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5758" windowHeight="8857" activeTab="1"/>
  </bookViews>
  <sheets>
    <sheet name="Overview" sheetId="12" r:id="rId1"/>
    <sheet name="M1" sheetId="13" r:id="rId2"/>
    <sheet name="M2" sheetId="6" r:id="rId3"/>
    <sheet name="M3" sheetId="2" r:id="rId4"/>
    <sheet name="M4" sheetId="9" r:id="rId5"/>
    <sheet name="M5" sheetId="11" r:id="rId6"/>
    <sheet name="M6" sheetId="4" r:id="rId7"/>
    <sheet name="M7a" sheetId="5" r:id="rId8"/>
    <sheet name="M7b" sheetId="10" r:id="rId9"/>
  </sheets>
  <definedNames>
    <definedName name="_xlnm._FilterDatabase" localSheetId="3" hidden="1">'M3'!$B$3:$AG$3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3" l="1"/>
  <c r="C100" i="13" l="1"/>
  <c r="C99" i="13"/>
  <c r="C110" i="13"/>
  <c r="C107" i="13"/>
  <c r="C111" i="13"/>
  <c r="C109" i="13"/>
  <c r="C88" i="13"/>
  <c r="C35" i="13"/>
  <c r="C69" i="13"/>
  <c r="C70" i="13"/>
  <c r="C82" i="13"/>
  <c r="L14" i="13"/>
  <c r="C55" i="13"/>
  <c r="C54" i="13"/>
  <c r="C53" i="13"/>
  <c r="C52" i="13"/>
  <c r="C51" i="13"/>
  <c r="C64" i="13" s="1"/>
  <c r="C46" i="13"/>
  <c r="C50" i="13"/>
  <c r="C49" i="13"/>
  <c r="C45" i="13"/>
  <c r="C60" i="13" s="1"/>
  <c r="C44" i="13"/>
  <c r="C48" i="13"/>
  <c r="C47" i="13"/>
  <c r="L24" i="13"/>
  <c r="L23" i="13"/>
  <c r="L11" i="13"/>
  <c r="C101" i="13" s="1"/>
  <c r="L10" i="13"/>
  <c r="C94" i="13" l="1"/>
  <c r="C93" i="13"/>
  <c r="C96" i="13"/>
  <c r="C92" i="13"/>
  <c r="C95" i="13"/>
  <c r="C98" i="13"/>
  <c r="C97" i="13"/>
  <c r="C102" i="13"/>
  <c r="C29" i="13"/>
  <c r="C27" i="13"/>
  <c r="C28" i="13"/>
  <c r="L18" i="13"/>
  <c r="C136" i="13" s="1"/>
  <c r="C26" i="13"/>
  <c r="C25" i="13"/>
  <c r="C30" i="13"/>
  <c r="C13" i="13"/>
  <c r="C78" i="13"/>
  <c r="C23" i="13"/>
  <c r="C104" i="13"/>
  <c r="C20" i="13"/>
  <c r="L16" i="13"/>
  <c r="C74" i="13"/>
  <c r="C129" i="13"/>
  <c r="C66" i="13"/>
  <c r="C9" i="13"/>
  <c r="C22" i="13"/>
  <c r="C117" i="13"/>
  <c r="C68" i="13"/>
  <c r="C11" i="13"/>
  <c r="C24" i="13"/>
  <c r="C118" i="13"/>
  <c r="C59" i="13"/>
  <c r="C32" i="13"/>
  <c r="C14" i="13"/>
  <c r="C134" i="13"/>
  <c r="C63" i="13"/>
  <c r="C62" i="13"/>
  <c r="C135" i="13"/>
  <c r="C61" i="13"/>
  <c r="C65" i="13"/>
  <c r="C33" i="13"/>
  <c r="C34" i="13"/>
  <c r="C21" i="13"/>
  <c r="C12" i="13"/>
  <c r="C106" i="13"/>
  <c r="C105" i="13"/>
  <c r="C15" i="13"/>
  <c r="C8" i="13"/>
  <c r="C67" i="13"/>
  <c r="C10" i="13"/>
  <c r="C31" i="13"/>
  <c r="C103" i="13"/>
  <c r="C116" i="13" l="1"/>
  <c r="C133" i="13"/>
  <c r="C119" i="13"/>
  <c r="C112" i="13"/>
  <c r="C137" i="13"/>
  <c r="C138" i="13"/>
  <c r="C132" i="13"/>
  <c r="C120" i="13"/>
  <c r="C131" i="13"/>
  <c r="C121" i="13"/>
  <c r="C130" i="13"/>
  <c r="C114" i="13"/>
  <c r="C113" i="13"/>
  <c r="C115" i="13"/>
  <c r="C108" i="13"/>
  <c r="C36" i="13"/>
  <c r="C86" i="13"/>
  <c r="Z447" i="10" l="1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Z442" i="10"/>
  <c r="Y442" i="10"/>
  <c r="X442" i="10"/>
  <c r="W442" i="10"/>
  <c r="V442" i="10"/>
  <c r="U442" i="10"/>
  <c r="T442" i="10"/>
  <c r="S442" i="10"/>
  <c r="R442" i="10"/>
  <c r="Q442" i="10"/>
  <c r="P442" i="10"/>
  <c r="O442" i="10"/>
  <c r="N442" i="10"/>
  <c r="M442" i="10"/>
  <c r="L442" i="10"/>
  <c r="K442" i="10"/>
  <c r="J442" i="10"/>
  <c r="I442" i="10"/>
  <c r="H442" i="10"/>
  <c r="G442" i="10"/>
  <c r="F442" i="10"/>
  <c r="E442" i="10"/>
  <c r="Z441" i="10"/>
  <c r="Y441" i="10"/>
  <c r="X441" i="10"/>
  <c r="W441" i="10"/>
  <c r="V441" i="10"/>
  <c r="U441" i="10"/>
  <c r="T441" i="10"/>
  <c r="S441" i="10"/>
  <c r="R441" i="10"/>
  <c r="Q441" i="10"/>
  <c r="P441" i="10"/>
  <c r="O441" i="10"/>
  <c r="N441" i="10"/>
  <c r="M441" i="10"/>
  <c r="L441" i="10"/>
  <c r="K441" i="10"/>
  <c r="J441" i="10"/>
  <c r="I441" i="10"/>
  <c r="H441" i="10"/>
  <c r="G441" i="10"/>
  <c r="F441" i="10"/>
  <c r="E441" i="10"/>
  <c r="Z440" i="10"/>
  <c r="Y440" i="10"/>
  <c r="X440" i="10"/>
  <c r="W440" i="10"/>
  <c r="V440" i="10"/>
  <c r="U440" i="10"/>
  <c r="T440" i="10"/>
  <c r="S440" i="10"/>
  <c r="R440" i="10"/>
  <c r="Q440" i="10"/>
  <c r="P440" i="10"/>
  <c r="O440" i="10"/>
  <c r="N440" i="10"/>
  <c r="M440" i="10"/>
  <c r="L440" i="10"/>
  <c r="K440" i="10"/>
  <c r="J440" i="10"/>
  <c r="I440" i="10"/>
  <c r="H440" i="10"/>
  <c r="G440" i="10"/>
  <c r="F440" i="10"/>
  <c r="E440" i="10"/>
  <c r="Z439" i="10"/>
  <c r="Y439" i="10"/>
  <c r="X439" i="10"/>
  <c r="W439" i="10"/>
  <c r="V439" i="10"/>
  <c r="U439" i="10"/>
  <c r="T439" i="10"/>
  <c r="S439" i="10"/>
  <c r="R439" i="10"/>
  <c r="Q439" i="10"/>
  <c r="P439" i="10"/>
  <c r="O439" i="10"/>
  <c r="N439" i="10"/>
  <c r="M439" i="10"/>
  <c r="L439" i="10"/>
  <c r="K439" i="10"/>
  <c r="J439" i="10"/>
  <c r="I439" i="10"/>
  <c r="H439" i="10"/>
  <c r="G439" i="10"/>
  <c r="F439" i="10"/>
  <c r="E439" i="10"/>
  <c r="Z438" i="10"/>
  <c r="Y438" i="10"/>
  <c r="X438" i="10"/>
  <c r="W438" i="10"/>
  <c r="V438" i="10"/>
  <c r="U438" i="10"/>
  <c r="T438" i="10"/>
  <c r="S438" i="10"/>
  <c r="R438" i="10"/>
  <c r="Q438" i="10"/>
  <c r="P438" i="10"/>
  <c r="O438" i="10"/>
  <c r="N438" i="10"/>
  <c r="M438" i="10"/>
  <c r="L438" i="10"/>
  <c r="K438" i="10"/>
  <c r="J438" i="10"/>
  <c r="I438" i="10"/>
  <c r="H438" i="10"/>
  <c r="G438" i="10"/>
  <c r="F438" i="10"/>
  <c r="E438" i="10"/>
  <c r="Z437" i="10"/>
  <c r="Y437" i="10"/>
  <c r="X437" i="10"/>
  <c r="W437" i="10"/>
  <c r="V437" i="10"/>
  <c r="U437" i="10"/>
  <c r="T437" i="10"/>
  <c r="S437" i="10"/>
  <c r="R437" i="10"/>
  <c r="Q437" i="10"/>
  <c r="P437" i="10"/>
  <c r="O437" i="10"/>
  <c r="N437" i="10"/>
  <c r="M437" i="10"/>
  <c r="L437" i="10"/>
  <c r="K437" i="10"/>
  <c r="J437" i="10"/>
  <c r="I437" i="10"/>
  <c r="H437" i="10"/>
  <c r="G437" i="10"/>
  <c r="F437" i="10"/>
  <c r="E437" i="10"/>
  <c r="Z436" i="10"/>
  <c r="Y436" i="10"/>
  <c r="X436" i="10"/>
  <c r="W436" i="10"/>
  <c r="V436" i="10"/>
  <c r="U436" i="10"/>
  <c r="T436" i="10"/>
  <c r="S436" i="10"/>
  <c r="R436" i="10"/>
  <c r="Q436" i="10"/>
  <c r="P436" i="10"/>
  <c r="O436" i="10"/>
  <c r="N436" i="10"/>
  <c r="M436" i="10"/>
  <c r="L436" i="10"/>
  <c r="K436" i="10"/>
  <c r="J436" i="10"/>
  <c r="I436" i="10"/>
  <c r="H436" i="10"/>
  <c r="G436" i="10"/>
  <c r="F436" i="10"/>
  <c r="E436" i="10"/>
  <c r="Z435" i="10"/>
  <c r="Y435" i="10"/>
  <c r="X435" i="10"/>
  <c r="W435" i="10"/>
  <c r="V435" i="10"/>
  <c r="U435" i="10"/>
  <c r="T435" i="10"/>
  <c r="S435" i="10"/>
  <c r="R435" i="10"/>
  <c r="Q435" i="10"/>
  <c r="P435" i="10"/>
  <c r="O435" i="10"/>
  <c r="N435" i="10"/>
  <c r="M435" i="10"/>
  <c r="L435" i="10"/>
  <c r="K435" i="10"/>
  <c r="J435" i="10"/>
  <c r="I435" i="10"/>
  <c r="H435" i="10"/>
  <c r="G435" i="10"/>
  <c r="F435" i="10"/>
  <c r="E435" i="10"/>
  <c r="Z434" i="10"/>
  <c r="Y434" i="10"/>
  <c r="X434" i="10"/>
  <c r="W434" i="10"/>
  <c r="V434" i="10"/>
  <c r="U434" i="10"/>
  <c r="T434" i="10"/>
  <c r="S434" i="10"/>
  <c r="R434" i="10"/>
  <c r="Q434" i="10"/>
  <c r="P434" i="10"/>
  <c r="O434" i="10"/>
  <c r="N434" i="10"/>
  <c r="M434" i="10"/>
  <c r="L434" i="10"/>
  <c r="K434" i="10"/>
  <c r="J434" i="10"/>
  <c r="I434" i="10"/>
  <c r="H434" i="10"/>
  <c r="G434" i="10"/>
  <c r="F434" i="10"/>
  <c r="E434" i="10"/>
  <c r="Z433" i="10"/>
  <c r="Y433" i="10"/>
  <c r="X433" i="10"/>
  <c r="W433" i="10"/>
  <c r="V433" i="10"/>
  <c r="U433" i="10"/>
  <c r="T433" i="10"/>
  <c r="S433" i="10"/>
  <c r="R433" i="10"/>
  <c r="Q433" i="10"/>
  <c r="P433" i="10"/>
  <c r="O433" i="10"/>
  <c r="N433" i="10"/>
  <c r="M433" i="10"/>
  <c r="L433" i="10"/>
  <c r="K433" i="10"/>
  <c r="J433" i="10"/>
  <c r="I433" i="10"/>
  <c r="H433" i="10"/>
  <c r="G433" i="10"/>
  <c r="F433" i="10"/>
  <c r="E433" i="10"/>
  <c r="Z432" i="10"/>
  <c r="Y432" i="10"/>
  <c r="X432" i="10"/>
  <c r="W432" i="10"/>
  <c r="V432" i="10"/>
  <c r="U432" i="10"/>
  <c r="T432" i="10"/>
  <c r="S432" i="10"/>
  <c r="R432" i="10"/>
  <c r="Q432" i="10"/>
  <c r="P432" i="10"/>
  <c r="O432" i="10"/>
  <c r="N432" i="10"/>
  <c r="M432" i="10"/>
  <c r="L432" i="10"/>
  <c r="K432" i="10"/>
  <c r="J432" i="10"/>
  <c r="I432" i="10"/>
  <c r="H432" i="10"/>
  <c r="G432" i="10"/>
  <c r="F432" i="10"/>
  <c r="E432" i="10"/>
  <c r="Z431" i="10"/>
  <c r="Y431" i="10"/>
  <c r="X431" i="10"/>
  <c r="W431" i="10"/>
  <c r="V431" i="10"/>
  <c r="U431" i="10"/>
  <c r="T431" i="10"/>
  <c r="S431" i="10"/>
  <c r="R431" i="10"/>
  <c r="Q431" i="10"/>
  <c r="P431" i="10"/>
  <c r="O431" i="10"/>
  <c r="N431" i="10"/>
  <c r="M431" i="10"/>
  <c r="L431" i="10"/>
  <c r="K431" i="10"/>
  <c r="J431" i="10"/>
  <c r="I431" i="10"/>
  <c r="H431" i="10"/>
  <c r="G431" i="10"/>
  <c r="F431" i="10"/>
  <c r="E431" i="10"/>
  <c r="Z430" i="10"/>
  <c r="Y430" i="10"/>
  <c r="X430" i="10"/>
  <c r="W430" i="10"/>
  <c r="V430" i="10"/>
  <c r="U430" i="10"/>
  <c r="T430" i="10"/>
  <c r="S430" i="10"/>
  <c r="R430" i="10"/>
  <c r="Q430" i="10"/>
  <c r="P430" i="10"/>
  <c r="O430" i="10"/>
  <c r="N430" i="10"/>
  <c r="M430" i="10"/>
  <c r="L430" i="10"/>
  <c r="K430" i="10"/>
  <c r="J430" i="10"/>
  <c r="I430" i="10"/>
  <c r="H430" i="10"/>
  <c r="G430" i="10"/>
  <c r="F430" i="10"/>
  <c r="E430" i="10"/>
  <c r="Z429" i="10"/>
  <c r="Y429" i="10"/>
  <c r="X429" i="10"/>
  <c r="W429" i="10"/>
  <c r="V429" i="10"/>
  <c r="U429" i="10"/>
  <c r="T429" i="10"/>
  <c r="S429" i="10"/>
  <c r="R429" i="10"/>
  <c r="Q429" i="10"/>
  <c r="P429" i="10"/>
  <c r="O429" i="10"/>
  <c r="N429" i="10"/>
  <c r="M429" i="10"/>
  <c r="L429" i="10"/>
  <c r="K429" i="10"/>
  <c r="J429" i="10"/>
  <c r="I429" i="10"/>
  <c r="H429" i="10"/>
  <c r="G429" i="10"/>
  <c r="F429" i="10"/>
  <c r="E429" i="10"/>
  <c r="Z428" i="10"/>
  <c r="Y428" i="10"/>
  <c r="X428" i="10"/>
  <c r="W428" i="10"/>
  <c r="V428" i="10"/>
  <c r="U428" i="10"/>
  <c r="T428" i="10"/>
  <c r="S428" i="10"/>
  <c r="R428" i="10"/>
  <c r="Q428" i="10"/>
  <c r="P428" i="10"/>
  <c r="O428" i="10"/>
  <c r="N428" i="10"/>
  <c r="M428" i="10"/>
  <c r="L428" i="10"/>
  <c r="K428" i="10"/>
  <c r="J428" i="10"/>
  <c r="I428" i="10"/>
  <c r="H428" i="10"/>
  <c r="G428" i="10"/>
  <c r="F428" i="10"/>
  <c r="E428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G427" i="10"/>
  <c r="F427" i="10"/>
  <c r="E427" i="10"/>
  <c r="Z426" i="10"/>
  <c r="Y426" i="10"/>
  <c r="X426" i="10"/>
  <c r="W426" i="10"/>
  <c r="V426" i="10"/>
  <c r="U426" i="10"/>
  <c r="T426" i="10"/>
  <c r="S426" i="10"/>
  <c r="R426" i="10"/>
  <c r="Q426" i="10"/>
  <c r="P426" i="10"/>
  <c r="O426" i="10"/>
  <c r="N426" i="10"/>
  <c r="M426" i="10"/>
  <c r="L426" i="10"/>
  <c r="K426" i="10"/>
  <c r="J426" i="10"/>
  <c r="I426" i="10"/>
  <c r="H426" i="10"/>
  <c r="G426" i="10"/>
  <c r="F426" i="10"/>
  <c r="E426" i="10"/>
  <c r="Z425" i="10"/>
  <c r="Y425" i="10"/>
  <c r="X425" i="10"/>
  <c r="W425" i="10"/>
  <c r="V425" i="10"/>
  <c r="U425" i="10"/>
  <c r="T425" i="10"/>
  <c r="S425" i="10"/>
  <c r="R425" i="10"/>
  <c r="Q425" i="10"/>
  <c r="P425" i="10"/>
  <c r="O425" i="10"/>
  <c r="N425" i="10"/>
  <c r="M425" i="10"/>
  <c r="L425" i="10"/>
  <c r="K425" i="10"/>
  <c r="J425" i="10"/>
  <c r="I425" i="10"/>
  <c r="H425" i="10"/>
  <c r="G425" i="10"/>
  <c r="F425" i="10"/>
  <c r="E425" i="10"/>
  <c r="Z424" i="10"/>
  <c r="Y424" i="10"/>
  <c r="X424" i="10"/>
  <c r="W424" i="10"/>
  <c r="V424" i="10"/>
  <c r="U424" i="10"/>
  <c r="T424" i="10"/>
  <c r="S424" i="10"/>
  <c r="R424" i="10"/>
  <c r="Q424" i="10"/>
  <c r="P424" i="10"/>
  <c r="O424" i="10"/>
  <c r="N424" i="10"/>
  <c r="M424" i="10"/>
  <c r="L424" i="10"/>
  <c r="K424" i="10"/>
  <c r="J424" i="10"/>
  <c r="I424" i="10"/>
  <c r="H424" i="10"/>
  <c r="G424" i="10"/>
  <c r="F424" i="10"/>
  <c r="E424" i="10"/>
  <c r="Z423" i="10"/>
  <c r="Y423" i="10"/>
  <c r="X423" i="10"/>
  <c r="W423" i="10"/>
  <c r="V423" i="10"/>
  <c r="U423" i="10"/>
  <c r="T423" i="10"/>
  <c r="S423" i="10"/>
  <c r="R423" i="10"/>
  <c r="Q423" i="10"/>
  <c r="P423" i="10"/>
  <c r="O423" i="10"/>
  <c r="N423" i="10"/>
  <c r="M423" i="10"/>
  <c r="L423" i="10"/>
  <c r="K423" i="10"/>
  <c r="J423" i="10"/>
  <c r="I423" i="10"/>
  <c r="H423" i="10"/>
  <c r="G423" i="10"/>
  <c r="F423" i="10"/>
  <c r="E423" i="10"/>
  <c r="Z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Z421" i="10"/>
  <c r="Y421" i="10"/>
  <c r="X421" i="10"/>
  <c r="W421" i="10"/>
  <c r="V421" i="10"/>
  <c r="U421" i="10"/>
  <c r="T421" i="10"/>
  <c r="S421" i="10"/>
  <c r="R421" i="10"/>
  <c r="Q421" i="10"/>
  <c r="P421" i="10"/>
  <c r="O421" i="10"/>
  <c r="N421" i="10"/>
  <c r="M421" i="10"/>
  <c r="L421" i="10"/>
  <c r="K421" i="10"/>
  <c r="J421" i="10"/>
  <c r="I421" i="10"/>
  <c r="H421" i="10"/>
  <c r="G421" i="10"/>
  <c r="F421" i="10"/>
  <c r="E421" i="10"/>
  <c r="Z420" i="10"/>
  <c r="Y420" i="10"/>
  <c r="X420" i="10"/>
  <c r="W420" i="10"/>
  <c r="V420" i="10"/>
  <c r="U420" i="10"/>
  <c r="T420" i="10"/>
  <c r="S420" i="10"/>
  <c r="R420" i="10"/>
  <c r="Q420" i="10"/>
  <c r="P420" i="10"/>
  <c r="O420" i="10"/>
  <c r="N420" i="10"/>
  <c r="M420" i="10"/>
  <c r="L420" i="10"/>
  <c r="K420" i="10"/>
  <c r="J420" i="10"/>
  <c r="I420" i="10"/>
  <c r="H420" i="10"/>
  <c r="G420" i="10"/>
  <c r="F420" i="10"/>
  <c r="E420" i="10"/>
  <c r="Z419" i="10"/>
  <c r="Y419" i="10"/>
  <c r="X419" i="10"/>
  <c r="W419" i="10"/>
  <c r="V419" i="10"/>
  <c r="U419" i="10"/>
  <c r="T419" i="10"/>
  <c r="S419" i="10"/>
  <c r="R419" i="10"/>
  <c r="Q419" i="10"/>
  <c r="P419" i="10"/>
  <c r="O419" i="10"/>
  <c r="N419" i="10"/>
  <c r="M419" i="10"/>
  <c r="L419" i="10"/>
  <c r="K419" i="10"/>
  <c r="J419" i="10"/>
  <c r="I419" i="10"/>
  <c r="H419" i="10"/>
  <c r="G419" i="10"/>
  <c r="F419" i="10"/>
  <c r="E419" i="10"/>
  <c r="Z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Z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Z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E416" i="10"/>
  <c r="Z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F415" i="10"/>
  <c r="E415" i="10"/>
  <c r="Z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Z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Z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Z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Z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Z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Z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Z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Z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Z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Z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Z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Z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Z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Z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Z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Z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Z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Z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Z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Z393" i="10"/>
  <c r="Y393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Z392" i="10"/>
  <c r="Y392" i="10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Z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Z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Z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Z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Z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Z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Z385" i="10"/>
  <c r="Y385" i="10"/>
  <c r="X385" i="10"/>
  <c r="W385" i="10"/>
  <c r="V385" i="10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Z384" i="10"/>
  <c r="Y384" i="10"/>
  <c r="X384" i="10"/>
  <c r="W384" i="10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Z383" i="10"/>
  <c r="Y383" i="10"/>
  <c r="X383" i="10"/>
  <c r="W383" i="10"/>
  <c r="V383" i="10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Z382" i="10"/>
  <c r="Y382" i="10"/>
  <c r="X382" i="10"/>
  <c r="W382" i="10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Z381" i="10"/>
  <c r="Y381" i="10"/>
  <c r="X381" i="10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Z380" i="10"/>
  <c r="Y380" i="10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Z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Z378" i="10"/>
  <c r="Y378" i="10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Z377" i="10"/>
  <c r="Y377" i="10"/>
  <c r="X377" i="10"/>
  <c r="W377" i="10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Z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Z375" i="10"/>
  <c r="Y375" i="10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Z374" i="10"/>
  <c r="Y374" i="10"/>
  <c r="X374" i="10"/>
  <c r="W374" i="10"/>
  <c r="V374" i="10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Z372" i="10"/>
  <c r="Y372" i="10"/>
  <c r="X372" i="10"/>
  <c r="W372" i="10"/>
  <c r="V372" i="10"/>
  <c r="U372" i="10"/>
  <c r="T372" i="10"/>
  <c r="S372" i="10"/>
  <c r="R372" i="10"/>
  <c r="Q372" i="10"/>
  <c r="P372" i="10"/>
  <c r="O372" i="10"/>
  <c r="N372" i="10"/>
  <c r="M372" i="10"/>
  <c r="L372" i="10"/>
  <c r="K372" i="10"/>
  <c r="J372" i="10"/>
  <c r="I372" i="10"/>
  <c r="H372" i="10"/>
  <c r="G372" i="10"/>
  <c r="F372" i="10"/>
  <c r="E372" i="10"/>
  <c r="Z371" i="10"/>
  <c r="Y371" i="10"/>
  <c r="X371" i="10"/>
  <c r="W371" i="10"/>
  <c r="V371" i="10"/>
  <c r="U371" i="10"/>
  <c r="T371" i="10"/>
  <c r="S371" i="10"/>
  <c r="R371" i="10"/>
  <c r="Q371" i="10"/>
  <c r="P371" i="10"/>
  <c r="O371" i="10"/>
  <c r="N371" i="10"/>
  <c r="M371" i="10"/>
  <c r="L371" i="10"/>
  <c r="K371" i="10"/>
  <c r="J371" i="10"/>
  <c r="I371" i="10"/>
  <c r="H371" i="10"/>
  <c r="G371" i="10"/>
  <c r="F371" i="10"/>
  <c r="E371" i="10"/>
  <c r="Z370" i="10"/>
  <c r="Y370" i="10"/>
  <c r="X370" i="10"/>
  <c r="W370" i="10"/>
  <c r="V370" i="10"/>
  <c r="U370" i="10"/>
  <c r="T370" i="10"/>
  <c r="S370" i="10"/>
  <c r="R370" i="10"/>
  <c r="Q370" i="10"/>
  <c r="P370" i="10"/>
  <c r="O370" i="10"/>
  <c r="N370" i="10"/>
  <c r="M370" i="10"/>
  <c r="L370" i="10"/>
  <c r="K370" i="10"/>
  <c r="J370" i="10"/>
  <c r="I370" i="10"/>
  <c r="H370" i="10"/>
  <c r="G370" i="10"/>
  <c r="F370" i="10"/>
  <c r="E370" i="10"/>
  <c r="Z369" i="10"/>
  <c r="Y369" i="10"/>
  <c r="X369" i="10"/>
  <c r="W369" i="10"/>
  <c r="V369" i="10"/>
  <c r="U369" i="10"/>
  <c r="T369" i="10"/>
  <c r="S369" i="10"/>
  <c r="R369" i="10"/>
  <c r="Q369" i="10"/>
  <c r="P369" i="10"/>
  <c r="O369" i="10"/>
  <c r="N369" i="10"/>
  <c r="M369" i="10"/>
  <c r="L369" i="10"/>
  <c r="K369" i="10"/>
  <c r="J369" i="10"/>
  <c r="I369" i="10"/>
  <c r="H369" i="10"/>
  <c r="G369" i="10"/>
  <c r="F369" i="10"/>
  <c r="E369" i="10"/>
  <c r="Z368" i="10"/>
  <c r="Y368" i="10"/>
  <c r="X368" i="10"/>
  <c r="W368" i="10"/>
  <c r="V368" i="10"/>
  <c r="U368" i="10"/>
  <c r="T368" i="10"/>
  <c r="S368" i="10"/>
  <c r="R368" i="10"/>
  <c r="Q368" i="10"/>
  <c r="P368" i="10"/>
  <c r="O368" i="10"/>
  <c r="N368" i="10"/>
  <c r="M368" i="10"/>
  <c r="L368" i="10"/>
  <c r="K368" i="10"/>
  <c r="J368" i="10"/>
  <c r="I368" i="10"/>
  <c r="H368" i="10"/>
  <c r="G368" i="10"/>
  <c r="F368" i="10"/>
  <c r="E368" i="10"/>
  <c r="Z367" i="10"/>
  <c r="Y367" i="10"/>
  <c r="X367" i="10"/>
  <c r="W367" i="10"/>
  <c r="V367" i="10"/>
  <c r="U367" i="10"/>
  <c r="T367" i="10"/>
  <c r="S367" i="10"/>
  <c r="R367" i="10"/>
  <c r="Q367" i="10"/>
  <c r="P367" i="10"/>
  <c r="O367" i="10"/>
  <c r="N367" i="10"/>
  <c r="M367" i="10"/>
  <c r="L367" i="10"/>
  <c r="K367" i="10"/>
  <c r="J367" i="10"/>
  <c r="I367" i="10"/>
  <c r="H367" i="10"/>
  <c r="G367" i="10"/>
  <c r="F367" i="10"/>
  <c r="E367" i="10"/>
  <c r="Z366" i="10"/>
  <c r="Y366" i="10"/>
  <c r="X366" i="10"/>
  <c r="W366" i="10"/>
  <c r="V366" i="10"/>
  <c r="U366" i="10"/>
  <c r="T366" i="10"/>
  <c r="S366" i="10"/>
  <c r="R366" i="10"/>
  <c r="Q366" i="10"/>
  <c r="P366" i="10"/>
  <c r="O366" i="10"/>
  <c r="N366" i="10"/>
  <c r="M366" i="10"/>
  <c r="L366" i="10"/>
  <c r="K366" i="10"/>
  <c r="J366" i="10"/>
  <c r="I366" i="10"/>
  <c r="H366" i="10"/>
  <c r="G366" i="10"/>
  <c r="F366" i="10"/>
  <c r="E366" i="10"/>
  <c r="Z365" i="10"/>
  <c r="Y365" i="10"/>
  <c r="X365" i="10"/>
  <c r="W365" i="10"/>
  <c r="V365" i="10"/>
  <c r="U365" i="10"/>
  <c r="T365" i="10"/>
  <c r="S365" i="10"/>
  <c r="R365" i="10"/>
  <c r="Q365" i="10"/>
  <c r="P365" i="10"/>
  <c r="O365" i="10"/>
  <c r="N365" i="10"/>
  <c r="M365" i="10"/>
  <c r="L365" i="10"/>
  <c r="K365" i="10"/>
  <c r="J365" i="10"/>
  <c r="I365" i="10"/>
  <c r="H365" i="10"/>
  <c r="G365" i="10"/>
  <c r="F365" i="10"/>
  <c r="E365" i="10"/>
  <c r="Z364" i="10"/>
  <c r="Y364" i="10"/>
  <c r="X364" i="10"/>
  <c r="W364" i="10"/>
  <c r="V364" i="10"/>
  <c r="U364" i="10"/>
  <c r="T364" i="10"/>
  <c r="S364" i="10"/>
  <c r="R364" i="10"/>
  <c r="Q364" i="10"/>
  <c r="P364" i="10"/>
  <c r="O364" i="10"/>
  <c r="N364" i="10"/>
  <c r="M364" i="10"/>
  <c r="L364" i="10"/>
  <c r="K364" i="10"/>
  <c r="J364" i="10"/>
  <c r="I364" i="10"/>
  <c r="H364" i="10"/>
  <c r="G364" i="10"/>
  <c r="F364" i="10"/>
  <c r="E364" i="10"/>
  <c r="Z363" i="10"/>
  <c r="Y363" i="10"/>
  <c r="X363" i="10"/>
  <c r="W363" i="10"/>
  <c r="V363" i="10"/>
  <c r="U363" i="10"/>
  <c r="T363" i="10"/>
  <c r="S363" i="10"/>
  <c r="R363" i="10"/>
  <c r="Q363" i="10"/>
  <c r="P363" i="10"/>
  <c r="O363" i="10"/>
  <c r="N363" i="10"/>
  <c r="M363" i="10"/>
  <c r="L363" i="10"/>
  <c r="K363" i="10"/>
  <c r="J363" i="10"/>
  <c r="I363" i="10"/>
  <c r="H363" i="10"/>
  <c r="G363" i="10"/>
  <c r="F363" i="10"/>
  <c r="E363" i="10"/>
  <c r="Z362" i="10"/>
  <c r="Y362" i="10"/>
  <c r="X362" i="10"/>
  <c r="W362" i="10"/>
  <c r="V362" i="10"/>
  <c r="U362" i="10"/>
  <c r="T362" i="10"/>
  <c r="S362" i="10"/>
  <c r="R362" i="10"/>
  <c r="Q362" i="10"/>
  <c r="P362" i="10"/>
  <c r="O362" i="10"/>
  <c r="N362" i="10"/>
  <c r="M362" i="10"/>
  <c r="L362" i="10"/>
  <c r="K362" i="10"/>
  <c r="J362" i="10"/>
  <c r="I362" i="10"/>
  <c r="H362" i="10"/>
  <c r="G362" i="10"/>
  <c r="F362" i="10"/>
  <c r="E362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Z360" i="10"/>
  <c r="Y360" i="10"/>
  <c r="X360" i="10"/>
  <c r="W360" i="10"/>
  <c r="V360" i="10"/>
  <c r="U360" i="10"/>
  <c r="T360" i="10"/>
  <c r="S360" i="10"/>
  <c r="R360" i="10"/>
  <c r="Q360" i="10"/>
  <c r="P360" i="10"/>
  <c r="O360" i="10"/>
  <c r="N360" i="10"/>
  <c r="M360" i="10"/>
  <c r="L360" i="10"/>
  <c r="K360" i="10"/>
  <c r="J360" i="10"/>
  <c r="I360" i="10"/>
  <c r="H360" i="10"/>
  <c r="G360" i="10"/>
  <c r="F360" i="10"/>
  <c r="E360" i="10"/>
  <c r="Z359" i="10"/>
  <c r="Y359" i="10"/>
  <c r="X359" i="10"/>
  <c r="W359" i="10"/>
  <c r="V359" i="10"/>
  <c r="U359" i="10"/>
  <c r="T359" i="10"/>
  <c r="S359" i="10"/>
  <c r="R359" i="10"/>
  <c r="Q359" i="10"/>
  <c r="P359" i="10"/>
  <c r="O359" i="10"/>
  <c r="N359" i="10"/>
  <c r="M359" i="10"/>
  <c r="L359" i="10"/>
  <c r="K359" i="10"/>
  <c r="J359" i="10"/>
  <c r="I359" i="10"/>
  <c r="H359" i="10"/>
  <c r="G359" i="10"/>
  <c r="F359" i="10"/>
  <c r="E359" i="10"/>
  <c r="Z358" i="10"/>
  <c r="Y358" i="10"/>
  <c r="X358" i="10"/>
  <c r="W358" i="10"/>
  <c r="V358" i="10"/>
  <c r="U358" i="10"/>
  <c r="T358" i="10"/>
  <c r="S358" i="10"/>
  <c r="R358" i="10"/>
  <c r="Q358" i="10"/>
  <c r="P358" i="10"/>
  <c r="O358" i="10"/>
  <c r="N358" i="10"/>
  <c r="M358" i="10"/>
  <c r="L358" i="10"/>
  <c r="K358" i="10"/>
  <c r="J358" i="10"/>
  <c r="I358" i="10"/>
  <c r="H358" i="10"/>
  <c r="G358" i="10"/>
  <c r="F358" i="10"/>
  <c r="E358" i="10"/>
  <c r="Z357" i="10"/>
  <c r="Y357" i="10"/>
  <c r="X357" i="10"/>
  <c r="W357" i="10"/>
  <c r="V357" i="10"/>
  <c r="U357" i="10"/>
  <c r="T357" i="10"/>
  <c r="S357" i="10"/>
  <c r="R357" i="10"/>
  <c r="Q357" i="10"/>
  <c r="P357" i="10"/>
  <c r="O357" i="10"/>
  <c r="N357" i="10"/>
  <c r="M357" i="10"/>
  <c r="L357" i="10"/>
  <c r="K357" i="10"/>
  <c r="J357" i="10"/>
  <c r="I357" i="10"/>
  <c r="H357" i="10"/>
  <c r="G357" i="10"/>
  <c r="F357" i="10"/>
  <c r="E357" i="10"/>
  <c r="Z356" i="10"/>
  <c r="Y356" i="10"/>
  <c r="X356" i="10"/>
  <c r="W356" i="10"/>
  <c r="V356" i="10"/>
  <c r="U356" i="10"/>
  <c r="T356" i="10"/>
  <c r="S356" i="10"/>
  <c r="R356" i="10"/>
  <c r="Q356" i="10"/>
  <c r="P356" i="10"/>
  <c r="O356" i="10"/>
  <c r="N356" i="10"/>
  <c r="M356" i="10"/>
  <c r="L356" i="10"/>
  <c r="K356" i="10"/>
  <c r="J356" i="10"/>
  <c r="I356" i="10"/>
  <c r="H356" i="10"/>
  <c r="G356" i="10"/>
  <c r="F356" i="10"/>
  <c r="E356" i="10"/>
  <c r="Z355" i="10"/>
  <c r="Y355" i="10"/>
  <c r="X355" i="10"/>
  <c r="W355" i="10"/>
  <c r="V355" i="10"/>
  <c r="U355" i="10"/>
  <c r="T355" i="10"/>
  <c r="S355" i="10"/>
  <c r="R355" i="10"/>
  <c r="Q355" i="10"/>
  <c r="P355" i="10"/>
  <c r="O355" i="10"/>
  <c r="N355" i="10"/>
  <c r="M355" i="10"/>
  <c r="L355" i="10"/>
  <c r="K355" i="10"/>
  <c r="J355" i="10"/>
  <c r="I355" i="10"/>
  <c r="H355" i="10"/>
  <c r="G355" i="10"/>
  <c r="F355" i="10"/>
  <c r="E355" i="10"/>
  <c r="Z354" i="10"/>
  <c r="Y354" i="10"/>
  <c r="X354" i="10"/>
  <c r="W354" i="10"/>
  <c r="V354" i="10"/>
  <c r="U354" i="10"/>
  <c r="T354" i="10"/>
  <c r="S354" i="10"/>
  <c r="R354" i="10"/>
  <c r="Q354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Z353" i="10"/>
  <c r="Y353" i="10"/>
  <c r="X353" i="10"/>
  <c r="W353" i="10"/>
  <c r="V353" i="10"/>
  <c r="U353" i="10"/>
  <c r="T353" i="10"/>
  <c r="S353" i="10"/>
  <c r="R353" i="10"/>
  <c r="Q353" i="10"/>
  <c r="P353" i="10"/>
  <c r="O353" i="10"/>
  <c r="N353" i="10"/>
  <c r="M353" i="10"/>
  <c r="L353" i="10"/>
  <c r="K353" i="10"/>
  <c r="J353" i="10"/>
  <c r="I353" i="10"/>
  <c r="H353" i="10"/>
  <c r="G353" i="10"/>
  <c r="F353" i="10"/>
  <c r="E353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E352" i="10"/>
  <c r="Z351" i="10"/>
  <c r="Y351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J351" i="10"/>
  <c r="I351" i="10"/>
  <c r="H351" i="10"/>
  <c r="G351" i="10"/>
  <c r="F351" i="10"/>
  <c r="E351" i="10"/>
  <c r="Z350" i="10"/>
  <c r="Y350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J350" i="10"/>
  <c r="I350" i="10"/>
  <c r="H350" i="10"/>
  <c r="G350" i="10"/>
  <c r="F350" i="10"/>
  <c r="E350" i="10"/>
  <c r="Z349" i="10"/>
  <c r="Y349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J349" i="10"/>
  <c r="I349" i="10"/>
  <c r="H349" i="10"/>
  <c r="G349" i="10"/>
  <c r="F349" i="10"/>
  <c r="E349" i="10"/>
  <c r="Z348" i="10"/>
  <c r="Y348" i="10"/>
  <c r="X348" i="10"/>
  <c r="W348" i="10"/>
  <c r="V348" i="10"/>
  <c r="U348" i="10"/>
  <c r="T348" i="10"/>
  <c r="S348" i="10"/>
  <c r="R348" i="10"/>
  <c r="Q348" i="10"/>
  <c r="P348" i="10"/>
  <c r="O348" i="10"/>
  <c r="N348" i="10"/>
  <c r="M348" i="10"/>
  <c r="L348" i="10"/>
  <c r="K348" i="10"/>
  <c r="J348" i="10"/>
  <c r="I348" i="10"/>
  <c r="H348" i="10"/>
  <c r="G348" i="10"/>
  <c r="F348" i="10"/>
  <c r="E348" i="10"/>
  <c r="Z347" i="10"/>
  <c r="Y347" i="10"/>
  <c r="X347" i="10"/>
  <c r="W347" i="10"/>
  <c r="V347" i="10"/>
  <c r="U347" i="10"/>
  <c r="T347" i="10"/>
  <c r="S347" i="10"/>
  <c r="R347" i="10"/>
  <c r="Q347" i="10"/>
  <c r="P347" i="10"/>
  <c r="O347" i="10"/>
  <c r="N347" i="10"/>
  <c r="M347" i="10"/>
  <c r="L347" i="10"/>
  <c r="K347" i="10"/>
  <c r="J347" i="10"/>
  <c r="I347" i="10"/>
  <c r="H347" i="10"/>
  <c r="G347" i="10"/>
  <c r="F347" i="10"/>
  <c r="E347" i="10"/>
  <c r="Z346" i="10"/>
  <c r="Y346" i="10"/>
  <c r="X346" i="10"/>
  <c r="W346" i="10"/>
  <c r="V346" i="10"/>
  <c r="U346" i="10"/>
  <c r="T346" i="10"/>
  <c r="S346" i="10"/>
  <c r="R346" i="10"/>
  <c r="Q346" i="10"/>
  <c r="P346" i="10"/>
  <c r="O346" i="10"/>
  <c r="N346" i="10"/>
  <c r="M346" i="10"/>
  <c r="L346" i="10"/>
  <c r="K346" i="10"/>
  <c r="J346" i="10"/>
  <c r="I346" i="10"/>
  <c r="H346" i="10"/>
  <c r="G346" i="10"/>
  <c r="F346" i="10"/>
  <c r="E346" i="10"/>
  <c r="Z345" i="10"/>
  <c r="Y345" i="10"/>
  <c r="X345" i="10"/>
  <c r="W345" i="10"/>
  <c r="V345" i="10"/>
  <c r="U345" i="10"/>
  <c r="T345" i="10"/>
  <c r="S345" i="10"/>
  <c r="R345" i="10"/>
  <c r="Q345" i="10"/>
  <c r="P345" i="10"/>
  <c r="O345" i="10"/>
  <c r="N345" i="10"/>
  <c r="M345" i="10"/>
  <c r="L345" i="10"/>
  <c r="K345" i="10"/>
  <c r="J345" i="10"/>
  <c r="I345" i="10"/>
  <c r="H345" i="10"/>
  <c r="G345" i="10"/>
  <c r="F345" i="10"/>
  <c r="E345" i="10"/>
  <c r="Z344" i="10"/>
  <c r="Y344" i="10"/>
  <c r="X344" i="10"/>
  <c r="W344" i="10"/>
  <c r="V344" i="10"/>
  <c r="U344" i="10"/>
  <c r="T344" i="10"/>
  <c r="S344" i="10"/>
  <c r="R344" i="10"/>
  <c r="Q344" i="10"/>
  <c r="P344" i="10"/>
  <c r="O344" i="10"/>
  <c r="N344" i="10"/>
  <c r="M344" i="10"/>
  <c r="L344" i="10"/>
  <c r="K344" i="10"/>
  <c r="J344" i="10"/>
  <c r="I344" i="10"/>
  <c r="H344" i="10"/>
  <c r="G344" i="10"/>
  <c r="F344" i="10"/>
  <c r="E344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G343" i="10"/>
  <c r="F343" i="10"/>
  <c r="E343" i="10"/>
  <c r="Z342" i="10"/>
  <c r="Y342" i="10"/>
  <c r="X342" i="10"/>
  <c r="W342" i="10"/>
  <c r="V342" i="10"/>
  <c r="U342" i="10"/>
  <c r="T342" i="10"/>
  <c r="S342" i="10"/>
  <c r="R342" i="10"/>
  <c r="Q342" i="10"/>
  <c r="P342" i="10"/>
  <c r="O342" i="10"/>
  <c r="N342" i="10"/>
  <c r="M342" i="10"/>
  <c r="L342" i="10"/>
  <c r="K342" i="10"/>
  <c r="J342" i="10"/>
  <c r="I342" i="10"/>
  <c r="H342" i="10"/>
  <c r="G342" i="10"/>
  <c r="F342" i="10"/>
  <c r="E342" i="10"/>
  <c r="Z341" i="10"/>
  <c r="Y341" i="10"/>
  <c r="X341" i="10"/>
  <c r="W341" i="10"/>
  <c r="V341" i="10"/>
  <c r="U341" i="10"/>
  <c r="T341" i="10"/>
  <c r="S341" i="10"/>
  <c r="R341" i="10"/>
  <c r="Q341" i="10"/>
  <c r="P341" i="10"/>
  <c r="O341" i="10"/>
  <c r="N341" i="10"/>
  <c r="M341" i="10"/>
  <c r="L341" i="10"/>
  <c r="K341" i="10"/>
  <c r="J341" i="10"/>
  <c r="I341" i="10"/>
  <c r="H341" i="10"/>
  <c r="G341" i="10"/>
  <c r="F341" i="10"/>
  <c r="E341" i="10"/>
  <c r="Z340" i="10"/>
  <c r="Y340" i="10"/>
  <c r="X340" i="10"/>
  <c r="W340" i="10"/>
  <c r="V340" i="10"/>
  <c r="U340" i="10"/>
  <c r="T340" i="10"/>
  <c r="S340" i="10"/>
  <c r="R340" i="10"/>
  <c r="Q340" i="10"/>
  <c r="P340" i="10"/>
  <c r="O340" i="10"/>
  <c r="N340" i="10"/>
  <c r="M340" i="10"/>
  <c r="L340" i="10"/>
  <c r="K340" i="10"/>
  <c r="J340" i="10"/>
  <c r="I340" i="10"/>
  <c r="H340" i="10"/>
  <c r="G340" i="10"/>
  <c r="F340" i="10"/>
  <c r="E340" i="10"/>
  <c r="Z339" i="10"/>
  <c r="Y339" i="10"/>
  <c r="X339" i="10"/>
  <c r="W339" i="10"/>
  <c r="V339" i="10"/>
  <c r="U339" i="10"/>
  <c r="T339" i="10"/>
  <c r="S339" i="10"/>
  <c r="R339" i="10"/>
  <c r="Q339" i="10"/>
  <c r="P339" i="10"/>
  <c r="O339" i="10"/>
  <c r="N339" i="10"/>
  <c r="M339" i="10"/>
  <c r="L339" i="10"/>
  <c r="K339" i="10"/>
  <c r="J339" i="10"/>
  <c r="I339" i="10"/>
  <c r="H339" i="10"/>
  <c r="G339" i="10"/>
  <c r="F339" i="10"/>
  <c r="E339" i="10"/>
  <c r="Z338" i="10"/>
  <c r="Y338" i="10"/>
  <c r="X338" i="10"/>
  <c r="W338" i="10"/>
  <c r="V338" i="10"/>
  <c r="U338" i="10"/>
  <c r="T338" i="10"/>
  <c r="S338" i="10"/>
  <c r="R338" i="10"/>
  <c r="Q338" i="10"/>
  <c r="P338" i="10"/>
  <c r="O338" i="10"/>
  <c r="N338" i="10"/>
  <c r="M338" i="10"/>
  <c r="L338" i="10"/>
  <c r="K338" i="10"/>
  <c r="J338" i="10"/>
  <c r="I338" i="10"/>
  <c r="H338" i="10"/>
  <c r="G338" i="10"/>
  <c r="F338" i="10"/>
  <c r="E338" i="10"/>
  <c r="Z337" i="10"/>
  <c r="Y337" i="10"/>
  <c r="X337" i="10"/>
  <c r="W337" i="10"/>
  <c r="V337" i="10"/>
  <c r="U337" i="10"/>
  <c r="T337" i="10"/>
  <c r="S337" i="10"/>
  <c r="R337" i="10"/>
  <c r="Q337" i="10"/>
  <c r="P337" i="10"/>
  <c r="O337" i="10"/>
  <c r="N337" i="10"/>
  <c r="M337" i="10"/>
  <c r="L337" i="10"/>
  <c r="K337" i="10"/>
  <c r="J337" i="10"/>
  <c r="I337" i="10"/>
  <c r="H337" i="10"/>
  <c r="G337" i="10"/>
  <c r="F337" i="10"/>
  <c r="E337" i="10"/>
  <c r="Z336" i="10"/>
  <c r="Y336" i="10"/>
  <c r="X336" i="10"/>
  <c r="W336" i="10"/>
  <c r="V336" i="10"/>
  <c r="U336" i="10"/>
  <c r="T336" i="10"/>
  <c r="S336" i="10"/>
  <c r="R336" i="10"/>
  <c r="Q336" i="10"/>
  <c r="P336" i="10"/>
  <c r="O336" i="10"/>
  <c r="N336" i="10"/>
  <c r="M336" i="10"/>
  <c r="L336" i="10"/>
  <c r="K336" i="10"/>
  <c r="J336" i="10"/>
  <c r="I336" i="10"/>
  <c r="H336" i="10"/>
  <c r="G336" i="10"/>
  <c r="F336" i="10"/>
  <c r="E336" i="10"/>
  <c r="Z335" i="10"/>
  <c r="Y335" i="10"/>
  <c r="X335" i="10"/>
  <c r="W335" i="10"/>
  <c r="V335" i="10"/>
  <c r="U335" i="10"/>
  <c r="T335" i="10"/>
  <c r="S335" i="10"/>
  <c r="R335" i="10"/>
  <c r="Q335" i="10"/>
  <c r="P335" i="10"/>
  <c r="O335" i="10"/>
  <c r="N335" i="10"/>
  <c r="M335" i="10"/>
  <c r="L335" i="10"/>
  <c r="K335" i="10"/>
  <c r="J335" i="10"/>
  <c r="I335" i="10"/>
  <c r="H335" i="10"/>
  <c r="G335" i="10"/>
  <c r="F335" i="10"/>
  <c r="E335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Z333" i="10"/>
  <c r="Y333" i="10"/>
  <c r="X333" i="10"/>
  <c r="W333" i="10"/>
  <c r="V333" i="10"/>
  <c r="U333" i="10"/>
  <c r="T333" i="10"/>
  <c r="S333" i="10"/>
  <c r="R333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E333" i="10"/>
  <c r="Z332" i="10"/>
  <c r="Y332" i="10"/>
  <c r="X332" i="10"/>
  <c r="W332" i="10"/>
  <c r="V332" i="10"/>
  <c r="U332" i="10"/>
  <c r="T332" i="10"/>
  <c r="S332" i="10"/>
  <c r="R332" i="10"/>
  <c r="Q332" i="10"/>
  <c r="P332" i="10"/>
  <c r="O332" i="10"/>
  <c r="N332" i="10"/>
  <c r="M332" i="10"/>
  <c r="L332" i="10"/>
  <c r="K332" i="10"/>
  <c r="J332" i="10"/>
  <c r="I332" i="10"/>
  <c r="H332" i="10"/>
  <c r="G332" i="10"/>
  <c r="F332" i="10"/>
  <c r="E332" i="10"/>
  <c r="Z331" i="10"/>
  <c r="Y331" i="10"/>
  <c r="X331" i="10"/>
  <c r="W331" i="10"/>
  <c r="V331" i="10"/>
  <c r="U331" i="10"/>
  <c r="T331" i="10"/>
  <c r="S331" i="10"/>
  <c r="R331" i="10"/>
  <c r="Q331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Z330" i="10"/>
  <c r="Y330" i="10"/>
  <c r="X330" i="10"/>
  <c r="W330" i="10"/>
  <c r="V330" i="10"/>
  <c r="U330" i="10"/>
  <c r="T330" i="10"/>
  <c r="S330" i="10"/>
  <c r="R330" i="10"/>
  <c r="Q330" i="10"/>
  <c r="P330" i="10"/>
  <c r="O330" i="10"/>
  <c r="N330" i="10"/>
  <c r="M330" i="10"/>
  <c r="L330" i="10"/>
  <c r="K330" i="10"/>
  <c r="J330" i="10"/>
  <c r="I330" i="10"/>
  <c r="H330" i="10"/>
  <c r="G330" i="10"/>
  <c r="F330" i="10"/>
  <c r="E330" i="10"/>
  <c r="Z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Z328" i="10"/>
  <c r="Y328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Z327" i="10"/>
  <c r="Y327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Z326" i="10"/>
  <c r="Y326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Z324" i="10"/>
  <c r="Y324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Z323" i="10"/>
  <c r="Y323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Z322" i="10"/>
  <c r="Y322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Z321" i="10"/>
  <c r="Y321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Z320" i="10"/>
  <c r="Y320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Z319" i="10"/>
  <c r="Y319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Z318" i="10"/>
  <c r="Y318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Z317" i="10"/>
  <c r="Y317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Z315" i="10"/>
  <c r="Y315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Z314" i="10"/>
  <c r="Y314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Z313" i="10"/>
  <c r="Y313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Z312" i="10"/>
  <c r="Y312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Z310" i="10"/>
  <c r="Y310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Z308" i="10"/>
  <c r="Y308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Z306" i="10"/>
  <c r="Y306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Z305" i="10"/>
  <c r="Y305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Z304" i="10"/>
  <c r="Y304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Z303" i="10"/>
  <c r="Y303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Z299" i="10"/>
  <c r="Y299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Z298" i="10"/>
  <c r="Y298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Z297" i="10"/>
  <c r="Y297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Z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Z294" i="10"/>
  <c r="Y294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Z293" i="10"/>
  <c r="Y293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Z292" i="10"/>
  <c r="Y292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Z289" i="10"/>
  <c r="Y289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Z286" i="10"/>
  <c r="Y286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Z284" i="10"/>
  <c r="Y284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Z281" i="10"/>
  <c r="Y281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Z280" i="10"/>
  <c r="Y280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Z279" i="10"/>
  <c r="Y279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Z266" i="10"/>
  <c r="Y266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Z265" i="10"/>
  <c r="Y265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Z264" i="10"/>
  <c r="Y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Z262" i="10"/>
  <c r="Y262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Z261" i="10"/>
  <c r="Y261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Z259" i="10"/>
  <c r="Y259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Z258" i="10"/>
  <c r="Y258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Z257" i="10"/>
  <c r="Y257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Z256" i="10"/>
  <c r="Y256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Z255" i="10"/>
  <c r="Y255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Z254" i="10"/>
  <c r="Y254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Z252" i="10"/>
  <c r="Y252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Z249" i="10"/>
  <c r="Y249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Z248" i="10"/>
  <c r="Y248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Z247" i="10"/>
  <c r="Y247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Z244" i="10"/>
  <c r="Y244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Z234" i="10"/>
  <c r="Y234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Z232" i="10"/>
  <c r="Y232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Z220" i="10"/>
  <c r="Y220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Z212" i="10"/>
  <c r="Y212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Z211" i="10"/>
  <c r="Y211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Z208" i="10"/>
  <c r="Y208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Z207" i="10"/>
  <c r="Y207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Z184" i="10"/>
  <c r="Y184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Z174" i="10"/>
  <c r="Y174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Z447" i="9" l="1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Z445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Z443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Z442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Z440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Z439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Z437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Z435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Z433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Z430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Z429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Z428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Z427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Z426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Z425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Z422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Z421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Z420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Z419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Z418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Z417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Z416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Z414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Z413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Z408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Z407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Z405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Z404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Z403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Z402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Z401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Z393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Z392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Z390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Z388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Z387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Z386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Z385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Z384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Z382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Z381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Z380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Z379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Z378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Z377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Z375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Z374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Z368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Z363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Z356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Z238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Z237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Z236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Z235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Z234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Z224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G220" i="9"/>
  <c r="F220" i="9"/>
  <c r="E220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G212" i="9"/>
  <c r="F212" i="9"/>
  <c r="E212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G211" i="9"/>
  <c r="F211" i="9"/>
  <c r="E211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Z209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Z208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I208" i="9"/>
  <c r="H208" i="9"/>
  <c r="G208" i="9"/>
  <c r="F208" i="9"/>
  <c r="E208" i="9"/>
  <c r="Z207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J207" i="9"/>
  <c r="I207" i="9"/>
  <c r="H207" i="9"/>
  <c r="G207" i="9"/>
  <c r="F207" i="9"/>
  <c r="E207" i="9"/>
  <c r="Z206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I206" i="9"/>
  <c r="H206" i="9"/>
  <c r="G206" i="9"/>
  <c r="F206" i="9"/>
  <c r="E206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Z204" i="9"/>
  <c r="Y204" i="9"/>
  <c r="X204" i="9"/>
  <c r="W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J204" i="9"/>
  <c r="I204" i="9"/>
  <c r="H204" i="9"/>
  <c r="G204" i="9"/>
  <c r="F204" i="9"/>
  <c r="E204" i="9"/>
  <c r="Z203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J203" i="9"/>
  <c r="I203" i="9"/>
  <c r="H203" i="9"/>
  <c r="G203" i="9"/>
  <c r="F203" i="9"/>
  <c r="E203" i="9"/>
  <c r="Z202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I202" i="9"/>
  <c r="H202" i="9"/>
  <c r="G202" i="9"/>
  <c r="F202" i="9"/>
  <c r="E202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Z199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Z189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G189" i="9"/>
  <c r="F189" i="9"/>
  <c r="E189" i="9"/>
  <c r="Z188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Z187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Z186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Z184" i="9"/>
  <c r="Y184" i="9"/>
  <c r="X184" i="9"/>
  <c r="W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J184" i="9"/>
  <c r="I184" i="9"/>
  <c r="H184" i="9"/>
  <c r="G184" i="9"/>
  <c r="F184" i="9"/>
  <c r="E184" i="9"/>
  <c r="Z183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I183" i="9"/>
  <c r="H183" i="9"/>
  <c r="G183" i="9"/>
  <c r="F183" i="9"/>
  <c r="E183" i="9"/>
  <c r="Z182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Z180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Z179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Z177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Z176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6" i="9"/>
  <c r="Z175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Z174" i="9"/>
  <c r="Y174" i="9"/>
  <c r="X174" i="9"/>
  <c r="W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J174" i="9"/>
  <c r="I174" i="9"/>
  <c r="H174" i="9"/>
  <c r="G174" i="9"/>
  <c r="F174" i="9"/>
  <c r="E174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Z172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</calcChain>
</file>

<file path=xl/sharedStrings.xml><?xml version="1.0" encoding="utf-8"?>
<sst xmlns="http://schemas.openxmlformats.org/spreadsheetml/2006/main" count="16463" uniqueCount="447">
  <si>
    <t>Objective function</t>
  </si>
  <si>
    <t>AT</t>
  </si>
  <si>
    <t>BE</t>
  </si>
  <si>
    <t>BG</t>
  </si>
  <si>
    <t>CY</t>
  </si>
  <si>
    <t>CZ</t>
  </si>
  <si>
    <t>DE</t>
  </si>
  <si>
    <t>DK</t>
  </si>
  <si>
    <t>EE</t>
  </si>
  <si>
    <t>EL</t>
  </si>
  <si>
    <t>ES</t>
  </si>
  <si>
    <t>FI</t>
  </si>
  <si>
    <t>FR</t>
  </si>
  <si>
    <t>HR</t>
  </si>
  <si>
    <t>HU</t>
  </si>
  <si>
    <t>IE</t>
  </si>
  <si>
    <t>IT</t>
  </si>
  <si>
    <t>LT</t>
  </si>
  <si>
    <t>LU</t>
  </si>
  <si>
    <t>LV</t>
  </si>
  <si>
    <t>MT</t>
  </si>
  <si>
    <t>NL</t>
  </si>
  <si>
    <t>PL</t>
  </si>
  <si>
    <t>PT</t>
  </si>
  <si>
    <t>RO</t>
  </si>
  <si>
    <t>SE</t>
  </si>
  <si>
    <t>SI</t>
  </si>
  <si>
    <t>SK</t>
  </si>
  <si>
    <t>UK</t>
  </si>
  <si>
    <t>Terrestrial acidification</t>
  </si>
  <si>
    <t>Freshwater eutrophication</t>
  </si>
  <si>
    <t>Marine eutrophication</t>
  </si>
  <si>
    <t>Terrestrial ecotoxicity</t>
  </si>
  <si>
    <t>Freshwater ecotoxicity</t>
  </si>
  <si>
    <t>Marine ecotoxicity</t>
  </si>
  <si>
    <t/>
  </si>
  <si>
    <t>Scenario</t>
  </si>
  <si>
    <t>Recovery
center</t>
  </si>
  <si>
    <t>Collection
centers</t>
  </si>
  <si>
    <t>net value</t>
  </si>
  <si>
    <t>network</t>
  </si>
  <si>
    <t>Economic</t>
  </si>
  <si>
    <t>Human health</t>
  </si>
  <si>
    <t>Ecosystem quality</t>
  </si>
  <si>
    <t>Resource scarcity</t>
  </si>
  <si>
    <t>Economic
[€]</t>
  </si>
  <si>
    <t>Terrestrial acidification
[kg SO2 eq]</t>
  </si>
  <si>
    <t>Freshwater eutrophication
[kg P eq]</t>
  </si>
  <si>
    <t>Marine eutrophication
[kg N eq]</t>
  </si>
  <si>
    <t>Global warming</t>
  </si>
  <si>
    <t>Stratospheric ozone depletion</t>
  </si>
  <si>
    <t>Ionizing radiation</t>
  </si>
  <si>
    <t>Ozone formation, Human health</t>
  </si>
  <si>
    <t>Fine particulate matter formation</t>
  </si>
  <si>
    <t>Ozone formation, Terrestrial ecosystems</t>
  </si>
  <si>
    <t>Human carcinogenic toxicity</t>
  </si>
  <si>
    <t>Human non-carcinogenic toxicity</t>
  </si>
  <si>
    <t>Land use</t>
  </si>
  <si>
    <t>Mineral resource scarcity</t>
  </si>
  <si>
    <t>Fossil resource scarcity</t>
  </si>
  <si>
    <t>Water consumption</t>
  </si>
  <si>
    <t>objective function</t>
  </si>
  <si>
    <t>Change</t>
  </si>
  <si>
    <t>Objective value (in units of the objective function)</t>
  </si>
  <si>
    <t># CC</t>
  </si>
  <si>
    <t># RC</t>
  </si>
  <si>
    <t>Collection quota</t>
  </si>
  <si>
    <t>economic [€]</t>
  </si>
  <si>
    <t>Resource Scarcity [USD2013]</t>
  </si>
  <si>
    <t>Mineral resource scarcity [kg Cu eq]</t>
  </si>
  <si>
    <t>→</t>
  </si>
  <si>
    <t>kg CO2 eq</t>
  </si>
  <si>
    <t>kg Cu eq</t>
  </si>
  <si>
    <t>Global warming
[kg CO2 eq]</t>
  </si>
  <si>
    <t>Human Health
[DALY]</t>
  </si>
  <si>
    <t>Ecosystem Quality
[Sp.Y]</t>
  </si>
  <si>
    <t>Resource Scarcity
[$]</t>
  </si>
  <si>
    <t>Stratospheric ozone depletion
[kg CFC11 eq]</t>
  </si>
  <si>
    <t>Ionizing radiation
[kBq Co-60 eq]</t>
  </si>
  <si>
    <t>Ozone formation, Human health
[kg NOx eq]</t>
  </si>
  <si>
    <t>Fine particulate matter formation
[kg PM2.5 eq]</t>
  </si>
  <si>
    <t>Ozone formation, Terrestrial ecosystems
[kg NOx eq]</t>
  </si>
  <si>
    <t>Land use
[m2a crop eq]</t>
  </si>
  <si>
    <t>Mineral resource scarcity
[kg Cu eq]</t>
  </si>
  <si>
    <t>Fossil resource scarcity
[kg oil eq]</t>
  </si>
  <si>
    <t>Water consumption
[m3]</t>
  </si>
  <si>
    <t xml:space="preserve"> Network result</t>
  </si>
  <si>
    <t>base case (third party collection &amp; recycling only)</t>
  </si>
  <si>
    <t>base case</t>
  </si>
  <si>
    <t>NET VALUE</t>
  </si>
  <si>
    <r>
      <t>Global warming [kg CO</t>
    </r>
    <r>
      <rPr>
        <vertAlign val="subscript"/>
        <sz val="11"/>
        <color theme="1"/>
        <rFont val="Helvetica"/>
      </rPr>
      <t>2</t>
    </r>
    <r>
      <rPr>
        <sz val="11"/>
        <color theme="1"/>
        <rFont val="Helvetica"/>
      </rPr>
      <t xml:space="preserve"> eq]</t>
    </r>
  </si>
  <si>
    <t>changes of under 5%</t>
  </si>
  <si>
    <t>no changes</t>
  </si>
  <si>
    <t>before</t>
  </si>
  <si>
    <t>after</t>
  </si>
  <si>
    <r>
      <t xml:space="preserve">Global warming [kg CO </t>
    </r>
    <r>
      <rPr>
        <vertAlign val="subscript"/>
        <sz val="11"/>
        <color theme="1"/>
        <rFont val="Helvetica"/>
      </rPr>
      <t>2</t>
    </r>
    <r>
      <rPr>
        <sz val="11"/>
        <color theme="1"/>
        <rFont val="Helvetica"/>
      </rPr>
      <t xml:space="preserve"> eq]</t>
    </r>
  </si>
  <si>
    <t>revRC / eiprRC</t>
  </si>
  <si>
    <t>fcCC / feiCC</t>
  </si>
  <si>
    <t>fcRC / feiRC</t>
  </si>
  <si>
    <t>vcRC / veiRC</t>
  </si>
  <si>
    <t>vc3PL / vei3PL</t>
  </si>
  <si>
    <t>vcc, vtc / veiTransport</t>
  </si>
  <si>
    <t>Abscissa</t>
  </si>
  <si>
    <t>Ordinate</t>
  </si>
  <si>
    <t>economic</t>
  </si>
  <si>
    <t>ε</t>
  </si>
  <si>
    <t>€</t>
  </si>
  <si>
    <t>USD2013</t>
  </si>
  <si>
    <t>DE7</t>
  </si>
  <si>
    <t>UKH</t>
  </si>
  <si>
    <t>RO4</t>
  </si>
  <si>
    <t>ITH</t>
  </si>
  <si>
    <t>FR1</t>
  </si>
  <si>
    <t>PL1</t>
  </si>
  <si>
    <t>NL3</t>
  </si>
  <si>
    <t>DEA</t>
  </si>
  <si>
    <t>UKI</t>
  </si>
  <si>
    <t>BE3</t>
  </si>
  <si>
    <t>ITC</t>
  </si>
  <si>
    <t>BE1</t>
  </si>
  <si>
    <t>NL4</t>
  </si>
  <si>
    <t>PL4</t>
  </si>
  <si>
    <t>SE2</t>
  </si>
  <si>
    <t>ES5</t>
  </si>
  <si>
    <t>AT3</t>
  </si>
  <si>
    <t>FR3</t>
  </si>
  <si>
    <t>DK0</t>
  </si>
  <si>
    <t>PT1</t>
  </si>
  <si>
    <t>CZ0</t>
  </si>
  <si>
    <t>FI2</t>
  </si>
  <si>
    <t>HU1</t>
  </si>
  <si>
    <t>EL3</t>
  </si>
  <si>
    <t>IE0</t>
  </si>
  <si>
    <t>PL5</t>
  </si>
  <si>
    <t>DEB</t>
  </si>
  <si>
    <t>BG4</t>
  </si>
  <si>
    <t>EL6</t>
  </si>
  <si>
    <t>HR0</t>
  </si>
  <si>
    <t>LT0</t>
  </si>
  <si>
    <t>NL2</t>
  </si>
  <si>
    <t>SI0</t>
  </si>
  <si>
    <t>SK0</t>
  </si>
  <si>
    <t>EL5</t>
  </si>
  <si>
    <t>EE0</t>
  </si>
  <si>
    <t>LU0</t>
  </si>
  <si>
    <t>ES2</t>
  </si>
  <si>
    <t>FR2</t>
  </si>
  <si>
    <t>LV0</t>
  </si>
  <si>
    <t>CY0</t>
  </si>
  <si>
    <t>AT1</t>
  </si>
  <si>
    <t>DEE</t>
  </si>
  <si>
    <t>MT0</t>
  </si>
  <si>
    <t>RO1</t>
  </si>
  <si>
    <t>DE4</t>
  </si>
  <si>
    <t>AT2</t>
  </si>
  <si>
    <t>PL6</t>
  </si>
  <si>
    <t>SE1</t>
  </si>
  <si>
    <t>ES3</t>
  </si>
  <si>
    <t>BE2</t>
  </si>
  <si>
    <t>DE7, UKI</t>
  </si>
  <si>
    <t>DEB, UKI</t>
  </si>
  <si>
    <t>DED, UKI</t>
  </si>
  <si>
    <t>DE3, ITH, UKI</t>
  </si>
  <si>
    <t>DED, ITH, UKI</t>
  </si>
  <si>
    <t>DEB, ITH, SE1, UKI</t>
  </si>
  <si>
    <t>DEB, ES3, ITH, SE1, UKI</t>
  </si>
  <si>
    <t>UKG</t>
  </si>
  <si>
    <t xml:space="preserve">To account for the altered assumptions when transnational collection is allowed, the model is modified in the following way: </t>
  </si>
  <si>
    <t>The lines</t>
  </si>
  <si>
    <t>are changed to</t>
  </si>
  <si>
    <t>and</t>
  </si>
  <si>
    <t>respectively, implying that 3PL, operating their own collection centers, carry out collection within one region and transport the devices to the OEM's CC.</t>
  </si>
  <si>
    <t>The 3PL provider receives a lump sum (economic) and contributes marginally to the 3PL's collection center's environmental impact.</t>
  </si>
  <si>
    <t>- Constraints:</t>
  </si>
  <si>
    <t>Constraint (5)</t>
  </si>
  <si>
    <t xml:space="preserve"> </t>
  </si>
  <si>
    <t>- Objective functions:</t>
  </si>
  <si>
    <t>is deactivated to repeal the restraint on transnational collection.</t>
  </si>
  <si>
    <t>General</t>
  </si>
  <si>
    <t>a = 1</t>
  </si>
  <si>
    <t>a = 2</t>
  </si>
  <si>
    <t>kg</t>
  </si>
  <si>
    <t>k = 1</t>
  </si>
  <si>
    <t>k = 2</t>
  </si>
  <si>
    <t>k = 3</t>
  </si>
  <si>
    <t>k = 4</t>
  </si>
  <si>
    <t>k = 5</t>
  </si>
  <si>
    <t>k = 6</t>
  </si>
  <si>
    <t>k = 7</t>
  </si>
  <si>
    <t>k = 8</t>
  </si>
  <si>
    <t>k = 9</t>
  </si>
  <si>
    <t>k = 10</t>
  </si>
  <si>
    <t>k = 11</t>
  </si>
  <si>
    <t>k = 12</t>
  </si>
  <si>
    <t>k = 13</t>
  </si>
  <si>
    <t>k = 14</t>
  </si>
  <si>
    <t>k = 15</t>
  </si>
  <si>
    <t>k = 16</t>
  </si>
  <si>
    <t>k = 17</t>
  </si>
  <si>
    <t>k = 18</t>
  </si>
  <si>
    <t>k = 19</t>
  </si>
  <si>
    <t>k = 20</t>
  </si>
  <si>
    <t>k = 21</t>
  </si>
  <si>
    <t>k = 22</t>
  </si>
  <si>
    <t>k = 23</t>
  </si>
  <si>
    <t>k = 24</t>
  </si>
  <si>
    <t>k = 25</t>
  </si>
  <si>
    <t>k = 26</t>
  </si>
  <si>
    <t>k = 27</t>
  </si>
  <si>
    <t>k = 28</t>
  </si>
  <si>
    <t>k = 29</t>
  </si>
  <si>
    <t>k = 30</t>
  </si>
  <si>
    <t>any a</t>
  </si>
  <si>
    <t>Unit</t>
  </si>
  <si>
    <t>Values</t>
  </si>
  <si>
    <t>Dimension</t>
  </si>
  <si>
    <t>Parameter</t>
  </si>
  <si>
    <t>Index</t>
  </si>
  <si>
    <t>(for all r in country)</t>
  </si>
  <si>
    <t>€/kg</t>
  </si>
  <si>
    <t>kg CFC11 eq</t>
  </si>
  <si>
    <t>kBq Co-60 eq</t>
  </si>
  <si>
    <t>kg NOx eq</t>
  </si>
  <si>
    <t>kg PM2.5 eq</t>
  </si>
  <si>
    <t>kg SO2 eq</t>
  </si>
  <si>
    <t>kg P eq</t>
  </si>
  <si>
    <t>kg N eq</t>
  </si>
  <si>
    <t>m2a crop eq</t>
  </si>
  <si>
    <t>kg oil eq</t>
  </si>
  <si>
    <t>m3</t>
  </si>
  <si>
    <t>DALY</t>
  </si>
  <si>
    <t>Species.Yr</t>
  </si>
  <si>
    <t>DALY/kg</t>
  </si>
  <si>
    <t>Species.Yr/kg</t>
  </si>
  <si>
    <t>USD2013/kg</t>
  </si>
  <si>
    <t>kg CO2 eq/kg</t>
  </si>
  <si>
    <t>kg CFC11 eq/kg</t>
  </si>
  <si>
    <t>kBq Co-60 eq/kg</t>
  </si>
  <si>
    <t>kg NOx eq/kg</t>
  </si>
  <si>
    <t>kg PM2.5 eq/kg</t>
  </si>
  <si>
    <t>kg SO2 eq/kg</t>
  </si>
  <si>
    <t>kg P eq/kg</t>
  </si>
  <si>
    <t>kg N eq/kg</t>
  </si>
  <si>
    <t>m2a crop eq/kg</t>
  </si>
  <si>
    <t>kg Cu eq/kg</t>
  </si>
  <si>
    <t>kg oil eq/kg</t>
  </si>
  <si>
    <t>m3/kg</t>
  </si>
  <si>
    <t>€/kgkm</t>
  </si>
  <si>
    <t>DALY/kgkm</t>
  </si>
  <si>
    <t>Species.Yr/kgkm</t>
  </si>
  <si>
    <t>USD2013/kgkm</t>
  </si>
  <si>
    <t>kg CO2 eq/kgkm</t>
  </si>
  <si>
    <t>kg CFC11 eq/kgkm</t>
  </si>
  <si>
    <t>kBq Co-60 eq/kgkm</t>
  </si>
  <si>
    <t>kg NOx eq/kgkm</t>
  </si>
  <si>
    <t>kg PM2.5 eq/kgkm</t>
  </si>
  <si>
    <t>kg SO2 eq/kgkm</t>
  </si>
  <si>
    <t>kg P eq/kgkm</t>
  </si>
  <si>
    <t>kg N eq/kgkm</t>
  </si>
  <si>
    <t>m2a crop eq/kgkm</t>
  </si>
  <si>
    <t>kg Cu eq/kgkm</t>
  </si>
  <si>
    <t>kg oil eq/kgkm</t>
  </si>
  <si>
    <t>m3/kgkm</t>
  </si>
  <si>
    <t>Sensitivity analysis - Parameter alterations (cf. section 4.3.1)</t>
  </si>
  <si>
    <t>Sensitivity analysis - Transnational collection allowed - Results of each objective function for each dimension in each scenario (cf. section 4.3.2)</t>
  </si>
  <si>
    <t>global
warming</t>
  </si>
  <si>
    <t>Resource
Scarcity</t>
  </si>
  <si>
    <t>mineral
resource
scarcity</t>
  </si>
  <si>
    <t xml:space="preserve">Optimization towards: </t>
  </si>
  <si>
    <t>midpoint 1</t>
  </si>
  <si>
    <t>midpoint 2</t>
  </si>
  <si>
    <t>midpoint 3</t>
  </si>
  <si>
    <t>midpoint 4</t>
  </si>
  <si>
    <t>midpoint 5</t>
  </si>
  <si>
    <t>midpoint 6</t>
  </si>
  <si>
    <t>midpoint 7</t>
  </si>
  <si>
    <t>midpoint 8</t>
  </si>
  <si>
    <t>midpoint 9</t>
  </si>
  <si>
    <t>midpoint 10</t>
  </si>
  <si>
    <t>midpoint 11</t>
  </si>
  <si>
    <t>midpoint 12</t>
  </si>
  <si>
    <t>midpoint 13</t>
  </si>
  <si>
    <t>midpoint 14</t>
  </si>
  <si>
    <t>midpoint 15</t>
  </si>
  <si>
    <t>midpoint 16</t>
  </si>
  <si>
    <t>midpoint 17</t>
  </si>
  <si>
    <t>midpoint 18</t>
  </si>
  <si>
    <t>ecos. qual.</t>
  </si>
  <si>
    <t>hum. health</t>
  </si>
  <si>
    <t>res. scarcity</t>
  </si>
  <si>
    <t>M1</t>
  </si>
  <si>
    <t>M2</t>
  </si>
  <si>
    <t>M3</t>
  </si>
  <si>
    <t>M4</t>
  </si>
  <si>
    <t>M5</t>
  </si>
  <si>
    <t>M6</t>
  </si>
  <si>
    <t>a</t>
  </si>
  <si>
    <t>b</t>
  </si>
  <si>
    <t>Sensitivity analysis - Transnational collection allowed</t>
  </si>
  <si>
    <t>Results of each objective function for each dimension in each scenario (cf. section 4.3.2)</t>
  </si>
  <si>
    <t>kg 1,4-DCB eq/kg</t>
  </si>
  <si>
    <t>kg 1,4-DCB eq</t>
  </si>
  <si>
    <t>kg 1,4-DCB eq/kgkm</t>
  </si>
  <si>
    <t>Terrestrial ecotoxicity
[kg 1,4-DCB eq]</t>
  </si>
  <si>
    <t>Freshwater ecotoxicity
[kg 1,4-DCB eq]</t>
  </si>
  <si>
    <t>Marine ecotoxicity
[kg 1,4-DCB eq]</t>
  </si>
  <si>
    <t>Human carcinogenic toxicity
[kg 1,4-DCB eq]</t>
  </si>
  <si>
    <t>Human non-carcinogenic toxicity
[kg 1,4-DCB eq]</t>
  </si>
  <si>
    <t>Sensitivity analysis - Transnational collection allowed - Summary (cf. section 4.3.2)</t>
  </si>
  <si>
    <t>Summary (cf. section 4.3.2)</t>
  </si>
  <si>
    <t>Third party collection and recycling only</t>
  </si>
  <si>
    <t>Base case =</t>
  </si>
  <si>
    <t>Network result =</t>
  </si>
  <si>
    <t>Objective values</t>
  </si>
  <si>
    <t>Net value =</t>
  </si>
  <si>
    <t>Difference between network and base case</t>
  </si>
  <si>
    <t>Economic and Environmental Benefits of Recovery Networks for WEEE in Europe</t>
  </si>
  <si>
    <t>Lukas Messmann, Christoph Helbig, Andrea Thorenz, Axel Tuma</t>
  </si>
  <si>
    <t>--- Supplementary material ---</t>
  </si>
  <si>
    <t>Legend</t>
  </si>
  <si>
    <t>Description</t>
  </si>
  <si>
    <t>fraction of collected WEEE that is not suited for recovery and needs to be disposed of</t>
  </si>
  <si>
    <t>fraction of collected WEEE that can be classified eligible for high-value recovery in CCs</t>
  </si>
  <si>
    <t>capacities (in kg) of CCs for each capacity level</t>
  </si>
  <si>
    <t>capacities (in kg) of RCs for each capacity level</t>
  </si>
  <si>
    <t>revenues for one kilogram of recyclable WEEE</t>
  </si>
  <si>
    <t>revenues for one kilogram of recovered WEEE</t>
  </si>
  <si>
    <t>fixed costs for the construction of a CC</t>
  </si>
  <si>
    <t>fixed costs for the construction of an RC</t>
  </si>
  <si>
    <t xml:space="preserve">impact of third party collection and recycling of one kilogram of WEEE </t>
  </si>
  <si>
    <t>impact of disposing of one kilogram of WEEE</t>
  </si>
  <si>
    <t>impact of transporting one kilogram of WEEE over a distance of one kilometer</t>
  </si>
  <si>
    <t xml:space="preserve">variable costs for recovering one kilogram of WEEE in an RC </t>
  </si>
  <si>
    <t xml:space="preserve">variable costs for handling one kilogram of collected WEEE in a CC </t>
  </si>
  <si>
    <t xml:space="preserve">impact of handling one kilogram of collected WEEE in a CC </t>
  </si>
  <si>
    <t>impact of recovering one kilogram of WEEE in an RC</t>
  </si>
  <si>
    <t>variable costs for the disposal of one kilogram of WEEE</t>
  </si>
  <si>
    <t>variable costs for collecting one kilogram of WEEE and transporting it over a distance of one kilometer to a CC</t>
  </si>
  <si>
    <t>variable costs for transporting one kilogram of WEEE over a distance of one kilometer from a CC to an RC</t>
  </si>
  <si>
    <t>investment cost factor</t>
  </si>
  <si>
    <t>lump sum paid to a third party contractor in the case of transnational collection (cf. section 4.3.2 and M7a)</t>
  </si>
  <si>
    <t>Additionally for sensitivity analysis assumptions (cf. section 4.3.2 and M7a)</t>
  </si>
  <si>
    <t>Number and location (NUTS1 classification) of collection &amp; recovery centers for each objective function and scenario (cf. section 4.1, figure 3, and figure 4)</t>
  </si>
  <si>
    <t>Results of each objective function for each dimension in each scenario (cf. section 4.1, figure 5, and supplementary figure S3)</t>
  </si>
  <si>
    <t>ε-constraint (cf. section 4.3, figure 6, and supplementary figure S4-S7)</t>
  </si>
  <si>
    <t>Power supply unit, for desktop computer {CN}| production | APOS, U</t>
  </si>
  <si>
    <t>Power supply unit, for desktop computer {RoW}| production | APOS, U</t>
  </si>
  <si>
    <t>Sheet rolling, steel {GLO}| market for | APOS, U</t>
  </si>
  <si>
    <t>Steel, low-alloyed, hot rolled {GLO}| market for | APOS, U</t>
  </si>
  <si>
    <t>Printed wiring board, surface mounted, unspecified, Pb containing {GLO}| production | APOS, U</t>
  </si>
  <si>
    <t>Printed wiring board, surface mounted, unspecified, Pb free {GLO}| production | APOS, U</t>
  </si>
  <si>
    <t>Printed wiring board, through-hole mounted, unspecified, Pb containing {GLO}| production | APOS, U</t>
  </si>
  <si>
    <t>Printed wiring board, through-hole mounted, unspecified, Pb free {GLO}| production | APOS, U</t>
  </si>
  <si>
    <t>Steel, low-alloyed {CA-QC}| steel production, electric, low-alloyed | APOS, U</t>
  </si>
  <si>
    <t>Steel, low-alloyed {RER}| steel production, converter, low-alloyed | APOS, U</t>
  </si>
  <si>
    <t>Steel, low-alloyed {RER}| steel production, electric, low-alloyed | APOS, U</t>
  </si>
  <si>
    <t>Steel, low-alloyed {RoW}| steel production, converter, low-alloyed | APOS, U</t>
  </si>
  <si>
    <t>Steel, low-alloyed {RoW}| steel production, electric, low-alloyed | APOS, U</t>
  </si>
  <si>
    <t>M7</t>
  </si>
  <si>
    <t>1 kWh Electricity, medium voltage {AT}| market for | APOS, U</t>
  </si>
  <si>
    <t>Municipal waste incineration facility {RoW} | construction | Conseq, U</t>
  </si>
  <si>
    <t>Transport, freight, light commercial vehicle {Europe without Switzerland}| processing | APOS, U</t>
  </si>
  <si>
    <t>Municipal solid waste {AT}| treatment of, incineration | APOS, U</t>
  </si>
  <si>
    <t>tkm</t>
  </si>
  <si>
    <t>Allocation</t>
  </si>
  <si>
    <t>Comment</t>
  </si>
  <si>
    <t>Transformation, from unknown</t>
  </si>
  <si>
    <t>Transformation, to industrial area</t>
  </si>
  <si>
    <t>Transformation, to traffic area, road network</t>
  </si>
  <si>
    <t>Occupation, industrial area</t>
  </si>
  <si>
    <t>Occupation, construction site</t>
  </si>
  <si>
    <t>Occupation, dump site</t>
  </si>
  <si>
    <t>Occupation, traffic area, road network</t>
  </si>
  <si>
    <t>Road, company, internal {RoW} | construction | Conseq, U</t>
  </si>
  <si>
    <t>Building, hall, steel construction {RoW} | building construction, hall, steel construction | Conseq, U</t>
  </si>
  <si>
    <t>Building, hall, wood construction {RoW} | building construction, hall, wood construction | Conseq, U</t>
  </si>
  <si>
    <t>for a = 1</t>
  </si>
  <si>
    <t>for a = 2</t>
  </si>
  <si>
    <t>Building, multi-storey {RER}| construction | Conseq, U</t>
  </si>
  <si>
    <t>Machine, for treatment of waste electric and electronic equipment {GLO} | construction | Conseq, U</t>
  </si>
  <si>
    <t>for k = 1</t>
  </si>
  <si>
    <t>… for k = 30</t>
  </si>
  <si>
    <t>p</t>
  </si>
  <si>
    <t>m2</t>
  </si>
  <si>
    <t>m2a</t>
  </si>
  <si>
    <t>kWh</t>
  </si>
  <si>
    <t>Waste plastic, consumer electronics {RoW}| treatment of, municipal incineration | APOS, U</t>
  </si>
  <si>
    <t>weight component</t>
  </si>
  <si>
    <t>weight casing</t>
  </si>
  <si>
    <t>weight PSU</t>
  </si>
  <si>
    <t>total weight PBX</t>
  </si>
  <si>
    <t>metal fraction in PWB</t>
  </si>
  <si>
    <t>metal fraction in PSU</t>
  </si>
  <si>
    <t>power PSU</t>
  </si>
  <si>
    <t>testing time at CC</t>
  </si>
  <si>
    <t>testing time at RC</t>
  </si>
  <si>
    <t>h</t>
  </si>
  <si>
    <t>disposal fraction</t>
  </si>
  <si>
    <t>area</t>
  </si>
  <si>
    <t>depreciation time</t>
  </si>
  <si>
    <t>building time RC</t>
  </si>
  <si>
    <t>building time CC</t>
  </si>
  <si>
    <t>capacity per year and employee RC</t>
  </si>
  <si>
    <t>capacity per year and employee CC</t>
  </si>
  <si>
    <t>max. cap level</t>
  </si>
  <si>
    <t>min. cap level</t>
  </si>
  <si>
    <t>km</t>
  </si>
  <si>
    <t>calculated from distance matrix</t>
  </si>
  <si>
    <t>av. inter-NUTS-1 distance (here: value for AT)</t>
  </si>
  <si>
    <t>av. intra-NUTS-1 distance (here: value for AT)</t>
  </si>
  <si>
    <t>1 kg</t>
  </si>
  <si>
    <t>metric tons</t>
  </si>
  <si>
    <t>kW</t>
  </si>
  <si>
    <t>Allocation based on: Power supply unit, for desktop computer {GLO}| market for | APOS, U, Steel, low-alloyed, hot rolled {RER}| production | APOS, U</t>
  </si>
  <si>
    <t>Data and parameters - Values (cf. sections 3.2, 3.5, 3.6)</t>
  </si>
  <si>
    <t>Environmental parameter allocation noted as SimaPro 8.5 / ecoinvent 3.4 processes.</t>
  </si>
  <si>
    <t>Auxillary parameters used for the calculation of LCI input factors. Values and composition determined in workshop with industry expert (2018).</t>
  </si>
  <si>
    <t>Composition and allocation values based on workshop with industry expert (2018) and given ecoinvent 3.4 processes.</t>
  </si>
  <si>
    <t>Data and parameters - Environmental Life Cycle Inventory (LCI) modeling</t>
  </si>
  <si>
    <t>impact of primary production of one kilogram raw material saved</t>
  </si>
  <si>
    <t>impact of primary production of one kilogram EEE saved</t>
  </si>
  <si>
    <t>cf. section 4.3.2 and M7a: calculatory contribution of a device to the environmental impact of a third party contractor's collection center</t>
  </si>
  <si>
    <t>variable costs for third-party collection and recycling of one kilogram of WEEE</t>
  </si>
  <si>
    <t xml:space="preserve">annual impact of constructing an RC </t>
  </si>
  <si>
    <t xml:space="preserve">annual impact of constructing a CC </t>
  </si>
  <si>
    <t>annual impact of constructing a CC</t>
  </si>
  <si>
    <t>annual impact of constructing an RC</t>
  </si>
  <si>
    <t>impact of handling one kilogram of collected WEEE in a CC</t>
  </si>
  <si>
    <t>impact of third-party collection and recycling of one kilogram of WEEE</t>
  </si>
  <si>
    <t>[1] Power supply unit, for desktop computer {CN}| production | APOS, U</t>
  </si>
  <si>
    <t>[1] Power supply unit, for desktop computer {RoW}| production | APOS, U</t>
  </si>
  <si>
    <t>[1] Printed wiring board, surface mounted, unspecified, Pb containing {GLO}| production | APOS, U</t>
  </si>
  <si>
    <t>[1] Printed wiring board, surface mounted, unspecified, Pb free {GLO}| production | APOS, U</t>
  </si>
  <si>
    <t>[1] Printed wiring board, through-hole mounted, unspecified, Pb containing {GLO}| production | APOS, U</t>
  </si>
  <si>
    <t>[1] Printed wiring board, through-hole mounted, unspecified, Pb free {GLO}| production | APOS, U</t>
  </si>
  <si>
    <t>[1] modified process. Removed all sub-processes (and their sub-processes) that do not represent recyclable materials.</t>
  </si>
  <si>
    <t>[2] Metal part of electronics scrap, in blister-copper {AT}| treatment of, by electrolytic refining | APOS, U</t>
  </si>
  <si>
    <t>[4] Steel, low-alloyed {AT}| steel production, electric, low-alloyed | APOS, U</t>
  </si>
  <si>
    <t>[3] Waste electric and electronic equipment {AT}| treatment of, shredding | APOS, U</t>
  </si>
  <si>
    <r>
      <t xml:space="preserve">[2] regionalized process of </t>
    </r>
    <r>
      <rPr>
        <i/>
        <sz val="11"/>
        <color theme="1"/>
        <rFont val="Calibri"/>
        <family val="2"/>
        <scheme val="minor"/>
      </rPr>
      <t>Metal part of electronics scrap, in blister-copper {</t>
    </r>
    <r>
      <rPr>
        <i/>
        <sz val="11"/>
        <color rgb="FFFF0000"/>
        <rFont val="Calibri"/>
        <family val="2"/>
        <scheme val="minor"/>
      </rPr>
      <t>RoW</t>
    </r>
    <r>
      <rPr>
        <i/>
        <sz val="11"/>
        <color theme="1"/>
        <rFont val="Calibri"/>
        <family val="2"/>
        <scheme val="minor"/>
      </rPr>
      <t>}| treatment of, by electrolytic refining | APOS, U</t>
    </r>
    <r>
      <rPr>
        <sz val="11"/>
        <color theme="1"/>
        <rFont val="Calibri"/>
        <family val="2"/>
        <scheme val="minor"/>
      </rPr>
      <t xml:space="preserve"> with regional electricity processes, here </t>
    </r>
    <r>
      <rPr>
        <i/>
        <sz val="11"/>
        <color theme="1"/>
        <rFont val="Calibri"/>
        <family val="2"/>
        <scheme val="minor"/>
      </rPr>
      <t>Electricity, high voltage {</t>
    </r>
    <r>
      <rPr>
        <i/>
        <sz val="11"/>
        <color rgb="FFFF0000"/>
        <rFont val="Calibri"/>
        <family val="2"/>
        <scheme val="minor"/>
      </rPr>
      <t>AT</t>
    </r>
    <r>
      <rPr>
        <i/>
        <sz val="11"/>
        <color theme="1"/>
        <rFont val="Calibri"/>
        <family val="2"/>
        <scheme val="minor"/>
      </rPr>
      <t>}| market for | APOS, U</t>
    </r>
    <r>
      <rPr>
        <sz val="11"/>
        <color theme="1"/>
        <rFont val="Calibri"/>
        <family val="2"/>
        <scheme val="minor"/>
      </rPr>
      <t>.</t>
    </r>
  </si>
  <si>
    <r>
      <t xml:space="preserve">[3] regionalized process of </t>
    </r>
    <r>
      <rPr>
        <i/>
        <sz val="11"/>
        <color theme="1"/>
        <rFont val="Calibri"/>
        <family val="2"/>
        <scheme val="minor"/>
      </rPr>
      <t>Waste electric and electronic equipment {</t>
    </r>
    <r>
      <rPr>
        <i/>
        <sz val="11"/>
        <color rgb="FFFF0000"/>
        <rFont val="Calibri"/>
        <family val="2"/>
        <scheme val="minor"/>
      </rPr>
      <t>GLO</t>
    </r>
    <r>
      <rPr>
        <i/>
        <sz val="11"/>
        <color theme="1"/>
        <rFont val="Calibri"/>
        <family val="2"/>
        <scheme val="minor"/>
      </rPr>
      <t>}| treatment of, shredding | APOS, U</t>
    </r>
    <r>
      <rPr>
        <sz val="11"/>
        <color theme="1"/>
        <rFont val="Calibri"/>
        <family val="2"/>
        <scheme val="minor"/>
      </rPr>
      <t xml:space="preserve"> with regional electricity processes, here </t>
    </r>
    <r>
      <rPr>
        <i/>
        <sz val="11"/>
        <color theme="1"/>
        <rFont val="Calibri"/>
        <family val="2"/>
        <scheme val="minor"/>
      </rPr>
      <t>Electricity, medium voltage {</t>
    </r>
    <r>
      <rPr>
        <i/>
        <sz val="11"/>
        <color rgb="FFFF0000"/>
        <rFont val="Calibri"/>
        <family val="2"/>
        <scheme val="minor"/>
      </rPr>
      <t>AT</t>
    </r>
    <r>
      <rPr>
        <i/>
        <sz val="11"/>
        <color theme="1"/>
        <rFont val="Calibri"/>
        <family val="2"/>
        <scheme val="minor"/>
      </rPr>
      <t>}| market for | APOS, U</t>
    </r>
    <r>
      <rPr>
        <sz val="11"/>
        <color theme="1"/>
        <rFont val="Calibri"/>
        <family val="2"/>
        <scheme val="minor"/>
      </rPr>
      <t xml:space="preserve">. Removed </t>
    </r>
    <r>
      <rPr>
        <i/>
        <sz val="11"/>
        <color theme="1"/>
        <rFont val="Calibri"/>
        <family val="2"/>
        <scheme val="minor"/>
      </rPr>
      <t>Mechanical treatment facility, waste electric and electronic equipment {GLO}| market for | APOS, U</t>
    </r>
    <r>
      <rPr>
        <sz val="11"/>
        <color theme="1"/>
        <rFont val="Calibri"/>
        <family val="2"/>
        <scheme val="minor"/>
      </rPr>
      <t xml:space="preserve"> to avoid double-counting of calculatory facility costs.</t>
    </r>
  </si>
  <si>
    <r>
      <t xml:space="preserve">[4] regionalized process of </t>
    </r>
    <r>
      <rPr>
        <i/>
        <sz val="11"/>
        <color theme="1"/>
        <rFont val="Calibri"/>
        <family val="2"/>
        <scheme val="minor"/>
      </rPr>
      <t>Steel, low-alloyed {</t>
    </r>
    <r>
      <rPr>
        <i/>
        <sz val="11"/>
        <color rgb="FFFF0000"/>
        <rFont val="Calibri"/>
        <family val="2"/>
        <scheme val="minor"/>
      </rPr>
      <t>RER</t>
    </r>
    <r>
      <rPr>
        <i/>
        <sz val="11"/>
        <color theme="1"/>
        <rFont val="Calibri"/>
        <family val="2"/>
        <scheme val="minor"/>
      </rPr>
      <t>}| steel production, electric, low-alloyed | APOS, U</t>
    </r>
    <r>
      <rPr>
        <sz val="11"/>
        <color theme="1"/>
        <rFont val="Calibri"/>
        <family val="2"/>
        <scheme val="minor"/>
      </rPr>
      <t xml:space="preserve"> with regional electricity processes, here </t>
    </r>
    <r>
      <rPr>
        <i/>
        <sz val="11"/>
        <color theme="1"/>
        <rFont val="Calibri"/>
        <family val="2"/>
        <scheme val="minor"/>
      </rPr>
      <t>Electricity, medium voltage {</t>
    </r>
    <r>
      <rPr>
        <i/>
        <sz val="11"/>
        <color rgb="FFFF0000"/>
        <rFont val="Calibri"/>
        <family val="2"/>
        <scheme val="minor"/>
      </rPr>
      <t>AT</t>
    </r>
    <r>
      <rPr>
        <i/>
        <sz val="11"/>
        <color theme="1"/>
        <rFont val="Calibri"/>
        <family val="2"/>
        <scheme val="minor"/>
      </rPr>
      <t>}| market for | APOS, U</t>
    </r>
    <r>
      <rPr>
        <sz val="11"/>
        <color theme="1"/>
        <rFont val="Calibri"/>
        <family val="2"/>
        <scheme val="minor"/>
      </rPr>
      <t>.</t>
    </r>
  </si>
  <si>
    <t>number of components</t>
  </si>
  <si>
    <t>number of power supply units (PSU)</t>
  </si>
  <si>
    <t>number of casings</t>
  </si>
  <si>
    <t>number of PBX per year and employee RC</t>
  </si>
  <si>
    <t>number of PBX per year and employee 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</si>
</sst>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000"/>
    <numFmt numFmtId="165" formatCode="0E+00"/>
    <numFmt numFmtId="166" formatCode="0.0000"/>
    <numFmt numFmtId="167" formatCode="0.000"/>
    <numFmt numFmtId="168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Helvetica"/>
    </font>
    <font>
      <b/>
      <sz val="14"/>
      <color theme="0"/>
      <name val="Helvetica"/>
    </font>
    <font>
      <sz val="12"/>
      <name val="Helvetica"/>
    </font>
    <font>
      <sz val="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Helvetica"/>
    </font>
    <font>
      <sz val="11"/>
      <color rgb="FF000000"/>
      <name val="Helvetica"/>
    </font>
    <font>
      <vertAlign val="subscript"/>
      <sz val="11"/>
      <color theme="1"/>
      <name val="Helvetica"/>
    </font>
    <font>
      <b/>
      <sz val="11"/>
      <color theme="0"/>
      <name val="Helvetica"/>
    </font>
    <font>
      <sz val="11"/>
      <color theme="0"/>
      <name val="Helvetica"/>
    </font>
    <font>
      <i/>
      <sz val="11"/>
      <color theme="1"/>
      <name val="Helvetica"/>
    </font>
    <font>
      <sz val="11"/>
      <color theme="1"/>
      <name val="Times New Roman"/>
      <family val="1"/>
    </font>
    <font>
      <b/>
      <sz val="14"/>
      <color theme="1"/>
      <name val="Helvetica"/>
    </font>
    <font>
      <b/>
      <sz val="12"/>
      <color theme="1"/>
      <name val="Helvetica"/>
    </font>
    <font>
      <b/>
      <sz val="12"/>
      <color theme="0"/>
      <name val="Helvetica"/>
    </font>
    <font>
      <sz val="12"/>
      <color theme="1"/>
      <name val="Helvetica"/>
    </font>
    <font>
      <sz val="12"/>
      <color theme="0"/>
      <name val="Helvetica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00C9"/>
        <bgColor indexed="64"/>
      </patternFill>
    </fill>
    <fill>
      <patternFill patternType="solid">
        <fgColor rgb="FF2D00A4"/>
        <bgColor indexed="64"/>
      </patternFill>
    </fill>
    <fill>
      <patternFill patternType="solid">
        <fgColor rgb="FFF40000"/>
        <bgColor indexed="64"/>
      </patternFill>
    </fill>
    <fill>
      <patternFill patternType="solid">
        <fgColor theme="1" tint="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408">
    <xf numFmtId="0" fontId="0" fillId="0" borderId="0" xfId="0"/>
    <xf numFmtId="0" fontId="1" fillId="2" borderId="0" xfId="0" applyFont="1" applyFill="1" applyBorder="1"/>
    <xf numFmtId="10" fontId="1" fillId="2" borderId="0" xfId="0" applyNumberFormat="1" applyFont="1" applyFill="1" applyBorder="1" applyAlignment="1">
      <alignment horizontal="center"/>
    </xf>
    <xf numFmtId="0" fontId="1" fillId="0" borderId="0" xfId="0" applyFont="1" applyBorder="1"/>
    <xf numFmtId="49" fontId="1" fillId="0" borderId="4" xfId="0" applyNumberFormat="1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11" fontId="1" fillId="0" borderId="1" xfId="0" applyNumberFormat="1" applyFont="1" applyBorder="1"/>
    <xf numFmtId="11" fontId="1" fillId="0" borderId="4" xfId="0" applyNumberFormat="1" applyFont="1" applyBorder="1"/>
    <xf numFmtId="11" fontId="1" fillId="0" borderId="6" xfId="0" applyNumberFormat="1" applyFont="1" applyBorder="1"/>
    <xf numFmtId="1" fontId="1" fillId="0" borderId="3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" fontId="1" fillId="0" borderId="8" xfId="0" applyNumberFormat="1" applyFont="1" applyBorder="1" applyAlignment="1">
      <alignment horizontal="center"/>
    </xf>
    <xf numFmtId="0" fontId="1" fillId="2" borderId="0" xfId="0" applyFont="1" applyFill="1"/>
    <xf numFmtId="0" fontId="1" fillId="2" borderId="24" xfId="0" applyFont="1" applyFill="1" applyBorder="1" applyAlignment="1">
      <alignment horizontal="right" textRotation="45"/>
    </xf>
    <xf numFmtId="0" fontId="1" fillId="2" borderId="4" xfId="0" applyFont="1" applyFill="1" applyBorder="1" applyAlignment="1">
      <alignment horizontal="right" textRotation="45"/>
    </xf>
    <xf numFmtId="0" fontId="1" fillId="2" borderId="24" xfId="0" applyFont="1" applyFill="1" applyBorder="1"/>
    <xf numFmtId="0" fontId="1" fillId="2" borderId="4" xfId="0" applyFont="1" applyFill="1" applyBorder="1"/>
    <xf numFmtId="11" fontId="1" fillId="2" borderId="0" xfId="0" applyNumberFormat="1" applyFont="1" applyFill="1" applyBorder="1"/>
    <xf numFmtId="11" fontId="1" fillId="2" borderId="4" xfId="0" applyNumberFormat="1" applyFont="1" applyFill="1" applyBorder="1"/>
    <xf numFmtId="0" fontId="1" fillId="4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right" vertical="center" wrapText="1"/>
    </xf>
    <xf numFmtId="0" fontId="7" fillId="0" borderId="4" xfId="0" applyFont="1" applyBorder="1" applyAlignment="1">
      <alignment horizontal="right" vertical="center" wrapText="1"/>
    </xf>
    <xf numFmtId="3" fontId="7" fillId="0" borderId="5" xfId="0" applyNumberFormat="1" applyFont="1" applyBorder="1" applyAlignment="1">
      <alignment horizontal="right" vertical="center" wrapText="1"/>
    </xf>
    <xf numFmtId="3" fontId="7" fillId="0" borderId="4" xfId="0" applyNumberFormat="1" applyFont="1" applyBorder="1" applyAlignment="1">
      <alignment horizontal="right" vertical="center" wrapText="1"/>
    </xf>
    <xf numFmtId="3" fontId="7" fillId="0" borderId="6" xfId="0" applyNumberFormat="1" applyFont="1" applyBorder="1" applyAlignment="1">
      <alignment horizontal="right" vertical="center" wrapText="1"/>
    </xf>
    <xf numFmtId="0" fontId="1" fillId="0" borderId="7" xfId="0" applyFont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righ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10" fontId="7" fillId="4" borderId="1" xfId="0" applyNumberFormat="1" applyFont="1" applyFill="1" applyBorder="1" applyAlignment="1">
      <alignment horizontal="right" vertical="center" wrapText="1"/>
    </xf>
    <xf numFmtId="10" fontId="7" fillId="4" borderId="3" xfId="0" applyNumberFormat="1" applyFont="1" applyFill="1" applyBorder="1" applyAlignment="1">
      <alignment horizontal="right" vertical="center" wrapText="1"/>
    </xf>
    <xf numFmtId="10" fontId="7" fillId="0" borderId="4" xfId="0" applyNumberFormat="1" applyFont="1" applyBorder="1" applyAlignment="1">
      <alignment horizontal="right" vertical="center" wrapText="1"/>
    </xf>
    <xf numFmtId="10" fontId="7" fillId="0" borderId="5" xfId="0" applyNumberFormat="1" applyFont="1" applyBorder="1" applyAlignment="1">
      <alignment horizontal="right" vertical="center" wrapText="1"/>
    </xf>
    <xf numFmtId="10" fontId="7" fillId="0" borderId="6" xfId="0" applyNumberFormat="1" applyFont="1" applyBorder="1" applyAlignment="1">
      <alignment horizontal="right" vertical="center" wrapText="1"/>
    </xf>
    <xf numFmtId="10" fontId="7" fillId="0" borderId="8" xfId="0" applyNumberFormat="1" applyFont="1" applyBorder="1" applyAlignment="1">
      <alignment horizontal="right" vertical="center" wrapText="1"/>
    </xf>
    <xf numFmtId="10" fontId="7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 wrapText="1"/>
    </xf>
    <xf numFmtId="10" fontId="7" fillId="0" borderId="3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3" xfId="0" applyFont="1" applyBorder="1" applyAlignment="1">
      <alignment horizontal="right" vertical="center" wrapText="1"/>
    </xf>
    <xf numFmtId="0" fontId="7" fillId="4" borderId="4" xfId="0" applyFont="1" applyFill="1" applyBorder="1" applyAlignment="1">
      <alignment horizontal="right" vertical="center" wrapText="1"/>
    </xf>
    <xf numFmtId="0" fontId="7" fillId="4" borderId="5" xfId="0" applyFont="1" applyFill="1" applyBorder="1" applyAlignment="1">
      <alignment horizontal="right" vertical="center" wrapText="1"/>
    </xf>
    <xf numFmtId="0" fontId="7" fillId="0" borderId="5" xfId="0" applyFont="1" applyBorder="1" applyAlignment="1">
      <alignment horizontal="right" vertical="center" wrapText="1"/>
    </xf>
    <xf numFmtId="0" fontId="7" fillId="0" borderId="6" xfId="0" applyFont="1" applyBorder="1" applyAlignment="1">
      <alignment horizontal="right" vertical="center" wrapText="1"/>
    </xf>
    <xf numFmtId="10" fontId="7" fillId="4" borderId="4" xfId="0" applyNumberFormat="1" applyFont="1" applyFill="1" applyBorder="1" applyAlignment="1">
      <alignment horizontal="right" vertical="center" wrapText="1"/>
    </xf>
    <xf numFmtId="10" fontId="7" fillId="4" borderId="5" xfId="0" applyNumberFormat="1" applyFont="1" applyFill="1" applyBorder="1" applyAlignment="1">
      <alignment horizontal="right" vertical="center" wrapText="1"/>
    </xf>
    <xf numFmtId="3" fontId="7" fillId="0" borderId="3" xfId="0" applyNumberFormat="1" applyFont="1" applyBorder="1" applyAlignment="1">
      <alignment horizontal="right" vertical="center" wrapText="1"/>
    </xf>
    <xf numFmtId="0" fontId="1" fillId="2" borderId="0" xfId="0" applyFont="1" applyFill="1" applyAlignment="1"/>
    <xf numFmtId="10" fontId="7" fillId="4" borderId="25" xfId="0" applyNumberFormat="1" applyFont="1" applyFill="1" applyBorder="1" applyAlignment="1">
      <alignment horizontal="left" vertical="center"/>
    </xf>
    <xf numFmtId="10" fontId="4" fillId="2" borderId="0" xfId="0" applyNumberFormat="1" applyFont="1" applyFill="1" applyBorder="1" applyAlignment="1">
      <alignment horizontal="right" vertical="center" wrapText="1"/>
    </xf>
    <xf numFmtId="10" fontId="7" fillId="5" borderId="25" xfId="0" applyNumberFormat="1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10" fontId="7" fillId="2" borderId="0" xfId="0" applyNumberFormat="1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0" borderId="1" xfId="0" applyFont="1" applyBorder="1" applyAlignment="1">
      <alignment horizontal="right"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6" xfId="0" applyFont="1" applyBorder="1" applyAlignment="1">
      <alignment horizontal="right" vertical="center" wrapText="1"/>
    </xf>
    <xf numFmtId="10" fontId="7" fillId="5" borderId="6" xfId="0" applyNumberFormat="1" applyFont="1" applyFill="1" applyBorder="1" applyAlignment="1">
      <alignment horizontal="right" vertical="center" wrapText="1"/>
    </xf>
    <xf numFmtId="0" fontId="1" fillId="5" borderId="7" xfId="0" applyFont="1" applyFill="1" applyBorder="1" applyAlignment="1">
      <alignment horizontal="center" vertical="center" wrapText="1"/>
    </xf>
    <xf numFmtId="10" fontId="7" fillId="5" borderId="8" xfId="0" applyNumberFormat="1" applyFont="1" applyFill="1" applyBorder="1" applyAlignment="1">
      <alignment horizontal="right" vertical="center" wrapText="1"/>
    </xf>
    <xf numFmtId="10" fontId="7" fillId="5" borderId="5" xfId="0" applyNumberFormat="1" applyFont="1" applyFill="1" applyBorder="1" applyAlignment="1">
      <alignment horizontal="right" vertical="center" wrapText="1"/>
    </xf>
    <xf numFmtId="10" fontId="7" fillId="4" borderId="8" xfId="0" applyNumberFormat="1" applyFont="1" applyFill="1" applyBorder="1" applyAlignment="1">
      <alignment horizontal="right" vertical="center" wrapText="1"/>
    </xf>
    <xf numFmtId="0" fontId="1" fillId="5" borderId="2" xfId="0" applyFont="1" applyFill="1" applyBorder="1" applyAlignment="1">
      <alignment horizontal="center" vertical="center" wrapText="1"/>
    </xf>
    <xf numFmtId="10" fontId="7" fillId="5" borderId="3" xfId="0" applyNumberFormat="1" applyFont="1" applyFill="1" applyBorder="1" applyAlignment="1">
      <alignment horizontal="right" vertical="center" wrapText="1"/>
    </xf>
    <xf numFmtId="3" fontId="7" fillId="5" borderId="1" xfId="0" applyNumberFormat="1" applyFont="1" applyFill="1" applyBorder="1" applyAlignment="1">
      <alignment horizontal="right" vertical="center" wrapText="1"/>
    </xf>
    <xf numFmtId="3" fontId="7" fillId="5" borderId="3" xfId="0" applyNumberFormat="1" applyFont="1" applyFill="1" applyBorder="1" applyAlignment="1">
      <alignment horizontal="right" vertical="center" wrapText="1"/>
    </xf>
    <xf numFmtId="3" fontId="7" fillId="5" borderId="4" xfId="0" applyNumberFormat="1" applyFont="1" applyFill="1" applyBorder="1" applyAlignment="1">
      <alignment horizontal="right" vertical="center" wrapText="1"/>
    </xf>
    <xf numFmtId="3" fontId="7" fillId="5" borderId="5" xfId="0" applyNumberFormat="1" applyFont="1" applyFill="1" applyBorder="1" applyAlignment="1">
      <alignment horizontal="right" vertical="center" wrapText="1"/>
    </xf>
    <xf numFmtId="3" fontId="7" fillId="5" borderId="6" xfId="0" applyNumberFormat="1" applyFont="1" applyFill="1" applyBorder="1" applyAlignment="1">
      <alignment horizontal="right" vertical="center" wrapText="1"/>
    </xf>
    <xf numFmtId="3" fontId="7" fillId="5" borderId="8" xfId="0" applyNumberFormat="1" applyFont="1" applyFill="1" applyBorder="1" applyAlignment="1">
      <alignment horizontal="right" vertical="center" wrapText="1"/>
    </xf>
    <xf numFmtId="0" fontId="7" fillId="4" borderId="6" xfId="0" applyFont="1" applyFill="1" applyBorder="1" applyAlignment="1">
      <alignment horizontal="right" vertical="center" wrapText="1"/>
    </xf>
    <xf numFmtId="0" fontId="7" fillId="4" borderId="8" xfId="0" applyFont="1" applyFill="1" applyBorder="1" applyAlignment="1">
      <alignment horizontal="right" vertical="center" wrapText="1"/>
    </xf>
    <xf numFmtId="10" fontId="7" fillId="4" borderId="6" xfId="0" applyNumberFormat="1" applyFont="1" applyFill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3" fontId="1" fillId="0" borderId="3" xfId="0" applyNumberFormat="1" applyFont="1" applyBorder="1" applyAlignment="1">
      <alignment horizontal="right" vertical="center" wrapText="1"/>
    </xf>
    <xf numFmtId="3" fontId="1" fillId="5" borderId="4" xfId="0" applyNumberFormat="1" applyFont="1" applyFill="1" applyBorder="1" applyAlignment="1">
      <alignment horizontal="right" vertical="center" wrapText="1"/>
    </xf>
    <xf numFmtId="3" fontId="1" fillId="5" borderId="5" xfId="0" applyNumberFormat="1" applyFont="1" applyFill="1" applyBorder="1" applyAlignment="1">
      <alignment horizontal="right" vertical="center" wrapText="1"/>
    </xf>
    <xf numFmtId="3" fontId="1" fillId="5" borderId="6" xfId="0" applyNumberFormat="1" applyFont="1" applyFill="1" applyBorder="1" applyAlignment="1">
      <alignment horizontal="right" vertical="center" wrapText="1"/>
    </xf>
    <xf numFmtId="3" fontId="1" fillId="5" borderId="8" xfId="0" applyNumberFormat="1" applyFont="1" applyFill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3" fontId="1" fillId="0" borderId="6" xfId="0" applyNumberFormat="1" applyFont="1" applyBorder="1" applyAlignment="1">
      <alignment horizontal="right" vertical="center" wrapText="1"/>
    </xf>
    <xf numFmtId="3" fontId="1" fillId="0" borderId="8" xfId="0" applyNumberFormat="1" applyFont="1" applyBorder="1" applyAlignment="1">
      <alignment horizontal="right" vertical="center" wrapText="1"/>
    </xf>
    <xf numFmtId="0" fontId="1" fillId="4" borderId="1" xfId="0" applyFont="1" applyFill="1" applyBorder="1" applyAlignment="1">
      <alignment horizontal="right" vertical="center" wrapText="1"/>
    </xf>
    <xf numFmtId="0" fontId="1" fillId="4" borderId="3" xfId="0" applyFont="1" applyFill="1" applyBorder="1" applyAlignment="1">
      <alignment horizontal="right" vertical="center" wrapText="1"/>
    </xf>
    <xf numFmtId="0" fontId="1" fillId="4" borderId="4" xfId="0" applyFont="1" applyFill="1" applyBorder="1" applyAlignment="1">
      <alignment horizontal="right" vertical="center" wrapText="1"/>
    </xf>
    <xf numFmtId="0" fontId="1" fillId="4" borderId="5" xfId="0" applyFont="1" applyFill="1" applyBorder="1" applyAlignment="1">
      <alignment horizontal="right" vertical="center" wrapText="1"/>
    </xf>
    <xf numFmtId="10" fontId="7" fillId="5" borderId="4" xfId="0" applyNumberFormat="1" applyFont="1" applyFill="1" applyBorder="1" applyAlignment="1">
      <alignment horizontal="right" vertical="center" wrapText="1"/>
    </xf>
    <xf numFmtId="10" fontId="7" fillId="5" borderId="1" xfId="0" applyNumberFormat="1" applyFont="1" applyFill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textRotation="45"/>
    </xf>
    <xf numFmtId="10" fontId="2" fillId="3" borderId="2" xfId="0" applyNumberFormat="1" applyFont="1" applyFill="1" applyBorder="1" applyAlignment="1">
      <alignment horizontal="center" textRotation="45"/>
    </xf>
    <xf numFmtId="0" fontId="1" fillId="2" borderId="1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left"/>
    </xf>
    <xf numFmtId="0" fontId="1" fillId="0" borderId="4" xfId="0" applyFont="1" applyBorder="1"/>
    <xf numFmtId="0" fontId="1" fillId="0" borderId="1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6" xfId="0" applyFont="1" applyBorder="1"/>
    <xf numFmtId="0" fontId="1" fillId="0" borderId="7" xfId="0" applyFont="1" applyBorder="1"/>
    <xf numFmtId="0" fontId="1" fillId="0" borderId="28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9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3" fontId="1" fillId="6" borderId="32" xfId="1" applyNumberFormat="1" applyFont="1" applyFill="1" applyBorder="1"/>
    <xf numFmtId="3" fontId="1" fillId="6" borderId="3" xfId="1" applyNumberFormat="1" applyFont="1" applyFill="1" applyBorder="1"/>
    <xf numFmtId="3" fontId="1" fillId="6" borderId="2" xfId="1" applyNumberFormat="1" applyFont="1" applyFill="1" applyBorder="1"/>
    <xf numFmtId="3" fontId="1" fillId="6" borderId="33" xfId="1" applyNumberFormat="1" applyFont="1" applyFill="1" applyBorder="1"/>
    <xf numFmtId="3" fontId="1" fillId="6" borderId="14" xfId="1" applyNumberFormat="1" applyFont="1" applyFill="1" applyBorder="1"/>
    <xf numFmtId="3" fontId="1" fillId="6" borderId="5" xfId="1" applyNumberFormat="1" applyFont="1" applyFill="1" applyBorder="1"/>
    <xf numFmtId="3" fontId="1" fillId="6" borderId="0" xfId="1" applyNumberFormat="1" applyFont="1" applyFill="1" applyBorder="1"/>
    <xf numFmtId="3" fontId="1" fillId="6" borderId="13" xfId="1" applyNumberFormat="1" applyFont="1" applyFill="1" applyBorder="1"/>
    <xf numFmtId="3" fontId="1" fillId="6" borderId="34" xfId="1" applyNumberFormat="1" applyFont="1" applyFill="1" applyBorder="1"/>
    <xf numFmtId="3" fontId="1" fillId="6" borderId="8" xfId="1" applyNumberFormat="1" applyFont="1" applyFill="1" applyBorder="1"/>
    <xf numFmtId="3" fontId="1" fillId="6" borderId="7" xfId="1" applyNumberFormat="1" applyFont="1" applyFill="1" applyBorder="1"/>
    <xf numFmtId="3" fontId="1" fillId="6" borderId="29" xfId="1" applyNumberFormat="1" applyFont="1" applyFill="1" applyBorder="1"/>
    <xf numFmtId="3" fontId="1" fillId="6" borderId="18" xfId="1" applyNumberFormat="1" applyFont="1" applyFill="1" applyBorder="1"/>
    <xf numFmtId="3" fontId="1" fillId="6" borderId="35" xfId="1" applyNumberFormat="1" applyFont="1" applyFill="1" applyBorder="1"/>
    <xf numFmtId="3" fontId="1" fillId="6" borderId="19" xfId="1" applyNumberFormat="1" applyFont="1" applyFill="1" applyBorder="1"/>
    <xf numFmtId="3" fontId="1" fillId="6" borderId="20" xfId="1" applyNumberFormat="1" applyFont="1" applyFill="1" applyBorder="1"/>
    <xf numFmtId="0" fontId="9" fillId="3" borderId="14" xfId="0" applyFont="1" applyFill="1" applyBorder="1"/>
    <xf numFmtId="0" fontId="9" fillId="3" borderId="0" xfId="0" applyFont="1" applyFill="1" applyBorder="1"/>
    <xf numFmtId="0" fontId="9" fillId="3" borderId="12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left"/>
    </xf>
    <xf numFmtId="0" fontId="9" fillId="3" borderId="16" xfId="0" applyFont="1" applyFill="1" applyBorder="1" applyAlignment="1">
      <alignment horizontal="center" textRotation="90"/>
    </xf>
    <xf numFmtId="0" fontId="1" fillId="0" borderId="1" xfId="0" applyFont="1" applyBorder="1"/>
    <xf numFmtId="0" fontId="1" fillId="0" borderId="2" xfId="0" applyFont="1" applyBorder="1"/>
    <xf numFmtId="0" fontId="1" fillId="0" borderId="36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11" fillId="0" borderId="4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3" xfId="0" applyFont="1" applyBorder="1" applyAlignment="1">
      <alignment horizontal="left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29" xfId="0" applyFont="1" applyBorder="1" applyAlignment="1">
      <alignment horizontal="left"/>
    </xf>
    <xf numFmtId="0" fontId="1" fillId="2" borderId="0" xfId="0" quotePrefix="1" applyFont="1" applyFill="1" applyBorder="1"/>
    <xf numFmtId="0" fontId="12" fillId="0" borderId="0" xfId="0" applyFont="1"/>
    <xf numFmtId="0" fontId="6" fillId="3" borderId="31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13" fillId="2" borderId="0" xfId="0" applyFont="1" applyFill="1" applyBorder="1" applyAlignment="1">
      <alignment vertical="center"/>
    </xf>
    <xf numFmtId="0" fontId="9" fillId="2" borderId="14" xfId="0" applyFont="1" applyFill="1" applyBorder="1" applyAlignment="1">
      <alignment textRotation="90"/>
    </xf>
    <xf numFmtId="0" fontId="9" fillId="12" borderId="37" xfId="0" applyFont="1" applyFill="1" applyBorder="1" applyAlignment="1">
      <alignment horizontal="center" vertical="center"/>
    </xf>
    <xf numFmtId="0" fontId="9" fillId="12" borderId="38" xfId="0" applyFont="1" applyFill="1" applyBorder="1" applyAlignment="1">
      <alignment horizontal="center" vertical="center"/>
    </xf>
    <xf numFmtId="0" fontId="9" fillId="12" borderId="39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14" xfId="0" applyFont="1" applyFill="1" applyBorder="1"/>
    <xf numFmtId="0" fontId="1" fillId="0" borderId="21" xfId="0" applyFont="1" applyBorder="1"/>
    <xf numFmtId="0" fontId="1" fillId="0" borderId="25" xfId="0" applyFont="1" applyBorder="1"/>
    <xf numFmtId="0" fontId="1" fillId="0" borderId="23" xfId="0" applyFont="1" applyBorder="1"/>
    <xf numFmtId="0" fontId="1" fillId="2" borderId="26" xfId="0" applyFont="1" applyFill="1" applyBorder="1"/>
    <xf numFmtId="0" fontId="9" fillId="7" borderId="26" xfId="0" applyFont="1" applyFill="1" applyBorder="1"/>
    <xf numFmtId="0" fontId="1" fillId="0" borderId="3" xfId="0" applyFont="1" applyBorder="1"/>
    <xf numFmtId="0" fontId="1" fillId="2" borderId="27" xfId="0" applyFont="1" applyFill="1" applyBorder="1"/>
    <xf numFmtId="0" fontId="9" fillId="7" borderId="27" xfId="0" applyFont="1" applyFill="1" applyBorder="1"/>
    <xf numFmtId="0" fontId="1" fillId="0" borderId="8" xfId="0" applyFont="1" applyBorder="1"/>
    <xf numFmtId="0" fontId="9" fillId="2" borderId="0" xfId="0" applyFont="1" applyFill="1" applyBorder="1"/>
    <xf numFmtId="0" fontId="9" fillId="7" borderId="21" xfId="0" applyFont="1" applyFill="1" applyBorder="1"/>
    <xf numFmtId="0" fontId="9" fillId="7" borderId="22" xfId="0" applyFont="1" applyFill="1" applyBorder="1"/>
    <xf numFmtId="0" fontId="9" fillId="7" borderId="23" xfId="0" applyFont="1" applyFill="1" applyBorder="1"/>
    <xf numFmtId="0" fontId="9" fillId="7" borderId="25" xfId="0" applyFont="1" applyFill="1" applyBorder="1"/>
    <xf numFmtId="3" fontId="1" fillId="0" borderId="7" xfId="0" applyNumberFormat="1" applyFont="1" applyBorder="1"/>
    <xf numFmtId="3" fontId="1" fillId="0" borderId="8" xfId="0" applyNumberFormat="1" applyFont="1" applyBorder="1"/>
    <xf numFmtId="3" fontId="1" fillId="0" borderId="22" xfId="0" applyNumberFormat="1" applyFont="1" applyBorder="1"/>
    <xf numFmtId="0" fontId="1" fillId="0" borderId="22" xfId="0" applyFont="1" applyBorder="1"/>
    <xf numFmtId="3" fontId="1" fillId="0" borderId="23" xfId="0" applyNumberFormat="1" applyFont="1" applyBorder="1"/>
    <xf numFmtId="3" fontId="1" fillId="2" borderId="0" xfId="0" applyNumberFormat="1" applyFont="1" applyFill="1" applyBorder="1"/>
    <xf numFmtId="3" fontId="1" fillId="2" borderId="0" xfId="0" applyNumberFormat="1" applyFont="1" applyFill="1"/>
    <xf numFmtId="0" fontId="1" fillId="2" borderId="25" xfId="0" applyFont="1" applyFill="1" applyBorder="1"/>
    <xf numFmtId="4" fontId="1" fillId="0" borderId="25" xfId="0" applyNumberFormat="1" applyFont="1" applyBorder="1"/>
    <xf numFmtId="0" fontId="1" fillId="0" borderId="26" xfId="0" applyFont="1" applyBorder="1"/>
    <xf numFmtId="165" fontId="1" fillId="0" borderId="2" xfId="0" applyNumberFormat="1" applyFont="1" applyBorder="1"/>
    <xf numFmtId="165" fontId="1" fillId="0" borderId="3" xfId="0" applyNumberFormat="1" applyFont="1" applyBorder="1"/>
    <xf numFmtId="0" fontId="1" fillId="0" borderId="24" xfId="0" applyFont="1" applyBorder="1"/>
    <xf numFmtId="165" fontId="1" fillId="0" borderId="0" xfId="0" applyNumberFormat="1" applyFont="1" applyBorder="1"/>
    <xf numFmtId="165" fontId="1" fillId="0" borderId="5" xfId="0" applyNumberFormat="1" applyFont="1" applyBorder="1"/>
    <xf numFmtId="3" fontId="1" fillId="0" borderId="24" xfId="0" applyNumberFormat="1" applyFont="1" applyBorder="1"/>
    <xf numFmtId="3" fontId="1" fillId="2" borderId="24" xfId="0" applyNumberFormat="1" applyFont="1" applyFill="1" applyBorder="1"/>
    <xf numFmtId="0" fontId="1" fillId="0" borderId="27" xfId="0" applyFont="1" applyBorder="1"/>
    <xf numFmtId="165" fontId="1" fillId="0" borderId="7" xfId="0" applyNumberFormat="1" applyFont="1" applyBorder="1"/>
    <xf numFmtId="165" fontId="1" fillId="0" borderId="8" xfId="0" applyNumberFormat="1" applyFont="1" applyBorder="1"/>
    <xf numFmtId="2" fontId="1" fillId="0" borderId="23" xfId="0" applyNumberFormat="1" applyFont="1" applyBorder="1"/>
    <xf numFmtId="0" fontId="9" fillId="7" borderId="24" xfId="0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0" fontId="9" fillId="2" borderId="24" xfId="0" applyFont="1" applyFill="1" applyBorder="1"/>
    <xf numFmtId="0" fontId="9" fillId="2" borderId="27" xfId="0" applyFont="1" applyFill="1" applyBorder="1"/>
    <xf numFmtId="0" fontId="1" fillId="2" borderId="2" xfId="0" applyFont="1" applyFill="1" applyBorder="1"/>
    <xf numFmtId="0" fontId="9" fillId="2" borderId="2" xfId="0" applyFont="1" applyFill="1" applyBorder="1"/>
    <xf numFmtId="165" fontId="1" fillId="2" borderId="0" xfId="0" applyNumberFormat="1" applyFont="1" applyFill="1" applyBorder="1"/>
    <xf numFmtId="0" fontId="9" fillId="7" borderId="1" xfId="0" applyFont="1" applyFill="1" applyBorder="1"/>
    <xf numFmtId="2" fontId="1" fillId="0" borderId="26" xfId="0" applyNumberFormat="1" applyFont="1" applyBorder="1"/>
    <xf numFmtId="2" fontId="1" fillId="0" borderId="27" xfId="0" applyNumberFormat="1" applyFont="1" applyBorder="1"/>
    <xf numFmtId="165" fontId="1" fillId="2" borderId="26" xfId="0" applyNumberFormat="1" applyFont="1" applyFill="1" applyBorder="1"/>
    <xf numFmtId="165" fontId="1" fillId="2" borderId="24" xfId="0" applyNumberFormat="1" applyFont="1" applyFill="1" applyBorder="1"/>
    <xf numFmtId="3" fontId="9" fillId="7" borderId="24" xfId="0" applyNumberFormat="1" applyFont="1" applyFill="1" applyBorder="1"/>
    <xf numFmtId="165" fontId="1" fillId="2" borderId="27" xfId="0" applyNumberFormat="1" applyFont="1" applyFill="1" applyBorder="1"/>
    <xf numFmtId="2" fontId="1" fillId="0" borderId="25" xfId="0" applyNumberFormat="1" applyFont="1" applyBorder="1"/>
    <xf numFmtId="3" fontId="9" fillId="2" borderId="24" xfId="0" applyNumberFormat="1" applyFont="1" applyFill="1" applyBorder="1"/>
    <xf numFmtId="0" fontId="1" fillId="0" borderId="21" xfId="0" applyFont="1" applyFill="1" applyBorder="1"/>
    <xf numFmtId="165" fontId="1" fillId="0" borderId="1" xfId="0" applyNumberFormat="1" applyFont="1" applyFill="1" applyBorder="1"/>
    <xf numFmtId="165" fontId="1" fillId="0" borderId="2" xfId="0" applyNumberFormat="1" applyFont="1" applyFill="1" applyBorder="1"/>
    <xf numFmtId="165" fontId="1" fillId="0" borderId="3" xfId="0" applyNumberFormat="1" applyFont="1" applyFill="1" applyBorder="1"/>
    <xf numFmtId="165" fontId="1" fillId="0" borderId="4" xfId="0" applyNumberFormat="1" applyFont="1" applyFill="1" applyBorder="1"/>
    <xf numFmtId="165" fontId="1" fillId="0" borderId="0" xfId="0" applyNumberFormat="1" applyFont="1" applyFill="1" applyBorder="1"/>
    <xf numFmtId="165" fontId="1" fillId="0" borderId="5" xfId="0" applyNumberFormat="1" applyFont="1" applyFill="1" applyBorder="1"/>
    <xf numFmtId="3" fontId="1" fillId="0" borderId="4" xfId="0" applyNumberFormat="1" applyFont="1" applyBorder="1"/>
    <xf numFmtId="165" fontId="1" fillId="0" borderId="6" xfId="0" applyNumberFormat="1" applyFont="1" applyFill="1" applyBorder="1"/>
    <xf numFmtId="165" fontId="1" fillId="0" borderId="7" xfId="0" applyNumberFormat="1" applyFont="1" applyFill="1" applyBorder="1"/>
    <xf numFmtId="165" fontId="1" fillId="0" borderId="8" xfId="0" applyNumberFormat="1" applyFont="1" applyFill="1" applyBorder="1"/>
    <xf numFmtId="166" fontId="1" fillId="0" borderId="23" xfId="0" applyNumberFormat="1" applyFont="1" applyBorder="1"/>
    <xf numFmtId="0" fontId="1" fillId="0" borderId="6" xfId="0" applyFont="1" applyFill="1" applyBorder="1"/>
    <xf numFmtId="166" fontId="1" fillId="0" borderId="8" xfId="0" applyNumberFormat="1" applyFont="1" applyBorder="1"/>
    <xf numFmtId="165" fontId="1" fillId="0" borderId="26" xfId="0" applyNumberFormat="1" applyFont="1" applyFill="1" applyBorder="1"/>
    <xf numFmtId="165" fontId="1" fillId="2" borderId="4" xfId="0" applyNumberFormat="1" applyFont="1" applyFill="1" applyBorder="1"/>
    <xf numFmtId="165" fontId="1" fillId="0" borderId="24" xfId="0" applyNumberFormat="1" applyFont="1" applyFill="1" applyBorder="1"/>
    <xf numFmtId="2" fontId="1" fillId="0" borderId="22" xfId="0" applyNumberFormat="1" applyFont="1" applyFill="1" applyBorder="1"/>
    <xf numFmtId="2" fontId="1" fillId="0" borderId="23" xfId="0" applyNumberFormat="1" applyFont="1" applyFill="1" applyBorder="1"/>
    <xf numFmtId="0" fontId="1" fillId="0" borderId="1" xfId="0" applyFont="1" applyBorder="1" applyAlignment="1">
      <alignment vertical="center"/>
    </xf>
    <xf numFmtId="165" fontId="1" fillId="0" borderId="27" xfId="0" applyNumberFormat="1" applyFont="1" applyFill="1" applyBorder="1"/>
    <xf numFmtId="0" fontId="14" fillId="2" borderId="0" xfId="0" applyFont="1" applyFill="1" applyBorder="1" applyAlignment="1">
      <alignment vertical="center"/>
    </xf>
    <xf numFmtId="0" fontId="9" fillId="12" borderId="9" xfId="0" applyFont="1" applyFill="1" applyBorder="1" applyAlignment="1">
      <alignment textRotation="90"/>
    </xf>
    <xf numFmtId="0" fontId="9" fillId="12" borderId="10" xfId="0" applyFont="1" applyFill="1" applyBorder="1"/>
    <xf numFmtId="0" fontId="9" fillId="12" borderId="17" xfId="0" applyFont="1" applyFill="1" applyBorder="1" applyAlignment="1">
      <alignment horizontal="center" textRotation="90" wrapText="1"/>
    </xf>
    <xf numFmtId="0" fontId="10" fillId="12" borderId="10" xfId="0" applyFont="1" applyFill="1" applyBorder="1" applyAlignment="1">
      <alignment horizontal="center"/>
    </xf>
    <xf numFmtId="0" fontId="10" fillId="12" borderId="11" xfId="0" applyFont="1" applyFill="1" applyBorder="1" applyAlignment="1">
      <alignment horizontal="left"/>
    </xf>
    <xf numFmtId="0" fontId="9" fillId="12" borderId="15" xfId="0" applyFont="1" applyFill="1" applyBorder="1" applyAlignment="1">
      <alignment horizontal="center" textRotation="90" wrapText="1"/>
    </xf>
    <xf numFmtId="0" fontId="14" fillId="2" borderId="19" xfId="0" applyFont="1" applyFill="1" applyBorder="1" applyAlignment="1">
      <alignment vertical="center"/>
    </xf>
    <xf numFmtId="0" fontId="9" fillId="12" borderId="21" xfId="0" applyFont="1" applyFill="1" applyBorder="1" applyAlignment="1">
      <alignment horizontal="center" textRotation="45"/>
    </xf>
    <xf numFmtId="10" fontId="9" fillId="12" borderId="22" xfId="0" applyNumberFormat="1" applyFont="1" applyFill="1" applyBorder="1" applyAlignment="1">
      <alignment horizontal="center" textRotation="45"/>
    </xf>
    <xf numFmtId="3" fontId="9" fillId="12" borderId="21" xfId="0" applyNumberFormat="1" applyFont="1" applyFill="1" applyBorder="1" applyAlignment="1">
      <alignment horizontal="left" textRotation="45" wrapText="1"/>
    </xf>
    <xf numFmtId="4" fontId="9" fillId="12" borderId="21" xfId="0" applyNumberFormat="1" applyFont="1" applyFill="1" applyBorder="1" applyAlignment="1">
      <alignment horizontal="left" textRotation="45" wrapText="1"/>
    </xf>
    <xf numFmtId="164" fontId="9" fillId="12" borderId="21" xfId="0" applyNumberFormat="1" applyFont="1" applyFill="1" applyBorder="1" applyAlignment="1">
      <alignment horizontal="left" textRotation="45" wrapText="1"/>
    </xf>
    <xf numFmtId="3" fontId="10" fillId="12" borderId="21" xfId="0" applyNumberFormat="1" applyFont="1" applyFill="1" applyBorder="1" applyAlignment="1">
      <alignment horizontal="left" textRotation="45" wrapText="1"/>
    </xf>
    <xf numFmtId="4" fontId="10" fillId="12" borderId="21" xfId="0" applyNumberFormat="1" applyFont="1" applyFill="1" applyBorder="1" applyAlignment="1">
      <alignment horizontal="left" textRotation="45" wrapText="1"/>
    </xf>
    <xf numFmtId="164" fontId="10" fillId="12" borderId="21" xfId="0" applyNumberFormat="1" applyFont="1" applyFill="1" applyBorder="1" applyAlignment="1">
      <alignment horizontal="left" textRotation="45" wrapText="1"/>
    </xf>
    <xf numFmtId="0" fontId="10" fillId="12" borderId="10" xfId="0" applyFont="1" applyFill="1" applyBorder="1" applyAlignment="1">
      <alignment horizontal="left"/>
    </xf>
    <xf numFmtId="0" fontId="10" fillId="12" borderId="9" xfId="0" applyFont="1" applyFill="1" applyBorder="1" applyAlignment="1">
      <alignment horizontal="left"/>
    </xf>
    <xf numFmtId="0" fontId="1" fillId="3" borderId="41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0" borderId="32" xfId="0" applyFont="1" applyBorder="1" applyAlignment="1">
      <alignment horizontal="center"/>
    </xf>
    <xf numFmtId="49" fontId="1" fillId="0" borderId="33" xfId="0" applyNumberFormat="1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1" fillId="0" borderId="13" xfId="0" applyNumberFormat="1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49" fontId="1" fillId="0" borderId="29" xfId="0" applyNumberFormat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49" fontId="1" fillId="0" borderId="20" xfId="0" applyNumberFormat="1" applyFont="1" applyBorder="1" applyAlignment="1">
      <alignment horizontal="center"/>
    </xf>
    <xf numFmtId="0" fontId="9" fillId="12" borderId="21" xfId="0" applyFont="1" applyFill="1" applyBorder="1" applyAlignment="1">
      <alignment horizontal="center"/>
    </xf>
    <xf numFmtId="10" fontId="9" fillId="12" borderId="22" xfId="0" applyNumberFormat="1" applyFont="1" applyFill="1" applyBorder="1" applyAlignment="1">
      <alignment horizontal="center"/>
    </xf>
    <xf numFmtId="10" fontId="9" fillId="12" borderId="23" xfId="0" applyNumberFormat="1" applyFont="1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10" fontId="9" fillId="12" borderId="2" xfId="0" applyNumberFormat="1" applyFont="1" applyFill="1" applyBorder="1" applyAlignment="1">
      <alignment horizontal="center"/>
    </xf>
    <xf numFmtId="0" fontId="1" fillId="2" borderId="0" xfId="0" applyFont="1" applyFill="1" applyAlignment="1">
      <alignment textRotation="90"/>
    </xf>
    <xf numFmtId="0" fontId="9" fillId="8" borderId="0" xfId="0" applyFont="1" applyFill="1" applyBorder="1" applyAlignment="1">
      <alignment horizontal="center" textRotation="90"/>
    </xf>
    <xf numFmtId="0" fontId="9" fillId="9" borderId="0" xfId="0" applyFont="1" applyFill="1" applyBorder="1" applyAlignment="1">
      <alignment horizontal="center" textRotation="90" wrapText="1"/>
    </xf>
    <xf numFmtId="0" fontId="9" fillId="9" borderId="13" xfId="0" applyFont="1" applyFill="1" applyBorder="1" applyAlignment="1">
      <alignment horizontal="center" textRotation="90" wrapText="1"/>
    </xf>
    <xf numFmtId="0" fontId="9" fillId="8" borderId="14" xfId="0" applyFont="1" applyFill="1" applyBorder="1" applyAlignment="1">
      <alignment horizontal="center" textRotation="90"/>
    </xf>
    <xf numFmtId="0" fontId="9" fillId="10" borderId="0" xfId="0" applyFont="1" applyFill="1" applyBorder="1" applyAlignment="1">
      <alignment horizontal="center" textRotation="90" wrapText="1"/>
    </xf>
    <xf numFmtId="0" fontId="9" fillId="10" borderId="13" xfId="0" applyFont="1" applyFill="1" applyBorder="1" applyAlignment="1">
      <alignment horizontal="center" textRotation="90" wrapText="1"/>
    </xf>
    <xf numFmtId="0" fontId="9" fillId="10" borderId="14" xfId="0" applyFont="1" applyFill="1" applyBorder="1" applyAlignment="1">
      <alignment horizontal="center" textRotation="90" wrapText="1"/>
    </xf>
    <xf numFmtId="0" fontId="9" fillId="11" borderId="0" xfId="0" applyFont="1" applyFill="1" applyBorder="1" applyAlignment="1">
      <alignment horizontal="center" textRotation="90" wrapText="1"/>
    </xf>
    <xf numFmtId="0" fontId="9" fillId="11" borderId="13" xfId="0" applyFont="1" applyFill="1" applyBorder="1" applyAlignment="1">
      <alignment horizontal="center" textRotation="90" wrapText="1"/>
    </xf>
    <xf numFmtId="0" fontId="9" fillId="12" borderId="9" xfId="0" applyFont="1" applyFill="1" applyBorder="1" applyAlignment="1"/>
    <xf numFmtId="0" fontId="9" fillId="12" borderId="11" xfId="0" applyFont="1" applyFill="1" applyBorder="1" applyAlignment="1"/>
    <xf numFmtId="0" fontId="9" fillId="12" borderId="18" xfId="0" applyFont="1" applyFill="1" applyBorder="1" applyAlignment="1"/>
    <xf numFmtId="0" fontId="9" fillId="12" borderId="20" xfId="0" applyFont="1" applyFill="1" applyBorder="1" applyAlignment="1">
      <alignment horizontal="right" vertical="top"/>
    </xf>
    <xf numFmtId="0" fontId="1" fillId="0" borderId="25" xfId="0" applyFont="1" applyFill="1" applyBorder="1"/>
    <xf numFmtId="0" fontId="15" fillId="12" borderId="1" xfId="0" applyFont="1" applyFill="1" applyBorder="1" applyAlignment="1">
      <alignment horizontal="right" vertical="center"/>
    </xf>
    <xf numFmtId="0" fontId="15" fillId="12" borderId="3" xfId="0" applyFont="1" applyFill="1" applyBorder="1" applyAlignment="1">
      <alignment horizontal="right" vertical="center"/>
    </xf>
    <xf numFmtId="0" fontId="15" fillId="12" borderId="4" xfId="0" applyFont="1" applyFill="1" applyBorder="1" applyAlignment="1">
      <alignment horizontal="right" vertical="center"/>
    </xf>
    <xf numFmtId="0" fontId="15" fillId="12" borderId="5" xfId="0" applyFont="1" applyFill="1" applyBorder="1" applyAlignment="1">
      <alignment horizontal="right" vertical="center"/>
    </xf>
    <xf numFmtId="0" fontId="17" fillId="12" borderId="4" xfId="0" applyFont="1" applyFill="1" applyBorder="1" applyAlignment="1">
      <alignment vertical="center"/>
    </xf>
    <xf numFmtId="0" fontId="15" fillId="12" borderId="5" xfId="0" applyFont="1" applyFill="1" applyBorder="1" applyAlignment="1">
      <alignment horizontal="left" vertical="center"/>
    </xf>
    <xf numFmtId="0" fontId="17" fillId="12" borderId="6" xfId="0" applyFont="1" applyFill="1" applyBorder="1" applyAlignment="1">
      <alignment vertical="center"/>
    </xf>
    <xf numFmtId="0" fontId="15" fillId="12" borderId="8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right" vertical="center"/>
    </xf>
    <xf numFmtId="10" fontId="1" fillId="2" borderId="0" xfId="0" applyNumberFormat="1" applyFont="1" applyFill="1" applyBorder="1" applyAlignment="1">
      <alignment horizontal="left"/>
    </xf>
    <xf numFmtId="10" fontId="16" fillId="2" borderId="0" xfId="0" applyNumberFormat="1" applyFont="1" applyFill="1" applyBorder="1" applyAlignment="1">
      <alignment horizontal="left"/>
    </xf>
    <xf numFmtId="0" fontId="13" fillId="2" borderId="0" xfId="0" quotePrefix="1" applyFont="1" applyFill="1" applyBorder="1" applyAlignment="1">
      <alignment vertical="center"/>
    </xf>
    <xf numFmtId="0" fontId="11" fillId="2" borderId="0" xfId="0" applyFont="1" applyFill="1"/>
    <xf numFmtId="0" fontId="9" fillId="12" borderId="25" xfId="0" applyFont="1" applyFill="1" applyBorder="1"/>
    <xf numFmtId="1" fontId="1" fillId="2" borderId="0" xfId="0" applyNumberFormat="1" applyFont="1" applyFill="1"/>
    <xf numFmtId="0" fontId="16" fillId="2" borderId="26" xfId="0" applyFont="1" applyFill="1" applyBorder="1" applyAlignment="1">
      <alignment horizontal="left" vertical="center" indent="1"/>
    </xf>
    <xf numFmtId="0" fontId="16" fillId="2" borderId="24" xfId="0" applyFont="1" applyFill="1" applyBorder="1" applyAlignment="1">
      <alignment horizontal="left" vertical="center" indent="1"/>
    </xf>
    <xf numFmtId="0" fontId="16" fillId="2" borderId="27" xfId="0" applyFont="1" applyFill="1" applyBorder="1" applyAlignment="1">
      <alignment horizontal="left" vertical="center" indent="1"/>
    </xf>
    <xf numFmtId="0" fontId="1" fillId="2" borderId="4" xfId="0" applyFont="1" applyFill="1" applyBorder="1"/>
    <xf numFmtId="0" fontId="1" fillId="2" borderId="0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0" fillId="2" borderId="0" xfId="0" applyFill="1"/>
    <xf numFmtId="0" fontId="9" fillId="2" borderId="39" xfId="0" applyFont="1" applyFill="1" applyBorder="1" applyAlignment="1">
      <alignment horizontal="center" vertical="center"/>
    </xf>
    <xf numFmtId="0" fontId="1" fillId="2" borderId="4" xfId="0" applyFont="1" applyFill="1" applyBorder="1"/>
    <xf numFmtId="0" fontId="0" fillId="2" borderId="0" xfId="0" applyFill="1" applyAlignment="1">
      <alignment horizontal="right"/>
    </xf>
    <xf numFmtId="0" fontId="1" fillId="2" borderId="4" xfId="0" applyFont="1" applyFill="1" applyBorder="1"/>
    <xf numFmtId="0" fontId="0" fillId="2" borderId="0" xfId="0" applyFill="1" applyAlignment="1">
      <alignment horizontal="left"/>
    </xf>
    <xf numFmtId="11" fontId="0" fillId="2" borderId="0" xfId="0" applyNumberFormat="1" applyFill="1"/>
    <xf numFmtId="11" fontId="13" fillId="2" borderId="0" xfId="0" applyNumberFormat="1" applyFont="1" applyFill="1" applyBorder="1" applyAlignment="1">
      <alignment vertical="center"/>
    </xf>
    <xf numFmtId="0" fontId="0" fillId="2" borderId="1" xfId="0" applyFill="1" applyBorder="1"/>
    <xf numFmtId="168" fontId="0" fillId="2" borderId="2" xfId="0" applyNumberForma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" fontId="0" fillId="2" borderId="0" xfId="0" applyNumberFormat="1" applyFill="1" applyBorder="1"/>
    <xf numFmtId="0" fontId="0" fillId="2" borderId="0" xfId="0" applyFill="1" applyBorder="1"/>
    <xf numFmtId="0" fontId="0" fillId="2" borderId="5" xfId="0" applyFill="1" applyBorder="1"/>
    <xf numFmtId="2" fontId="0" fillId="2" borderId="0" xfId="0" applyNumberFormat="1" applyFill="1" applyBorder="1"/>
    <xf numFmtId="167" fontId="0" fillId="2" borderId="0" xfId="0" applyNumberFormat="1" applyFill="1" applyBorder="1"/>
    <xf numFmtId="168" fontId="0" fillId="2" borderId="0" xfId="0" applyNumberFormat="1" applyFill="1" applyBorder="1"/>
    <xf numFmtId="0" fontId="0" fillId="2" borderId="6" xfId="0" applyFill="1" applyBorder="1"/>
    <xf numFmtId="2" fontId="0" fillId="2" borderId="7" xfId="0" applyNumberFormat="1" applyFill="1" applyBorder="1"/>
    <xf numFmtId="0" fontId="0" fillId="2" borderId="7" xfId="0" applyFill="1" applyBorder="1"/>
    <xf numFmtId="0" fontId="0" fillId="2" borderId="8" xfId="0" applyFill="1" applyBorder="1"/>
    <xf numFmtId="11" fontId="0" fillId="2" borderId="2" xfId="0" applyNumberFormat="1" applyFill="1" applyBorder="1"/>
    <xf numFmtId="11" fontId="0" fillId="2" borderId="0" xfId="0" applyNumberFormat="1" applyFill="1" applyBorder="1"/>
    <xf numFmtId="11" fontId="0" fillId="2" borderId="7" xfId="0" applyNumberFormat="1" applyFill="1" applyBorder="1"/>
    <xf numFmtId="11" fontId="0" fillId="2" borderId="0" xfId="0" applyNumberFormat="1" applyFill="1" applyBorder="1" applyAlignment="1">
      <alignment wrapText="1"/>
    </xf>
    <xf numFmtId="11" fontId="0" fillId="2" borderId="7" xfId="0" applyNumberFormat="1" applyFill="1" applyBorder="1" applyAlignment="1">
      <alignment wrapText="1"/>
    </xf>
    <xf numFmtId="0" fontId="0" fillId="0" borderId="21" xfId="0" applyBorder="1"/>
    <xf numFmtId="11" fontId="0" fillId="2" borderId="22" xfId="0" applyNumberFormat="1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21" xfId="0" applyFill="1" applyBorder="1"/>
    <xf numFmtId="11" fontId="0" fillId="2" borderId="7" xfId="0" applyNumberFormat="1" applyFill="1" applyBorder="1" applyAlignment="1">
      <alignment horizontal="right"/>
    </xf>
    <xf numFmtId="0" fontId="1" fillId="2" borderId="4" xfId="0" applyFont="1" applyFill="1" applyBorder="1"/>
    <xf numFmtId="0" fontId="1" fillId="2" borderId="0" xfId="0" applyFont="1" applyFill="1" applyBorder="1"/>
    <xf numFmtId="0" fontId="1" fillId="2" borderId="15" xfId="0" applyFont="1" applyFill="1" applyBorder="1" applyAlignment="1">
      <alignment horizontal="center"/>
    </xf>
    <xf numFmtId="0" fontId="0" fillId="2" borderId="16" xfId="0" applyFill="1" applyBorder="1"/>
    <xf numFmtId="0" fontId="9" fillId="2" borderId="43" xfId="0" applyFont="1" applyFill="1" applyBorder="1" applyAlignment="1">
      <alignment horizontal="center" vertical="center"/>
    </xf>
    <xf numFmtId="11" fontId="0" fillId="2" borderId="0" xfId="0" applyNumberFormat="1" applyFill="1" applyBorder="1" applyAlignment="1">
      <alignment horizontal="right"/>
    </xf>
    <xf numFmtId="11" fontId="0" fillId="0" borderId="0" xfId="0" applyNumberFormat="1" applyFill="1" applyBorder="1"/>
    <xf numFmtId="3" fontId="0" fillId="2" borderId="0" xfId="0" applyNumberFormat="1" applyFill="1" applyBorder="1"/>
    <xf numFmtId="0" fontId="18" fillId="2" borderId="0" xfId="0" applyFont="1" applyFill="1" applyAlignment="1">
      <alignment horizontal="left"/>
    </xf>
    <xf numFmtId="0" fontId="18" fillId="2" borderId="0" xfId="0" applyFont="1" applyFill="1"/>
    <xf numFmtId="0" fontId="0" fillId="2" borderId="5" xfId="0" applyNumberFormat="1" applyFill="1" applyBorder="1"/>
    <xf numFmtId="0" fontId="18" fillId="2" borderId="21" xfId="0" applyFont="1" applyFill="1" applyBorder="1"/>
    <xf numFmtId="0" fontId="18" fillId="2" borderId="22" xfId="0" applyFont="1" applyFill="1" applyBorder="1"/>
    <xf numFmtId="0" fontId="18" fillId="2" borderId="23" xfId="0" applyFont="1" applyFill="1" applyBorder="1"/>
    <xf numFmtId="0" fontId="21" fillId="2" borderId="4" xfId="0" applyFont="1" applyFill="1" applyBorder="1"/>
    <xf numFmtId="0" fontId="9" fillId="12" borderId="44" xfId="0" applyFont="1" applyFill="1" applyBorder="1" applyAlignment="1">
      <alignment horizontal="center" vertical="center"/>
    </xf>
    <xf numFmtId="11" fontId="9" fillId="12" borderId="38" xfId="0" applyNumberFormat="1" applyFont="1" applyFill="1" applyBorder="1" applyAlignment="1">
      <alignment horizontal="center" vertical="center"/>
    </xf>
    <xf numFmtId="11" fontId="9" fillId="12" borderId="40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/>
    <xf numFmtId="0" fontId="1" fillId="2" borderId="0" xfId="0" applyFont="1" applyFill="1" applyBorder="1" applyAlignment="1"/>
    <xf numFmtId="0" fontId="1" fillId="2" borderId="5" xfId="0" applyFont="1" applyFill="1" applyBorder="1" applyAlignment="1"/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1" fillId="2" borderId="8" xfId="0" applyFont="1" applyFill="1" applyBorder="1" applyAlignment="1"/>
    <xf numFmtId="0" fontId="1" fillId="2" borderId="21" xfId="0" applyFont="1" applyFill="1" applyBorder="1" applyAlignment="1">
      <alignment horizontal="left"/>
    </xf>
    <xf numFmtId="0" fontId="1" fillId="2" borderId="22" xfId="0" applyFont="1" applyFill="1" applyBorder="1" applyAlignment="1">
      <alignment horizontal="left"/>
    </xf>
    <xf numFmtId="0" fontId="1" fillId="2" borderId="23" xfId="0" applyFont="1" applyFill="1" applyBorder="1" applyAlignment="1">
      <alignment horizontal="left"/>
    </xf>
    <xf numFmtId="0" fontId="6" fillId="0" borderId="10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9" fontId="1" fillId="0" borderId="24" xfId="0" applyNumberFormat="1" applyFont="1" applyBorder="1" applyAlignment="1">
      <alignment horizontal="center" vertical="center" wrapText="1"/>
    </xf>
    <xf numFmtId="9" fontId="1" fillId="0" borderId="27" xfId="0" applyNumberFormat="1" applyFont="1" applyBorder="1" applyAlignment="1">
      <alignment horizontal="center" vertical="center" wrapText="1"/>
    </xf>
    <xf numFmtId="9" fontId="1" fillId="0" borderId="26" xfId="0" applyNumberFormat="1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3" fontId="9" fillId="12" borderId="21" xfId="0" applyNumberFormat="1" applyFont="1" applyFill="1" applyBorder="1" applyAlignment="1">
      <alignment horizontal="center" wrapText="1"/>
    </xf>
    <xf numFmtId="3" fontId="9" fillId="12" borderId="22" xfId="0" applyNumberFormat="1" applyFont="1" applyFill="1" applyBorder="1" applyAlignment="1">
      <alignment horizontal="center" wrapText="1"/>
    </xf>
    <xf numFmtId="3" fontId="9" fillId="12" borderId="23" xfId="0" applyNumberFormat="1" applyFont="1" applyFill="1" applyBorder="1" applyAlignment="1">
      <alignment horizontal="center" wrapText="1"/>
    </xf>
    <xf numFmtId="164" fontId="9" fillId="12" borderId="21" xfId="0" applyNumberFormat="1" applyFont="1" applyFill="1" applyBorder="1" applyAlignment="1">
      <alignment horizontal="center" wrapText="1"/>
    </xf>
    <xf numFmtId="164" fontId="9" fillId="12" borderId="22" xfId="0" applyNumberFormat="1" applyFont="1" applyFill="1" applyBorder="1" applyAlignment="1">
      <alignment horizontal="center" wrapText="1"/>
    </xf>
    <xf numFmtId="164" fontId="9" fillId="12" borderId="23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3" fontId="9" fillId="12" borderId="25" xfId="0" applyNumberFormat="1" applyFont="1" applyFill="1" applyBorder="1" applyAlignment="1">
      <alignment horizontal="center" wrapText="1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F40000"/>
      <color rgb="FF2D00A4"/>
      <color rgb="FF0000C9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19.png"/><Relationship Id="rId18" Type="http://schemas.openxmlformats.org/officeDocument/2006/relationships/image" Target="../media/image21.png"/><Relationship Id="rId26" Type="http://schemas.openxmlformats.org/officeDocument/2006/relationships/image" Target="../media/image7.png"/><Relationship Id="rId3" Type="http://schemas.openxmlformats.org/officeDocument/2006/relationships/image" Target="../media/image13.png"/><Relationship Id="rId21" Type="http://schemas.openxmlformats.org/officeDocument/2006/relationships/image" Target="../media/image24.png"/><Relationship Id="rId7" Type="http://schemas.openxmlformats.org/officeDocument/2006/relationships/image" Target="../media/image16.png"/><Relationship Id="rId12" Type="http://schemas.openxmlformats.org/officeDocument/2006/relationships/image" Target="../media/image18.png"/><Relationship Id="rId17" Type="http://schemas.openxmlformats.org/officeDocument/2006/relationships/image" Target="../media/image8.png"/><Relationship Id="rId25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5.png"/><Relationship Id="rId20" Type="http://schemas.openxmlformats.org/officeDocument/2006/relationships/image" Target="../media/image23.png"/><Relationship Id="rId1" Type="http://schemas.openxmlformats.org/officeDocument/2006/relationships/image" Target="../media/image11.png"/><Relationship Id="rId6" Type="http://schemas.openxmlformats.org/officeDocument/2006/relationships/image" Target="../media/image2.png"/><Relationship Id="rId11" Type="http://schemas.openxmlformats.org/officeDocument/2006/relationships/image" Target="../media/image9.png"/><Relationship Id="rId24" Type="http://schemas.openxmlformats.org/officeDocument/2006/relationships/image" Target="../media/image26.png"/><Relationship Id="rId5" Type="http://schemas.openxmlformats.org/officeDocument/2006/relationships/image" Target="../media/image15.png"/><Relationship Id="rId15" Type="http://schemas.openxmlformats.org/officeDocument/2006/relationships/image" Target="../media/image20.png"/><Relationship Id="rId23" Type="http://schemas.openxmlformats.org/officeDocument/2006/relationships/image" Target="../media/image6.png"/><Relationship Id="rId10" Type="http://schemas.openxmlformats.org/officeDocument/2006/relationships/image" Target="../media/image3.png"/><Relationship Id="rId19" Type="http://schemas.openxmlformats.org/officeDocument/2006/relationships/image" Target="../media/image22.png"/><Relationship Id="rId4" Type="http://schemas.openxmlformats.org/officeDocument/2006/relationships/image" Target="../media/image14.png"/><Relationship Id="rId9" Type="http://schemas.openxmlformats.org/officeDocument/2006/relationships/image" Target="../media/image17.png"/><Relationship Id="rId14" Type="http://schemas.openxmlformats.org/officeDocument/2006/relationships/image" Target="../media/image4.png"/><Relationship Id="rId22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403860</xdr:colOff>
      <xdr:row>5</xdr:row>
      <xdr:rowOff>167640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714760"/>
          <a:ext cx="40386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396240</xdr:colOff>
      <xdr:row>17</xdr:row>
      <xdr:rowOff>167640</xdr:rowOff>
    </xdr:to>
    <xdr:pic>
      <xdr:nvPicPr>
        <xdr:cNvPr id="31" name="Grafik 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109" y="2776136"/>
          <a:ext cx="3962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327660</xdr:colOff>
      <xdr:row>41</xdr:row>
      <xdr:rowOff>175260</xdr:rowOff>
    </xdr:to>
    <xdr:pic>
      <xdr:nvPicPr>
        <xdr:cNvPr id="34" name="Grafik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4042091"/>
          <a:ext cx="3276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335280</xdr:colOff>
      <xdr:row>71</xdr:row>
      <xdr:rowOff>167640</xdr:rowOff>
    </xdr:to>
    <xdr:pic>
      <xdr:nvPicPr>
        <xdr:cNvPr id="37" name="Grafik 3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4781499"/>
          <a:ext cx="3352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335280</xdr:colOff>
      <xdr:row>75</xdr:row>
      <xdr:rowOff>167640</xdr:rowOff>
    </xdr:to>
    <xdr:pic>
      <xdr:nvPicPr>
        <xdr:cNvPr id="38" name="Grafik 3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5336054"/>
          <a:ext cx="3352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701040</xdr:colOff>
      <xdr:row>79</xdr:row>
      <xdr:rowOff>167640</xdr:rowOff>
    </xdr:to>
    <xdr:pic>
      <xdr:nvPicPr>
        <xdr:cNvPr id="46" name="Grafik 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5890609"/>
          <a:ext cx="7010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487680</xdr:colOff>
      <xdr:row>126</xdr:row>
      <xdr:rowOff>175260</xdr:rowOff>
    </xdr:to>
    <xdr:pic>
      <xdr:nvPicPr>
        <xdr:cNvPr id="47" name="Grafik 4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8108830"/>
          <a:ext cx="48768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365760</xdr:colOff>
      <xdr:row>89</xdr:row>
      <xdr:rowOff>180147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50" y="7369423"/>
          <a:ext cx="365760" cy="180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335280</xdr:colOff>
      <xdr:row>56</xdr:row>
      <xdr:rowOff>175260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00" y="6556075"/>
          <a:ext cx="33528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414068</xdr:colOff>
      <xdr:row>84</xdr:row>
      <xdr:rowOff>17253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00" y="14593865"/>
          <a:ext cx="414068" cy="199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510540</xdr:colOff>
      <xdr:row>3</xdr:row>
      <xdr:rowOff>175260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601980"/>
          <a:ext cx="5105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419100</xdr:colOff>
      <xdr:row>4</xdr:row>
      <xdr:rowOff>167640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784860"/>
          <a:ext cx="41910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358140</xdr:colOff>
      <xdr:row>8</xdr:row>
      <xdr:rowOff>175260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150620"/>
          <a:ext cx="3581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358140</xdr:colOff>
      <xdr:row>9</xdr:row>
      <xdr:rowOff>175260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1534886"/>
          <a:ext cx="3581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350520</xdr:colOff>
      <xdr:row>12</xdr:row>
      <xdr:rowOff>167640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699260"/>
          <a:ext cx="35052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396240</xdr:colOff>
      <xdr:row>13</xdr:row>
      <xdr:rowOff>167640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882140"/>
          <a:ext cx="3962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358140</xdr:colOff>
      <xdr:row>34</xdr:row>
      <xdr:rowOff>167640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5905500"/>
          <a:ext cx="3581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403860</xdr:colOff>
      <xdr:row>35</xdr:row>
      <xdr:rowOff>167640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6088380"/>
          <a:ext cx="40386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281940</xdr:colOff>
      <xdr:row>58</xdr:row>
      <xdr:rowOff>175260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9928860"/>
          <a:ext cx="2819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327660</xdr:colOff>
      <xdr:row>59</xdr:row>
      <xdr:rowOff>175260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0294620"/>
          <a:ext cx="3276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281940</xdr:colOff>
      <xdr:row>80</xdr:row>
      <xdr:rowOff>175260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15392400"/>
          <a:ext cx="2819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327660</xdr:colOff>
      <xdr:row>81</xdr:row>
      <xdr:rowOff>175260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15577457"/>
          <a:ext cx="3276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335280</xdr:colOff>
      <xdr:row>103</xdr:row>
      <xdr:rowOff>175260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19648714"/>
          <a:ext cx="33528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289560</xdr:colOff>
      <xdr:row>102</xdr:row>
      <xdr:rowOff>175260</xdr:rowOff>
    </xdr:to>
    <xdr:pic>
      <xdr:nvPicPr>
        <xdr:cNvPr id="20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9232880"/>
          <a:ext cx="2895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281940</xdr:colOff>
      <xdr:row>126</xdr:row>
      <xdr:rowOff>167640</xdr:rowOff>
    </xdr:to>
    <xdr:pic>
      <xdr:nvPicPr>
        <xdr:cNvPr id="21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23256240"/>
          <a:ext cx="2819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335280</xdr:colOff>
      <xdr:row>128</xdr:row>
      <xdr:rowOff>167640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23905029"/>
          <a:ext cx="3352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281940</xdr:colOff>
      <xdr:row>170</xdr:row>
      <xdr:rowOff>167640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1668720"/>
          <a:ext cx="2819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335280</xdr:colOff>
      <xdr:row>171</xdr:row>
      <xdr:rowOff>167640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2217360"/>
          <a:ext cx="3352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365760</xdr:colOff>
      <xdr:row>194</xdr:row>
      <xdr:rowOff>7620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5874960"/>
          <a:ext cx="36576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312420</xdr:colOff>
      <xdr:row>192</xdr:row>
      <xdr:rowOff>167640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5692080"/>
          <a:ext cx="31242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419100</xdr:colOff>
      <xdr:row>216</xdr:row>
      <xdr:rowOff>15240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9898320"/>
          <a:ext cx="4191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365760</xdr:colOff>
      <xdr:row>214</xdr:row>
      <xdr:rowOff>175260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9715440"/>
          <a:ext cx="3657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205740</xdr:colOff>
      <xdr:row>236</xdr:row>
      <xdr:rowOff>160020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44261314"/>
          <a:ext cx="20574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198120</xdr:colOff>
      <xdr:row>237</xdr:row>
      <xdr:rowOff>160020</xdr:rowOff>
    </xdr:to>
    <xdr:pic>
      <xdr:nvPicPr>
        <xdr:cNvPr id="36" name="Grafik 3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44446371"/>
          <a:ext cx="19812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701040</xdr:colOff>
      <xdr:row>238</xdr:row>
      <xdr:rowOff>167640</xdr:rowOff>
    </xdr:to>
    <xdr:pic>
      <xdr:nvPicPr>
        <xdr:cNvPr id="37" name="Grafik 3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44631429"/>
          <a:ext cx="7010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220980</xdr:colOff>
      <xdr:row>259</xdr:row>
      <xdr:rowOff>160020</xdr:rowOff>
    </xdr:to>
    <xdr:pic>
      <xdr:nvPicPr>
        <xdr:cNvPr id="38" name="Grafik 3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48517629"/>
          <a:ext cx="22098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320040</xdr:colOff>
      <xdr:row>262</xdr:row>
      <xdr:rowOff>175260</xdr:rowOff>
    </xdr:to>
    <xdr:pic>
      <xdr:nvPicPr>
        <xdr:cNvPr id="39" name="Grafik 3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8493680"/>
          <a:ext cx="3200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487680</xdr:colOff>
      <xdr:row>263</xdr:row>
      <xdr:rowOff>175260</xdr:rowOff>
    </xdr:to>
    <xdr:pic>
      <xdr:nvPicPr>
        <xdr:cNvPr id="40" name="Grafik 3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8676560"/>
          <a:ext cx="48768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510540</xdr:colOff>
      <xdr:row>290</xdr:row>
      <xdr:rowOff>1089</xdr:rowOff>
    </xdr:to>
    <xdr:pic>
      <xdr:nvPicPr>
        <xdr:cNvPr id="64" name="Grafik 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0716543"/>
          <a:ext cx="5105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290</xdr:row>
      <xdr:rowOff>1</xdr:rowOff>
    </xdr:from>
    <xdr:to>
      <xdr:col>1</xdr:col>
      <xdr:colOff>419100</xdr:colOff>
      <xdr:row>290</xdr:row>
      <xdr:rowOff>167641</xdr:rowOff>
    </xdr:to>
    <xdr:pic>
      <xdr:nvPicPr>
        <xdr:cNvPr id="65" name="Grafik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0890715"/>
          <a:ext cx="41910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358140</xdr:colOff>
      <xdr:row>292</xdr:row>
      <xdr:rowOff>1089</xdr:rowOff>
    </xdr:to>
    <xdr:pic>
      <xdr:nvPicPr>
        <xdr:cNvPr id="70" name="Grafik 6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1064886"/>
          <a:ext cx="3581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358140</xdr:colOff>
      <xdr:row>293</xdr:row>
      <xdr:rowOff>1088</xdr:rowOff>
    </xdr:to>
    <xdr:pic>
      <xdr:nvPicPr>
        <xdr:cNvPr id="71" name="Grafik 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1239057"/>
          <a:ext cx="3581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350520</xdr:colOff>
      <xdr:row>293</xdr:row>
      <xdr:rowOff>167640</xdr:rowOff>
    </xdr:to>
    <xdr:pic>
      <xdr:nvPicPr>
        <xdr:cNvPr id="72" name="Grafik 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1413229"/>
          <a:ext cx="35052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396240</xdr:colOff>
      <xdr:row>294</xdr:row>
      <xdr:rowOff>167640</xdr:rowOff>
    </xdr:to>
    <xdr:pic>
      <xdr:nvPicPr>
        <xdr:cNvPr id="73" name="Grafik 7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1587400"/>
          <a:ext cx="3962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358140</xdr:colOff>
      <xdr:row>295</xdr:row>
      <xdr:rowOff>167640</xdr:rowOff>
    </xdr:to>
    <xdr:pic>
      <xdr:nvPicPr>
        <xdr:cNvPr id="74" name="Grafik 7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1761571"/>
          <a:ext cx="3581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295</xdr:row>
      <xdr:rowOff>174171</xdr:rowOff>
    </xdr:from>
    <xdr:to>
      <xdr:col>1</xdr:col>
      <xdr:colOff>403860</xdr:colOff>
      <xdr:row>296</xdr:row>
      <xdr:rowOff>167639</xdr:rowOff>
    </xdr:to>
    <xdr:pic>
      <xdr:nvPicPr>
        <xdr:cNvPr id="75" name="Grafik 7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1935742"/>
          <a:ext cx="40386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281940</xdr:colOff>
      <xdr:row>298</xdr:row>
      <xdr:rowOff>1088</xdr:rowOff>
    </xdr:to>
    <xdr:pic>
      <xdr:nvPicPr>
        <xdr:cNvPr id="76" name="Grafik 7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109914"/>
          <a:ext cx="2819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298</xdr:row>
      <xdr:rowOff>-1</xdr:rowOff>
    </xdr:from>
    <xdr:to>
      <xdr:col>1</xdr:col>
      <xdr:colOff>327660</xdr:colOff>
      <xdr:row>299</xdr:row>
      <xdr:rowOff>0</xdr:rowOff>
    </xdr:to>
    <xdr:pic>
      <xdr:nvPicPr>
        <xdr:cNvPr id="77" name="Grafik 7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284085"/>
          <a:ext cx="3276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327660</xdr:colOff>
      <xdr:row>299</xdr:row>
      <xdr:rowOff>1089</xdr:rowOff>
    </xdr:to>
    <xdr:pic>
      <xdr:nvPicPr>
        <xdr:cNvPr id="85" name="Grafik 8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632429"/>
          <a:ext cx="3276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335280</xdr:colOff>
      <xdr:row>301</xdr:row>
      <xdr:rowOff>1088</xdr:rowOff>
    </xdr:to>
    <xdr:pic>
      <xdr:nvPicPr>
        <xdr:cNvPr id="86" name="Grafik 8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980771"/>
          <a:ext cx="33528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289560</xdr:colOff>
      <xdr:row>300</xdr:row>
      <xdr:rowOff>1089</xdr:rowOff>
    </xdr:to>
    <xdr:pic>
      <xdr:nvPicPr>
        <xdr:cNvPr id="87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806600"/>
          <a:ext cx="2895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281940</xdr:colOff>
      <xdr:row>301</xdr:row>
      <xdr:rowOff>167640</xdr:rowOff>
    </xdr:to>
    <xdr:pic>
      <xdr:nvPicPr>
        <xdr:cNvPr id="88" name="Grafik 8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806600"/>
          <a:ext cx="2819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335280</xdr:colOff>
      <xdr:row>302</xdr:row>
      <xdr:rowOff>167640</xdr:rowOff>
    </xdr:to>
    <xdr:pic>
      <xdr:nvPicPr>
        <xdr:cNvPr id="90" name="Grafik 8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2980771"/>
          <a:ext cx="3352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281940</xdr:colOff>
      <xdr:row>303</xdr:row>
      <xdr:rowOff>167640</xdr:rowOff>
    </xdr:to>
    <xdr:pic>
      <xdr:nvPicPr>
        <xdr:cNvPr id="93" name="Grafik 9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3154943"/>
          <a:ext cx="2819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335280</xdr:colOff>
      <xdr:row>304</xdr:row>
      <xdr:rowOff>167640</xdr:rowOff>
    </xdr:to>
    <xdr:pic>
      <xdr:nvPicPr>
        <xdr:cNvPr id="94" name="Grafik 9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3329114"/>
          <a:ext cx="3352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306</xdr:row>
      <xdr:rowOff>1</xdr:rowOff>
    </xdr:from>
    <xdr:to>
      <xdr:col>1</xdr:col>
      <xdr:colOff>365760</xdr:colOff>
      <xdr:row>307</xdr:row>
      <xdr:rowOff>7620</xdr:rowOff>
    </xdr:to>
    <xdr:pic>
      <xdr:nvPicPr>
        <xdr:cNvPr id="95" name="Grafik 9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3677458"/>
          <a:ext cx="365760" cy="181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312420</xdr:colOff>
      <xdr:row>305</xdr:row>
      <xdr:rowOff>167640</xdr:rowOff>
    </xdr:to>
    <xdr:pic>
      <xdr:nvPicPr>
        <xdr:cNvPr id="96" name="Grafik 9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3503286"/>
          <a:ext cx="31242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419100</xdr:colOff>
      <xdr:row>309</xdr:row>
      <xdr:rowOff>15241</xdr:rowOff>
    </xdr:to>
    <xdr:pic>
      <xdr:nvPicPr>
        <xdr:cNvPr id="97" name="Grafik 9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4025800"/>
          <a:ext cx="419100" cy="189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365760</xdr:colOff>
      <xdr:row>308</xdr:row>
      <xdr:rowOff>1089</xdr:rowOff>
    </xdr:to>
    <xdr:pic>
      <xdr:nvPicPr>
        <xdr:cNvPr id="98" name="Grafik 9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3851629"/>
          <a:ext cx="36576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205740</xdr:colOff>
      <xdr:row>309</xdr:row>
      <xdr:rowOff>160020</xdr:rowOff>
    </xdr:to>
    <xdr:pic>
      <xdr:nvPicPr>
        <xdr:cNvPr id="99" name="Grafik 9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4199971"/>
          <a:ext cx="20574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198120</xdr:colOff>
      <xdr:row>310</xdr:row>
      <xdr:rowOff>160020</xdr:rowOff>
    </xdr:to>
    <xdr:pic>
      <xdr:nvPicPr>
        <xdr:cNvPr id="100" name="Grafik 9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4374143"/>
          <a:ext cx="19812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701040</xdr:colOff>
      <xdr:row>311</xdr:row>
      <xdr:rowOff>167640</xdr:rowOff>
    </xdr:to>
    <xdr:pic>
      <xdr:nvPicPr>
        <xdr:cNvPr id="101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4548314"/>
          <a:ext cx="70104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220980</xdr:colOff>
      <xdr:row>312</xdr:row>
      <xdr:rowOff>160020</xdr:rowOff>
    </xdr:to>
    <xdr:pic>
      <xdr:nvPicPr>
        <xdr:cNvPr id="102" name="Grafik 10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4722486"/>
          <a:ext cx="22098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320040</xdr:colOff>
      <xdr:row>314</xdr:row>
      <xdr:rowOff>1088</xdr:rowOff>
    </xdr:to>
    <xdr:pic>
      <xdr:nvPicPr>
        <xdr:cNvPr id="105" name="Grafik 10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4896657"/>
          <a:ext cx="3200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487680</xdr:colOff>
      <xdr:row>315</xdr:row>
      <xdr:rowOff>1089</xdr:rowOff>
    </xdr:to>
    <xdr:pic>
      <xdr:nvPicPr>
        <xdr:cNvPr id="106" name="Grafik 10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86" y="55070829"/>
          <a:ext cx="48768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9</xdr:row>
      <xdr:rowOff>0</xdr:rowOff>
    </xdr:from>
    <xdr:to>
      <xdr:col>21</xdr:col>
      <xdr:colOff>365760</xdr:colOff>
      <xdr:row>10</xdr:row>
      <xdr:rowOff>129540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5086" y="2286000"/>
          <a:ext cx="1955074" cy="314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0</xdr:colOff>
      <xdr:row>11</xdr:row>
      <xdr:rowOff>0</xdr:rowOff>
    </xdr:from>
    <xdr:to>
      <xdr:col>22</xdr:col>
      <xdr:colOff>746760</xdr:colOff>
      <xdr:row>12</xdr:row>
      <xdr:rowOff>137160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5086" y="2645229"/>
          <a:ext cx="3130731" cy="322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0</xdr:colOff>
      <xdr:row>17</xdr:row>
      <xdr:rowOff>0</xdr:rowOff>
    </xdr:from>
    <xdr:to>
      <xdr:col>20</xdr:col>
      <xdr:colOff>739140</xdr:colOff>
      <xdr:row>17</xdr:row>
      <xdr:rowOff>160020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8480" y="3718560"/>
          <a:ext cx="153162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0</xdr:colOff>
      <xdr:row>17</xdr:row>
      <xdr:rowOff>0</xdr:rowOff>
    </xdr:from>
    <xdr:to>
      <xdr:col>21</xdr:col>
      <xdr:colOff>563880</xdr:colOff>
      <xdr:row>17</xdr:row>
      <xdr:rowOff>160020</xdr:rowOff>
    </xdr:to>
    <xdr:pic>
      <xdr:nvPicPr>
        <xdr:cNvPr id="19" name="Grafik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3440" y="3718560"/>
          <a:ext cx="56388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0</xdr:colOff>
      <xdr:row>9</xdr:row>
      <xdr:rowOff>0</xdr:rowOff>
    </xdr:from>
    <xdr:to>
      <xdr:col>27</xdr:col>
      <xdr:colOff>68580</xdr:colOff>
      <xdr:row>10</xdr:row>
      <xdr:rowOff>129540</xdr:rowOff>
    </xdr:to>
    <xdr:pic>
      <xdr:nvPicPr>
        <xdr:cNvPr id="20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0880" y="2293620"/>
          <a:ext cx="244602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0</xdr:colOff>
      <xdr:row>11</xdr:row>
      <xdr:rowOff>0</xdr:rowOff>
    </xdr:from>
    <xdr:to>
      <xdr:col>28</xdr:col>
      <xdr:colOff>525780</xdr:colOff>
      <xdr:row>12</xdr:row>
      <xdr:rowOff>137160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0880" y="2651760"/>
          <a:ext cx="369570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3"/>
  <sheetViews>
    <sheetView zoomScale="70" zoomScaleNormal="70" workbookViewId="0"/>
  </sheetViews>
  <sheetFormatPr baseColWidth="10" defaultColWidth="11.5" defaultRowHeight="13.6" x14ac:dyDescent="0.2"/>
  <cols>
    <col min="1" max="1" width="5.75" style="14" customWidth="1"/>
    <col min="2" max="2" width="8.625" style="14" customWidth="1"/>
    <col min="3" max="3" width="3.25" style="14" customWidth="1"/>
    <col min="4" max="4" width="161.25" style="14" customWidth="1"/>
    <col min="5" max="16384" width="11.5" style="14"/>
  </cols>
  <sheetData>
    <row r="1" spans="2:4" ht="30.1" customHeight="1" x14ac:dyDescent="0.2">
      <c r="B1" s="173" t="s">
        <v>316</v>
      </c>
      <c r="C1" s="253"/>
    </row>
    <row r="2" spans="2:4" ht="14.95" customHeight="1" x14ac:dyDescent="0.2">
      <c r="B2" s="313" t="s">
        <v>317</v>
      </c>
    </row>
    <row r="3" spans="2:4" ht="14.95" customHeight="1" x14ac:dyDescent="0.2"/>
    <row r="4" spans="2:4" ht="30.1" customHeight="1" x14ac:dyDescent="0.2">
      <c r="B4" s="312"/>
      <c r="C4" s="253"/>
      <c r="D4" s="312" t="s">
        <v>318</v>
      </c>
    </row>
    <row r="5" spans="2:4" ht="19.899999999999999" customHeight="1" x14ac:dyDescent="0.2">
      <c r="B5" s="301" t="s">
        <v>290</v>
      </c>
      <c r="C5" s="302"/>
      <c r="D5" s="316" t="s">
        <v>418</v>
      </c>
    </row>
    <row r="6" spans="2:4" ht="19.899999999999999" customHeight="1" x14ac:dyDescent="0.2">
      <c r="B6" s="303" t="s">
        <v>291</v>
      </c>
      <c r="C6" s="304"/>
      <c r="D6" s="317" t="s">
        <v>414</v>
      </c>
    </row>
    <row r="7" spans="2:4" ht="19.899999999999999" customHeight="1" x14ac:dyDescent="0.2">
      <c r="B7" s="303" t="s">
        <v>292</v>
      </c>
      <c r="C7" s="304"/>
      <c r="D7" s="317" t="s">
        <v>342</v>
      </c>
    </row>
    <row r="8" spans="2:4" ht="19.899999999999999" customHeight="1" x14ac:dyDescent="0.2">
      <c r="B8" s="303" t="s">
        <v>293</v>
      </c>
      <c r="C8" s="304"/>
      <c r="D8" s="317" t="s">
        <v>343</v>
      </c>
    </row>
    <row r="9" spans="2:4" ht="19.899999999999999" customHeight="1" x14ac:dyDescent="0.2">
      <c r="B9" s="303" t="s">
        <v>294</v>
      </c>
      <c r="C9" s="304"/>
      <c r="D9" s="317" t="s">
        <v>344</v>
      </c>
    </row>
    <row r="10" spans="2:4" ht="19.899999999999999" customHeight="1" x14ac:dyDescent="0.2">
      <c r="B10" s="303" t="s">
        <v>295</v>
      </c>
      <c r="C10" s="304"/>
      <c r="D10" s="317" t="s">
        <v>263</v>
      </c>
    </row>
    <row r="11" spans="2:4" ht="19.899999999999999" customHeight="1" x14ac:dyDescent="0.2">
      <c r="B11" s="303" t="s">
        <v>358</v>
      </c>
      <c r="C11" s="304"/>
      <c r="D11" s="317" t="s">
        <v>298</v>
      </c>
    </row>
    <row r="12" spans="2:4" ht="19.899999999999999" customHeight="1" x14ac:dyDescent="0.2">
      <c r="B12" s="305"/>
      <c r="C12" s="306" t="s">
        <v>296</v>
      </c>
      <c r="D12" s="317" t="s">
        <v>309</v>
      </c>
    </row>
    <row r="13" spans="2:4" ht="19.899999999999999" customHeight="1" x14ac:dyDescent="0.2">
      <c r="B13" s="307"/>
      <c r="C13" s="308" t="s">
        <v>297</v>
      </c>
      <c r="D13" s="318" t="s">
        <v>299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47"/>
  <sheetViews>
    <sheetView tabSelected="1" zoomScale="70" zoomScaleNormal="70" workbookViewId="0">
      <pane ySplit="2" topLeftCell="A3" activePane="bottomLeft" state="frozen"/>
      <selection pane="bottomLeft"/>
    </sheetView>
  </sheetViews>
  <sheetFormatPr baseColWidth="10" defaultRowHeight="14.3" x14ac:dyDescent="0.25"/>
  <cols>
    <col min="1" max="1" width="5.75" style="14" customWidth="1"/>
    <col min="2" max="2" width="140" style="323" customWidth="1"/>
    <col min="3" max="3" width="11.125" style="329" bestFit="1" customWidth="1"/>
    <col min="4" max="4" width="1.625" style="323" customWidth="1"/>
    <col min="5" max="5" width="5.875" style="323" customWidth="1"/>
    <col min="6" max="6" width="2.125" style="323" customWidth="1"/>
    <col min="7" max="7" width="10.75" style="323" bestFit="1" customWidth="1"/>
    <col min="8" max="8" width="2.125" style="323" customWidth="1"/>
    <col min="9" max="9" width="2.625" style="360" customWidth="1"/>
    <col min="10" max="10" width="2.75" style="323" customWidth="1"/>
    <col min="11" max="11" width="39.125" style="323" bestFit="1" customWidth="1"/>
    <col min="12" max="12" width="11" style="323"/>
    <col min="13" max="13" width="1.625" style="323" customWidth="1"/>
    <col min="14" max="14" width="5.125" style="323" bestFit="1" customWidth="1"/>
    <col min="15" max="15" width="30.625" style="323" bestFit="1" customWidth="1"/>
    <col min="16" max="16" width="2.625" style="323" customWidth="1"/>
    <col min="17" max="16384" width="11" style="323"/>
  </cols>
  <sheetData>
    <row r="1" spans="1:43" s="14" customFormat="1" ht="30.1" customHeight="1" x14ac:dyDescent="0.2">
      <c r="A1" s="320"/>
      <c r="B1" s="253" t="s">
        <v>418</v>
      </c>
      <c r="C1" s="330"/>
      <c r="D1" s="173"/>
      <c r="E1" s="173"/>
      <c r="F1" s="173"/>
      <c r="G1" s="173"/>
      <c r="H1" s="173"/>
      <c r="I1" s="359"/>
      <c r="J1" s="173"/>
      <c r="K1" s="173"/>
      <c r="L1" s="73"/>
      <c r="M1" s="173"/>
      <c r="N1" s="1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126"/>
      <c r="AQ1" s="73"/>
    </row>
    <row r="2" spans="1:43" s="14" customFormat="1" ht="27" customHeight="1" x14ac:dyDescent="0.2">
      <c r="A2" s="174"/>
      <c r="B2" s="175" t="s">
        <v>216</v>
      </c>
      <c r="C2" s="373" t="s">
        <v>364</v>
      </c>
      <c r="D2" s="374"/>
      <c r="E2" s="175" t="s">
        <v>213</v>
      </c>
      <c r="F2" s="176"/>
      <c r="G2" s="177" t="s">
        <v>365</v>
      </c>
      <c r="H2" s="372"/>
      <c r="I2" s="361"/>
      <c r="J2" s="177"/>
      <c r="K2" s="177"/>
      <c r="L2" s="177"/>
      <c r="M2" s="177"/>
      <c r="N2" s="177"/>
      <c r="O2" s="177"/>
      <c r="P2" s="177"/>
      <c r="Q2" s="324"/>
      <c r="R2" s="324"/>
      <c r="S2" s="324"/>
      <c r="T2" s="324"/>
      <c r="U2" s="324"/>
      <c r="V2" s="178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178"/>
    </row>
    <row r="3" spans="1:43" x14ac:dyDescent="0.25">
      <c r="A3" s="322"/>
      <c r="B3" s="323" t="s">
        <v>415</v>
      </c>
      <c r="F3" s="323" t="s">
        <v>175</v>
      </c>
      <c r="H3" s="323" t="s">
        <v>175</v>
      </c>
      <c r="I3" s="360" t="s">
        <v>175</v>
      </c>
    </row>
    <row r="4" spans="1:43" x14ac:dyDescent="0.25">
      <c r="A4" s="358"/>
      <c r="B4" s="323" t="s">
        <v>417</v>
      </c>
      <c r="F4" s="323" t="s">
        <v>175</v>
      </c>
      <c r="H4" s="323" t="s">
        <v>175</v>
      </c>
      <c r="K4" s="323" t="s">
        <v>416</v>
      </c>
    </row>
    <row r="5" spans="1:43" x14ac:dyDescent="0.25">
      <c r="A5" s="358"/>
      <c r="F5" s="323" t="s">
        <v>175</v>
      </c>
      <c r="H5" s="323" t="s">
        <v>175</v>
      </c>
      <c r="K5" s="331" t="s">
        <v>442</v>
      </c>
      <c r="L5" s="332">
        <f>AVERAGE(2,3,8)</f>
        <v>4.333333333333333</v>
      </c>
      <c r="M5" s="333"/>
      <c r="N5" s="333"/>
      <c r="O5" s="334"/>
    </row>
    <row r="6" spans="1:43" x14ac:dyDescent="0.25">
      <c r="A6" s="320"/>
      <c r="F6" s="323" t="s">
        <v>175</v>
      </c>
      <c r="H6" s="323" t="s">
        <v>175</v>
      </c>
      <c r="I6" s="360" t="s">
        <v>175</v>
      </c>
      <c r="K6" s="335" t="s">
        <v>443</v>
      </c>
      <c r="L6" s="336">
        <v>1</v>
      </c>
      <c r="M6" s="337"/>
      <c r="N6" s="337"/>
      <c r="O6" s="338"/>
    </row>
    <row r="7" spans="1:43" x14ac:dyDescent="0.25">
      <c r="A7" s="358"/>
      <c r="B7" s="366" t="s">
        <v>420</v>
      </c>
      <c r="C7" s="368">
        <v>1</v>
      </c>
      <c r="D7" s="369"/>
      <c r="E7" s="370" t="s">
        <v>181</v>
      </c>
      <c r="F7" s="323" t="s">
        <v>175</v>
      </c>
      <c r="H7" s="323" t="s">
        <v>175</v>
      </c>
      <c r="K7" s="335" t="s">
        <v>444</v>
      </c>
      <c r="L7" s="336">
        <v>1</v>
      </c>
      <c r="M7" s="337"/>
      <c r="N7" s="337"/>
      <c r="O7" s="338"/>
    </row>
    <row r="8" spans="1:43" x14ac:dyDescent="0.25">
      <c r="A8" s="179"/>
      <c r="B8" s="331" t="s">
        <v>347</v>
      </c>
      <c r="C8" s="346">
        <f>$L$7*$L$10/$L$11</f>
        <v>0.60160459770114949</v>
      </c>
      <c r="D8" s="333"/>
      <c r="E8" s="334" t="s">
        <v>181</v>
      </c>
      <c r="F8" s="323" t="s">
        <v>175</v>
      </c>
      <c r="H8" s="323" t="s">
        <v>175</v>
      </c>
      <c r="I8" s="360" t="s">
        <v>175</v>
      </c>
      <c r="K8" s="335" t="s">
        <v>387</v>
      </c>
      <c r="L8" s="339">
        <v>1</v>
      </c>
      <c r="M8" s="337"/>
      <c r="N8" s="337" t="s">
        <v>181</v>
      </c>
      <c r="O8" s="338"/>
    </row>
    <row r="9" spans="1:43" x14ac:dyDescent="0.25">
      <c r="A9" s="319"/>
      <c r="B9" s="335" t="s">
        <v>348</v>
      </c>
      <c r="C9" s="347">
        <f>$L$7*$L$10/$L$11</f>
        <v>0.60160459770114949</v>
      </c>
      <c r="D9" s="337"/>
      <c r="E9" s="338" t="s">
        <v>181</v>
      </c>
      <c r="F9" s="323" t="s">
        <v>175</v>
      </c>
      <c r="H9" s="323" t="s">
        <v>175</v>
      </c>
      <c r="I9" s="360" t="s">
        <v>175</v>
      </c>
      <c r="K9" s="335" t="s">
        <v>389</v>
      </c>
      <c r="L9" s="339">
        <v>1.4434</v>
      </c>
      <c r="M9" s="337"/>
      <c r="N9" s="337" t="s">
        <v>181</v>
      </c>
      <c r="O9" s="338"/>
    </row>
    <row r="10" spans="1:43" x14ac:dyDescent="0.25">
      <c r="A10" s="322"/>
      <c r="B10" s="335" t="s">
        <v>345</v>
      </c>
      <c r="C10" s="347">
        <f>$L$6*0.0493720466375044*$L$9/$L$11</f>
        <v>4.9147318701085411E-3</v>
      </c>
      <c r="D10" s="337"/>
      <c r="E10" s="338" t="s">
        <v>382</v>
      </c>
      <c r="F10" s="323" t="s">
        <v>175</v>
      </c>
      <c r="H10" s="323" t="s">
        <v>175</v>
      </c>
      <c r="I10" s="360" t="s">
        <v>175</v>
      </c>
      <c r="K10" s="335" t="s">
        <v>388</v>
      </c>
      <c r="L10" s="339">
        <f>AVERAGE(4.5566,6.5566,15.0566)</f>
        <v>8.7232666666666674</v>
      </c>
      <c r="M10" s="337"/>
      <c r="N10" s="337" t="s">
        <v>181</v>
      </c>
      <c r="O10" s="338"/>
    </row>
    <row r="11" spans="1:43" x14ac:dyDescent="0.25">
      <c r="A11" s="174"/>
      <c r="B11" s="335" t="s">
        <v>346</v>
      </c>
      <c r="C11" s="347">
        <f>$L$6*0.950627953362496*$L$9/$L$11</f>
        <v>9.46300957160984E-2</v>
      </c>
      <c r="D11" s="337"/>
      <c r="E11" s="338" t="s">
        <v>382</v>
      </c>
      <c r="F11" s="323" t="s">
        <v>175</v>
      </c>
      <c r="H11" s="323" t="s">
        <v>175</v>
      </c>
      <c r="I11" s="360" t="s">
        <v>175</v>
      </c>
      <c r="K11" s="335" t="s">
        <v>390</v>
      </c>
      <c r="L11" s="339">
        <f>AVERAGE(8,11,24.5)</f>
        <v>14.5</v>
      </c>
      <c r="M11" s="337"/>
      <c r="N11" s="337" t="s">
        <v>181</v>
      </c>
      <c r="O11" s="338"/>
    </row>
    <row r="12" spans="1:43" x14ac:dyDescent="0.25">
      <c r="A12" s="319"/>
      <c r="B12" s="335" t="s">
        <v>349</v>
      </c>
      <c r="C12" s="347">
        <f>$L$5*(0.5*0.3)*$L$8/$L$11</f>
        <v>4.4827586206896544E-2</v>
      </c>
      <c r="D12" s="337"/>
      <c r="E12" s="338" t="s">
        <v>181</v>
      </c>
      <c r="F12" s="323" t="s">
        <v>175</v>
      </c>
      <c r="H12" s="323" t="s">
        <v>175</v>
      </c>
      <c r="I12" s="360" t="s">
        <v>175</v>
      </c>
      <c r="K12" s="335" t="s">
        <v>391</v>
      </c>
      <c r="L12" s="339">
        <v>0.4</v>
      </c>
      <c r="M12" s="337"/>
      <c r="N12" s="337"/>
      <c r="O12" s="338"/>
    </row>
    <row r="13" spans="1:43" x14ac:dyDescent="0.25">
      <c r="A13" s="319"/>
      <c r="B13" s="335" t="s">
        <v>350</v>
      </c>
      <c r="C13" s="347">
        <f>$L$5*(0.5*0.7)*$L$8/$L$11</f>
        <v>0.10459770114942527</v>
      </c>
      <c r="D13" s="337"/>
      <c r="E13" s="338" t="s">
        <v>181</v>
      </c>
      <c r="F13" s="323" t="s">
        <v>175</v>
      </c>
      <c r="H13" s="323" t="s">
        <v>175</v>
      </c>
      <c r="I13" s="360" t="s">
        <v>175</v>
      </c>
      <c r="K13" s="335" t="s">
        <v>392</v>
      </c>
      <c r="L13" s="339">
        <v>0.57189999999999996</v>
      </c>
      <c r="M13" s="337"/>
      <c r="N13" s="337"/>
      <c r="O13" s="338"/>
    </row>
    <row r="14" spans="1:43" x14ac:dyDescent="0.25">
      <c r="A14" s="319"/>
      <c r="B14" s="335" t="s">
        <v>351</v>
      </c>
      <c r="C14" s="347">
        <f>$L$5*(0.5*0.3)*$L$8/$L$11</f>
        <v>4.4827586206896544E-2</v>
      </c>
      <c r="D14" s="337"/>
      <c r="E14" s="338" t="s">
        <v>181</v>
      </c>
      <c r="F14" s="323" t="s">
        <v>175</v>
      </c>
      <c r="H14" s="323" t="s">
        <v>175</v>
      </c>
      <c r="I14" s="360" t="s">
        <v>175</v>
      </c>
      <c r="K14" s="335" t="s">
        <v>393</v>
      </c>
      <c r="L14" s="340">
        <f>330/1000</f>
        <v>0.33</v>
      </c>
      <c r="M14" s="337"/>
      <c r="N14" s="337" t="s">
        <v>412</v>
      </c>
      <c r="O14" s="338"/>
    </row>
    <row r="15" spans="1:43" x14ac:dyDescent="0.25">
      <c r="A15" s="319"/>
      <c r="B15" s="342" t="s">
        <v>352</v>
      </c>
      <c r="C15" s="348">
        <f>$L$5*(0.5*0.7)*$L$8/$L$11</f>
        <v>0.10459770114942527</v>
      </c>
      <c r="D15" s="344"/>
      <c r="E15" s="345" t="s">
        <v>181</v>
      </c>
      <c r="F15" s="323" t="s">
        <v>175</v>
      </c>
      <c r="H15" s="323" t="s">
        <v>175</v>
      </c>
      <c r="I15" s="360" t="s">
        <v>175</v>
      </c>
      <c r="K15" s="335" t="s">
        <v>445</v>
      </c>
      <c r="L15" s="341">
        <v>293.33333333333331</v>
      </c>
      <c r="M15" s="337"/>
      <c r="N15" s="337"/>
      <c r="O15" s="338"/>
    </row>
    <row r="16" spans="1:43" x14ac:dyDescent="0.25">
      <c r="A16" s="321"/>
      <c r="B16" s="323" t="s">
        <v>413</v>
      </c>
      <c r="F16" s="323" t="s">
        <v>175</v>
      </c>
      <c r="H16" s="323" t="s">
        <v>175</v>
      </c>
      <c r="I16" s="360" t="s">
        <v>175</v>
      </c>
      <c r="K16" s="335" t="s">
        <v>402</v>
      </c>
      <c r="L16" s="336">
        <f>L15*L11</f>
        <v>4253.333333333333</v>
      </c>
      <c r="M16" s="337"/>
      <c r="N16" s="337" t="s">
        <v>181</v>
      </c>
      <c r="O16" s="338"/>
    </row>
    <row r="17" spans="1:15" x14ac:dyDescent="0.25">
      <c r="A17" s="357"/>
      <c r="F17" s="323" t="s">
        <v>175</v>
      </c>
      <c r="H17" s="323" t="s">
        <v>175</v>
      </c>
      <c r="K17" s="335" t="s">
        <v>446</v>
      </c>
      <c r="L17" s="341">
        <v>586.66666666666663</v>
      </c>
      <c r="M17" s="337"/>
      <c r="N17" s="337"/>
      <c r="O17" s="338"/>
    </row>
    <row r="18" spans="1:15" x14ac:dyDescent="0.25">
      <c r="A18" s="321"/>
      <c r="C18" s="323"/>
      <c r="F18" s="323" t="s">
        <v>175</v>
      </c>
      <c r="H18" s="323" t="s">
        <v>175</v>
      </c>
      <c r="I18" s="360" t="s">
        <v>175</v>
      </c>
      <c r="K18" s="335" t="s">
        <v>403</v>
      </c>
      <c r="L18" s="336">
        <f>L17*L11</f>
        <v>8506.6666666666661</v>
      </c>
      <c r="M18" s="337"/>
      <c r="N18" s="337" t="s">
        <v>181</v>
      </c>
      <c r="O18" s="338"/>
    </row>
    <row r="19" spans="1:15" x14ac:dyDescent="0.25">
      <c r="A19" s="357"/>
      <c r="B19" s="366" t="s">
        <v>419</v>
      </c>
      <c r="C19" s="368">
        <v>1</v>
      </c>
      <c r="D19" s="369"/>
      <c r="E19" s="370" t="s">
        <v>181</v>
      </c>
      <c r="F19" s="323" t="s">
        <v>175</v>
      </c>
      <c r="H19" s="323" t="s">
        <v>175</v>
      </c>
      <c r="K19" s="335" t="s">
        <v>398</v>
      </c>
      <c r="L19" s="337">
        <v>1000</v>
      </c>
      <c r="M19" s="337"/>
      <c r="N19" s="337" t="s">
        <v>383</v>
      </c>
      <c r="O19" s="338"/>
    </row>
    <row r="20" spans="1:15" x14ac:dyDescent="0.25">
      <c r="A20" s="321"/>
      <c r="B20" s="331" t="s">
        <v>353</v>
      </c>
      <c r="C20" s="346">
        <f>$L$7*0.00235961606207298*$L$10/$L$11</f>
        <v>1.4195558717525858E-3</v>
      </c>
      <c r="D20" s="333"/>
      <c r="E20" s="334" t="s">
        <v>181</v>
      </c>
      <c r="F20" s="323" t="s">
        <v>175</v>
      </c>
      <c r="H20" s="323" t="s">
        <v>175</v>
      </c>
      <c r="I20" s="360" t="s">
        <v>175</v>
      </c>
      <c r="K20" s="335" t="s">
        <v>401</v>
      </c>
      <c r="L20" s="337">
        <v>1</v>
      </c>
      <c r="M20" s="337"/>
      <c r="N20" s="337" t="s">
        <v>296</v>
      </c>
      <c r="O20" s="338"/>
    </row>
    <row r="21" spans="1:15" x14ac:dyDescent="0.25">
      <c r="A21" s="321"/>
      <c r="B21" s="335" t="s">
        <v>354</v>
      </c>
      <c r="C21" s="347">
        <f>$L$7*0.0881048670165426*$L$10/$L$11</f>
        <v>5.3004293077000393E-2</v>
      </c>
      <c r="D21" s="337"/>
      <c r="E21" s="338" t="s">
        <v>181</v>
      </c>
      <c r="F21" s="323" t="s">
        <v>175</v>
      </c>
      <c r="H21" s="323" t="s">
        <v>175</v>
      </c>
      <c r="I21" s="360" t="s">
        <v>175</v>
      </c>
      <c r="K21" s="335" t="s">
        <v>400</v>
      </c>
      <c r="L21" s="337">
        <v>2</v>
      </c>
      <c r="M21" s="337"/>
      <c r="N21" s="337" t="s">
        <v>296</v>
      </c>
      <c r="O21" s="338"/>
    </row>
    <row r="22" spans="1:15" x14ac:dyDescent="0.25">
      <c r="A22" s="321"/>
      <c r="B22" s="335" t="s">
        <v>355</v>
      </c>
      <c r="C22" s="347">
        <f>$L$7*0.114832174510546*$L$10/$L$11</f>
        <v>6.9083564149565208E-2</v>
      </c>
      <c r="D22" s="337"/>
      <c r="E22" s="338" t="s">
        <v>181</v>
      </c>
      <c r="F22" s="323" t="s">
        <v>175</v>
      </c>
      <c r="H22" s="323" t="s">
        <v>175</v>
      </c>
      <c r="I22" s="360" t="s">
        <v>175</v>
      </c>
      <c r="K22" s="335" t="s">
        <v>399</v>
      </c>
      <c r="L22" s="337">
        <v>25</v>
      </c>
      <c r="M22" s="337"/>
      <c r="N22" s="337" t="s">
        <v>296</v>
      </c>
      <c r="O22" s="338"/>
    </row>
    <row r="23" spans="1:15" x14ac:dyDescent="0.25">
      <c r="A23" s="321"/>
      <c r="B23" s="335" t="s">
        <v>356</v>
      </c>
      <c r="C23" s="347">
        <f>$L$7*0.479037861165674*$L$10/$L$11</f>
        <v>0.28819137975019443</v>
      </c>
      <c r="D23" s="337"/>
      <c r="E23" s="338" t="s">
        <v>181</v>
      </c>
      <c r="F23" s="323" t="s">
        <v>175</v>
      </c>
      <c r="H23" s="323" t="s">
        <v>175</v>
      </c>
      <c r="I23" s="360" t="s">
        <v>175</v>
      </c>
      <c r="K23" s="335" t="s">
        <v>394</v>
      </c>
      <c r="L23" s="337">
        <f>15/60</f>
        <v>0.25</v>
      </c>
      <c r="M23" s="337"/>
      <c r="N23" s="337" t="s">
        <v>396</v>
      </c>
      <c r="O23" s="338"/>
    </row>
    <row r="24" spans="1:15" x14ac:dyDescent="0.25">
      <c r="A24" s="321"/>
      <c r="B24" s="335" t="s">
        <v>357</v>
      </c>
      <c r="C24" s="347">
        <f>$L$7*0.315665481245165*$L$10/$L$11</f>
        <v>0.18990580485263725</v>
      </c>
      <c r="D24" s="337"/>
      <c r="E24" s="338" t="s">
        <v>181</v>
      </c>
      <c r="F24" s="323" t="s">
        <v>175</v>
      </c>
      <c r="H24" s="323" t="s">
        <v>175</v>
      </c>
      <c r="I24" s="360" t="s">
        <v>175</v>
      </c>
      <c r="K24" s="335" t="s">
        <v>395</v>
      </c>
      <c r="L24" s="339">
        <f>120/60</f>
        <v>2</v>
      </c>
      <c r="M24" s="337"/>
      <c r="N24" s="337" t="s">
        <v>396</v>
      </c>
      <c r="O24" s="338"/>
    </row>
    <row r="25" spans="1:15" x14ac:dyDescent="0.25">
      <c r="A25" s="327"/>
      <c r="B25" s="335" t="s">
        <v>429</v>
      </c>
      <c r="C25" s="347">
        <f>$L$6*0.0493720466375044*$L$9/$L$11</f>
        <v>4.9147318701085411E-3</v>
      </c>
      <c r="D25" s="337"/>
      <c r="E25" s="338" t="s">
        <v>181</v>
      </c>
      <c r="F25" s="323" t="s">
        <v>175</v>
      </c>
      <c r="H25" s="323" t="s">
        <v>175</v>
      </c>
      <c r="I25" s="360" t="s">
        <v>175</v>
      </c>
      <c r="K25" s="335" t="s">
        <v>397</v>
      </c>
      <c r="L25" s="337">
        <v>0.15</v>
      </c>
      <c r="M25" s="337"/>
      <c r="N25" s="337"/>
      <c r="O25" s="338"/>
    </row>
    <row r="26" spans="1:15" x14ac:dyDescent="0.25">
      <c r="A26" s="327"/>
      <c r="B26" s="335" t="s">
        <v>430</v>
      </c>
      <c r="C26" s="347">
        <f>$L$6*0.950627953362496*$L$9/$L$11</f>
        <v>9.46300957160984E-2</v>
      </c>
      <c r="D26" s="337"/>
      <c r="E26" s="338" t="s">
        <v>181</v>
      </c>
      <c r="F26" s="323" t="s">
        <v>175</v>
      </c>
      <c r="H26" s="323" t="s">
        <v>175</v>
      </c>
      <c r="I26" s="360" t="s">
        <v>175</v>
      </c>
      <c r="K26" s="335" t="s">
        <v>405</v>
      </c>
      <c r="L26" s="337">
        <v>1</v>
      </c>
      <c r="M26" s="337"/>
      <c r="N26" s="337"/>
      <c r="O26" s="338"/>
    </row>
    <row r="27" spans="1:15" x14ac:dyDescent="0.25">
      <c r="A27" s="327"/>
      <c r="B27" s="335" t="s">
        <v>431</v>
      </c>
      <c r="C27" s="347">
        <f>$L$5*(0.5*0.3)*$L$8/$L$11</f>
        <v>4.4827586206896544E-2</v>
      </c>
      <c r="D27" s="337"/>
      <c r="E27" s="338" t="s">
        <v>181</v>
      </c>
      <c r="F27" s="323" t="s">
        <v>175</v>
      </c>
      <c r="H27" s="323" t="s">
        <v>175</v>
      </c>
      <c r="I27" s="360" t="s">
        <v>175</v>
      </c>
      <c r="K27" s="335" t="s">
        <v>404</v>
      </c>
      <c r="L27" s="337">
        <v>30</v>
      </c>
      <c r="M27" s="337"/>
      <c r="N27" s="337"/>
      <c r="O27" s="338"/>
    </row>
    <row r="28" spans="1:15" x14ac:dyDescent="0.25">
      <c r="A28" s="357"/>
      <c r="B28" s="335" t="s">
        <v>432</v>
      </c>
      <c r="C28" s="347">
        <f>$L$5*(0.5*0.7)*$L$8/$L$11</f>
        <v>0.10459770114942527</v>
      </c>
      <c r="D28" s="337"/>
      <c r="E28" s="338" t="s">
        <v>181</v>
      </c>
      <c r="F28" s="323" t="s">
        <v>175</v>
      </c>
      <c r="H28" s="323" t="s">
        <v>175</v>
      </c>
      <c r="K28" s="335" t="s">
        <v>410</v>
      </c>
      <c r="L28" s="337">
        <v>1E-3</v>
      </c>
      <c r="M28" s="337"/>
      <c r="N28" s="337" t="s">
        <v>411</v>
      </c>
      <c r="O28" s="338"/>
    </row>
    <row r="29" spans="1:15" x14ac:dyDescent="0.25">
      <c r="A29" s="327"/>
      <c r="B29" s="335" t="s">
        <v>433</v>
      </c>
      <c r="C29" s="347">
        <f>$L$5*(0.5*0.3)*$L$8/$L$11</f>
        <v>4.4827586206896544E-2</v>
      </c>
      <c r="D29" s="337"/>
      <c r="E29" s="338" t="s">
        <v>181</v>
      </c>
      <c r="F29" s="323" t="s">
        <v>175</v>
      </c>
      <c r="H29" s="323" t="s">
        <v>175</v>
      </c>
      <c r="I29" s="360" t="s">
        <v>175</v>
      </c>
      <c r="K29" s="335" t="s">
        <v>408</v>
      </c>
      <c r="L29" s="339">
        <v>158.28793531626201</v>
      </c>
      <c r="M29" s="337"/>
      <c r="N29" s="337" t="s">
        <v>406</v>
      </c>
      <c r="O29" s="338" t="s">
        <v>407</v>
      </c>
    </row>
    <row r="30" spans="1:15" x14ac:dyDescent="0.25">
      <c r="A30" s="327"/>
      <c r="B30" s="335" t="s">
        <v>434</v>
      </c>
      <c r="C30" s="347">
        <f>$L$5*(0.5*0.7)*$L$8/$L$11</f>
        <v>0.10459770114942527</v>
      </c>
      <c r="D30" s="337"/>
      <c r="E30" s="338" t="s">
        <v>181</v>
      </c>
      <c r="F30" s="323" t="s">
        <v>175</v>
      </c>
      <c r="H30" s="323" t="s">
        <v>175</v>
      </c>
      <c r="I30" s="360" t="s">
        <v>175</v>
      </c>
      <c r="K30" s="342" t="s">
        <v>409</v>
      </c>
      <c r="L30" s="343">
        <v>62.683805948786699</v>
      </c>
      <c r="M30" s="344"/>
      <c r="N30" s="344" t="s">
        <v>406</v>
      </c>
      <c r="O30" s="345" t="s">
        <v>407</v>
      </c>
    </row>
    <row r="31" spans="1:15" x14ac:dyDescent="0.25">
      <c r="A31" s="327"/>
      <c r="B31" s="371" t="s">
        <v>436</v>
      </c>
      <c r="C31" s="347">
        <f>-($L$9*(1-$L$13)*$L$12/$L$11
+$L$8*$L$5*$L$12/$L$11)</f>
        <v>-0.13658628616091956</v>
      </c>
      <c r="D31" s="337"/>
      <c r="E31" s="338" t="s">
        <v>181</v>
      </c>
      <c r="F31" s="323" t="s">
        <v>175</v>
      </c>
      <c r="H31" s="323" t="s">
        <v>175</v>
      </c>
      <c r="I31" s="360" t="s">
        <v>175</v>
      </c>
    </row>
    <row r="32" spans="1:15" x14ac:dyDescent="0.25">
      <c r="A32" s="327"/>
      <c r="B32" s="371" t="s">
        <v>438</v>
      </c>
      <c r="C32" s="347">
        <f>-($L$9*(1-$L$13)/$L$11
+$L$8*$L$5/$L$11)</f>
        <v>-0.34146571540229881</v>
      </c>
      <c r="D32" s="337"/>
      <c r="E32" s="338" t="s">
        <v>181</v>
      </c>
      <c r="F32" s="323" t="s">
        <v>175</v>
      </c>
      <c r="H32" s="323" t="s">
        <v>175</v>
      </c>
      <c r="I32" s="360" t="s">
        <v>175</v>
      </c>
    </row>
    <row r="33" spans="1:9" x14ac:dyDescent="0.25">
      <c r="A33" s="327"/>
      <c r="B33" s="371" t="s">
        <v>437</v>
      </c>
      <c r="C33" s="347">
        <f>-($L$10/$L$11
+$L$9*$L$13/$L$11)</f>
        <v>-0.65853428459770125</v>
      </c>
      <c r="D33" s="337"/>
      <c r="E33" s="338" t="s">
        <v>181</v>
      </c>
      <c r="F33" s="323" t="s">
        <v>175</v>
      </c>
      <c r="H33" s="323" t="s">
        <v>175</v>
      </c>
      <c r="I33" s="360" t="s">
        <v>175</v>
      </c>
    </row>
    <row r="34" spans="1:9" x14ac:dyDescent="0.25">
      <c r="A34" s="327"/>
      <c r="B34" s="335" t="s">
        <v>386</v>
      </c>
      <c r="C34" s="347">
        <f>-($L$9*(1-$L$13)*(1-$L$12)/$L$11
+$L$8*$L$5*(1-$L$12)/$L$11)</f>
        <v>-0.20487942924137928</v>
      </c>
      <c r="D34" s="337"/>
      <c r="E34" s="338" t="s">
        <v>181</v>
      </c>
      <c r="F34" s="323" t="s">
        <v>175</v>
      </c>
      <c r="H34" s="323" t="s">
        <v>175</v>
      </c>
      <c r="I34" s="360" t="s">
        <v>175</v>
      </c>
    </row>
    <row r="35" spans="1:9" x14ac:dyDescent="0.25">
      <c r="A35" s="327"/>
      <c r="B35" s="335" t="s">
        <v>361</v>
      </c>
      <c r="C35" s="363">
        <f>-$L$28*$L$29</f>
        <v>-0.15828793531626201</v>
      </c>
      <c r="D35" s="337"/>
      <c r="E35" s="338" t="s">
        <v>363</v>
      </c>
      <c r="F35" s="323" t="s">
        <v>175</v>
      </c>
      <c r="G35" s="329"/>
      <c r="H35" s="323" t="s">
        <v>175</v>
      </c>
      <c r="I35" s="360" t="s">
        <v>175</v>
      </c>
    </row>
    <row r="36" spans="1:9" x14ac:dyDescent="0.25">
      <c r="A36" s="327"/>
      <c r="B36" s="342" t="s">
        <v>379</v>
      </c>
      <c r="C36" s="348">
        <f>-0.04*0.25*1/$L$16</f>
        <v>-2.3510971786833857E-6</v>
      </c>
      <c r="D36" s="344"/>
      <c r="E36" s="345" t="s">
        <v>382</v>
      </c>
      <c r="F36" s="323" t="s">
        <v>175</v>
      </c>
      <c r="H36" s="323" t="s">
        <v>175</v>
      </c>
      <c r="I36" s="360" t="s">
        <v>175</v>
      </c>
    </row>
    <row r="37" spans="1:9" x14ac:dyDescent="0.25">
      <c r="A37" s="321"/>
      <c r="B37" s="323" t="s">
        <v>435</v>
      </c>
      <c r="F37" s="323" t="s">
        <v>175</v>
      </c>
      <c r="H37" s="323" t="s">
        <v>175</v>
      </c>
      <c r="I37" s="360" t="s">
        <v>175</v>
      </c>
    </row>
    <row r="38" spans="1:9" x14ac:dyDescent="0.25">
      <c r="A38" s="357"/>
      <c r="B38" s="323" t="s">
        <v>439</v>
      </c>
      <c r="F38" s="323" t="s">
        <v>175</v>
      </c>
      <c r="H38" s="323" t="s">
        <v>175</v>
      </c>
    </row>
    <row r="39" spans="1:9" x14ac:dyDescent="0.25">
      <c r="A39" s="357"/>
      <c r="B39" s="323" t="s">
        <v>440</v>
      </c>
      <c r="F39" s="323" t="s">
        <v>175</v>
      </c>
      <c r="H39" s="323" t="s">
        <v>175</v>
      </c>
    </row>
    <row r="40" spans="1:9" x14ac:dyDescent="0.25">
      <c r="A40" s="357"/>
      <c r="B40" s="323" t="s">
        <v>441</v>
      </c>
      <c r="F40" s="323" t="s">
        <v>175</v>
      </c>
      <c r="H40" s="323" t="s">
        <v>175</v>
      </c>
    </row>
    <row r="41" spans="1:9" x14ac:dyDescent="0.25">
      <c r="A41" s="357"/>
      <c r="F41" s="323" t="s">
        <v>175</v>
      </c>
      <c r="H41" s="323" t="s">
        <v>175</v>
      </c>
    </row>
    <row r="42" spans="1:9" x14ac:dyDescent="0.25">
      <c r="A42" s="321"/>
      <c r="C42" s="323"/>
      <c r="F42" s="323" t="s">
        <v>175</v>
      </c>
      <c r="H42" s="323" t="s">
        <v>175</v>
      </c>
      <c r="I42" s="360" t="s">
        <v>175</v>
      </c>
    </row>
    <row r="43" spans="1:9" x14ac:dyDescent="0.25">
      <c r="A43" s="357"/>
      <c r="B43" s="366" t="s">
        <v>425</v>
      </c>
      <c r="C43" s="368">
        <v>1</v>
      </c>
      <c r="D43" s="369"/>
      <c r="E43" s="370" t="s">
        <v>382</v>
      </c>
      <c r="F43" s="323" t="s">
        <v>175</v>
      </c>
      <c r="H43" s="323" t="s">
        <v>175</v>
      </c>
    </row>
    <row r="44" spans="1:9" x14ac:dyDescent="0.25">
      <c r="A44" s="321"/>
      <c r="B44" s="331" t="s">
        <v>366</v>
      </c>
      <c r="C44" s="346">
        <f>($L$19/0.9)/$L$22</f>
        <v>44.444444444444443</v>
      </c>
      <c r="D44" s="333"/>
      <c r="E44" s="334" t="s">
        <v>383</v>
      </c>
      <c r="F44" s="323" t="s">
        <v>175</v>
      </c>
      <c r="H44" s="323" t="s">
        <v>175</v>
      </c>
      <c r="I44" s="360" t="s">
        <v>175</v>
      </c>
    </row>
    <row r="45" spans="1:9" x14ac:dyDescent="0.25">
      <c r="A45" s="321"/>
      <c r="B45" s="335" t="s">
        <v>367</v>
      </c>
      <c r="C45" s="347">
        <f>$L$19/$L$22</f>
        <v>40</v>
      </c>
      <c r="D45" s="337"/>
      <c r="E45" s="338" t="s">
        <v>383</v>
      </c>
      <c r="F45" s="323" t="s">
        <v>175</v>
      </c>
      <c r="H45" s="323" t="s">
        <v>175</v>
      </c>
      <c r="I45" s="360" t="s">
        <v>175</v>
      </c>
    </row>
    <row r="46" spans="1:9" x14ac:dyDescent="0.25">
      <c r="A46" s="321"/>
      <c r="B46" s="335" t="s">
        <v>368</v>
      </c>
      <c r="C46" s="347">
        <f>($L$19*0.1/0.9)/$L$22</f>
        <v>4.4444444444444446</v>
      </c>
      <c r="D46" s="337"/>
      <c r="E46" s="338" t="s">
        <v>383</v>
      </c>
      <c r="F46" s="323" t="s">
        <v>175</v>
      </c>
      <c r="H46" s="323" t="s">
        <v>175</v>
      </c>
      <c r="I46" s="360" t="s">
        <v>175</v>
      </c>
    </row>
    <row r="47" spans="1:9" x14ac:dyDescent="0.25">
      <c r="A47" s="325"/>
      <c r="B47" s="335" t="s">
        <v>369</v>
      </c>
      <c r="C47" s="347">
        <f>$L$19</f>
        <v>1000</v>
      </c>
      <c r="D47" s="337"/>
      <c r="E47" s="338" t="s">
        <v>384</v>
      </c>
      <c r="F47" s="323" t="s">
        <v>175</v>
      </c>
      <c r="G47" s="323" t="s">
        <v>377</v>
      </c>
      <c r="H47" s="323" t="s">
        <v>175</v>
      </c>
      <c r="I47" s="360" t="s">
        <v>175</v>
      </c>
    </row>
    <row r="48" spans="1:9" x14ac:dyDescent="0.25">
      <c r="A48" s="321"/>
      <c r="B48" s="335" t="s">
        <v>370</v>
      </c>
      <c r="C48" s="347">
        <f>($L$19/0.9)*($L$20/$L$22)</f>
        <v>44.444444444444443</v>
      </c>
      <c r="D48" s="337"/>
      <c r="E48" s="338" t="s">
        <v>384</v>
      </c>
      <c r="F48" s="323" t="s">
        <v>175</v>
      </c>
      <c r="G48" s="323" t="s">
        <v>376</v>
      </c>
      <c r="H48" s="323" t="s">
        <v>175</v>
      </c>
      <c r="I48" s="360" t="s">
        <v>175</v>
      </c>
    </row>
    <row r="49" spans="1:9" x14ac:dyDescent="0.25">
      <c r="A49" s="325"/>
      <c r="B49" s="335" t="s">
        <v>370</v>
      </c>
      <c r="C49" s="347">
        <f>($L$19/0.9)*($L$21/$L$22)</f>
        <v>88.888888888888886</v>
      </c>
      <c r="D49" s="337"/>
      <c r="E49" s="338" t="s">
        <v>384</v>
      </c>
      <c r="F49" s="323" t="s">
        <v>175</v>
      </c>
      <c r="G49" s="323" t="s">
        <v>377</v>
      </c>
      <c r="H49" s="323" t="s">
        <v>175</v>
      </c>
      <c r="I49" s="360" t="s">
        <v>175</v>
      </c>
    </row>
    <row r="50" spans="1:9" x14ac:dyDescent="0.25">
      <c r="A50" s="319"/>
      <c r="B50" s="335" t="s">
        <v>371</v>
      </c>
      <c r="C50" s="347">
        <f>$L$19</f>
        <v>1000</v>
      </c>
      <c r="D50" s="337"/>
      <c r="E50" s="338" t="s">
        <v>384</v>
      </c>
      <c r="F50" s="323" t="s">
        <v>175</v>
      </c>
      <c r="G50" s="323" t="s">
        <v>376</v>
      </c>
      <c r="H50" s="323" t="s">
        <v>175</v>
      </c>
      <c r="I50" s="360" t="s">
        <v>175</v>
      </c>
    </row>
    <row r="51" spans="1:9" x14ac:dyDescent="0.25">
      <c r="A51" s="319"/>
      <c r="B51" s="335" t="s">
        <v>372</v>
      </c>
      <c r="C51" s="347">
        <f>($L$19*0.1/0.9)</f>
        <v>111.11111111111111</v>
      </c>
      <c r="D51" s="337"/>
      <c r="E51" s="338" t="s">
        <v>384</v>
      </c>
      <c r="F51" s="323" t="s">
        <v>175</v>
      </c>
      <c r="H51" s="323" t="s">
        <v>175</v>
      </c>
      <c r="I51" s="360" t="s">
        <v>175</v>
      </c>
    </row>
    <row r="52" spans="1:9" x14ac:dyDescent="0.25">
      <c r="A52" s="319"/>
      <c r="B52" s="335" t="s">
        <v>373</v>
      </c>
      <c r="C52" s="347">
        <f>($L$19*0.1/0.9)</f>
        <v>111.11111111111111</v>
      </c>
      <c r="D52" s="337"/>
      <c r="E52" s="338" t="s">
        <v>384</v>
      </c>
      <c r="F52" s="323" t="s">
        <v>175</v>
      </c>
      <c r="H52" s="323" t="s">
        <v>175</v>
      </c>
      <c r="I52" s="360" t="s">
        <v>175</v>
      </c>
    </row>
    <row r="53" spans="1:9" x14ac:dyDescent="0.25">
      <c r="A53" s="319"/>
      <c r="B53" s="335" t="s">
        <v>374</v>
      </c>
      <c r="C53" s="347">
        <f>($L$19*0.7)*($L$20/$L$22)</f>
        <v>28</v>
      </c>
      <c r="D53" s="337"/>
      <c r="E53" s="338" t="s">
        <v>383</v>
      </c>
      <c r="F53" s="323" t="s">
        <v>175</v>
      </c>
      <c r="H53" s="323" t="s">
        <v>175</v>
      </c>
      <c r="I53" s="360" t="s">
        <v>175</v>
      </c>
    </row>
    <row r="54" spans="1:9" x14ac:dyDescent="0.25">
      <c r="A54" s="319"/>
      <c r="B54" s="335" t="s">
        <v>375</v>
      </c>
      <c r="C54" s="347">
        <f>($L$19*0.3)*($L$20/$L$22)</f>
        <v>12</v>
      </c>
      <c r="D54" s="337"/>
      <c r="E54" s="338" t="s">
        <v>383</v>
      </c>
      <c r="F54" s="323" t="s">
        <v>175</v>
      </c>
      <c r="H54" s="323" t="s">
        <v>175</v>
      </c>
      <c r="I54" s="360" t="s">
        <v>175</v>
      </c>
    </row>
    <row r="55" spans="1:9" x14ac:dyDescent="0.25">
      <c r="A55" s="319"/>
      <c r="B55" s="342" t="s">
        <v>378</v>
      </c>
      <c r="C55" s="348">
        <f>($L$19/0.9)*($L$20/$L$22)</f>
        <v>44.444444444444443</v>
      </c>
      <c r="D55" s="344"/>
      <c r="E55" s="345" t="s">
        <v>229</v>
      </c>
      <c r="F55" s="323" t="s">
        <v>175</v>
      </c>
      <c r="G55" s="323" t="s">
        <v>377</v>
      </c>
      <c r="H55" s="323" t="s">
        <v>175</v>
      </c>
      <c r="I55" s="360" t="s">
        <v>175</v>
      </c>
    </row>
    <row r="56" spans="1:9" x14ac:dyDescent="0.25">
      <c r="A56" s="325"/>
      <c r="F56" s="323" t="s">
        <v>175</v>
      </c>
      <c r="H56" s="323" t="s">
        <v>175</v>
      </c>
      <c r="I56" s="360" t="s">
        <v>175</v>
      </c>
    </row>
    <row r="57" spans="1:9" x14ac:dyDescent="0.25">
      <c r="A57" s="325"/>
      <c r="C57" s="323"/>
      <c r="F57" s="323" t="s">
        <v>175</v>
      </c>
      <c r="H57" s="323" t="s">
        <v>175</v>
      </c>
      <c r="I57" s="360" t="s">
        <v>175</v>
      </c>
    </row>
    <row r="58" spans="1:9" x14ac:dyDescent="0.25">
      <c r="A58" s="357"/>
      <c r="B58" s="366" t="s">
        <v>426</v>
      </c>
      <c r="C58" s="368">
        <v>1</v>
      </c>
      <c r="D58" s="369"/>
      <c r="E58" s="370" t="s">
        <v>382</v>
      </c>
      <c r="F58" s="323" t="s">
        <v>175</v>
      </c>
      <c r="H58" s="323" t="s">
        <v>175</v>
      </c>
    </row>
    <row r="59" spans="1:9" x14ac:dyDescent="0.25">
      <c r="A59" s="325"/>
      <c r="B59" s="331" t="s">
        <v>366</v>
      </c>
      <c r="C59" s="346">
        <f>C44</f>
        <v>44.444444444444443</v>
      </c>
      <c r="D59" s="333"/>
      <c r="E59" s="334" t="s">
        <v>383</v>
      </c>
      <c r="F59" s="323" t="s">
        <v>175</v>
      </c>
      <c r="H59" s="323" t="s">
        <v>175</v>
      </c>
      <c r="I59" s="360" t="s">
        <v>175</v>
      </c>
    </row>
    <row r="60" spans="1:9" x14ac:dyDescent="0.25">
      <c r="A60" s="325"/>
      <c r="B60" s="335" t="s">
        <v>367</v>
      </c>
      <c r="C60" s="347">
        <f>C45</f>
        <v>40</v>
      </c>
      <c r="D60" s="337"/>
      <c r="E60" s="338" t="s">
        <v>383</v>
      </c>
      <c r="F60" s="323" t="s">
        <v>175</v>
      </c>
      <c r="H60" s="323" t="s">
        <v>175</v>
      </c>
      <c r="I60" s="360" t="s">
        <v>175</v>
      </c>
    </row>
    <row r="61" spans="1:9" x14ac:dyDescent="0.25">
      <c r="A61" s="325"/>
      <c r="B61" s="335" t="s">
        <v>368</v>
      </c>
      <c r="C61" s="347">
        <f>C46</f>
        <v>4.4444444444444446</v>
      </c>
      <c r="D61" s="337"/>
      <c r="E61" s="338" t="s">
        <v>383</v>
      </c>
      <c r="F61" s="323" t="s">
        <v>175</v>
      </c>
      <c r="H61" s="323" t="s">
        <v>175</v>
      </c>
      <c r="I61" s="360" t="s">
        <v>175</v>
      </c>
    </row>
    <row r="62" spans="1:9" x14ac:dyDescent="0.25">
      <c r="A62" s="325"/>
      <c r="B62" s="335" t="s">
        <v>369</v>
      </c>
      <c r="C62" s="347">
        <f>C47</f>
        <v>1000</v>
      </c>
      <c r="D62" s="337"/>
      <c r="E62" s="338" t="s">
        <v>384</v>
      </c>
      <c r="F62" s="323" t="s">
        <v>175</v>
      </c>
      <c r="H62" s="323" t="s">
        <v>175</v>
      </c>
      <c r="I62" s="360" t="s">
        <v>175</v>
      </c>
    </row>
    <row r="63" spans="1:9" x14ac:dyDescent="0.25">
      <c r="A63" s="325"/>
      <c r="B63" s="335" t="s">
        <v>370</v>
      </c>
      <c r="C63" s="347">
        <f>C49</f>
        <v>88.888888888888886</v>
      </c>
      <c r="D63" s="337"/>
      <c r="E63" s="338" t="s">
        <v>384</v>
      </c>
      <c r="F63" s="323" t="s">
        <v>175</v>
      </c>
      <c r="H63" s="323" t="s">
        <v>175</v>
      </c>
      <c r="I63" s="360" t="s">
        <v>175</v>
      </c>
    </row>
    <row r="64" spans="1:9" x14ac:dyDescent="0.25">
      <c r="A64" s="325"/>
      <c r="B64" s="335" t="s">
        <v>372</v>
      </c>
      <c r="C64" s="347">
        <f>C51</f>
        <v>111.11111111111111</v>
      </c>
      <c r="D64" s="337"/>
      <c r="E64" s="338" t="s">
        <v>384</v>
      </c>
      <c r="F64" s="323" t="s">
        <v>175</v>
      </c>
      <c r="H64" s="323" t="s">
        <v>175</v>
      </c>
      <c r="I64" s="360" t="s">
        <v>175</v>
      </c>
    </row>
    <row r="65" spans="1:9" x14ac:dyDescent="0.25">
      <c r="A65" s="325"/>
      <c r="B65" s="335" t="s">
        <v>373</v>
      </c>
      <c r="C65" s="347">
        <f>C52</f>
        <v>111.11111111111111</v>
      </c>
      <c r="D65" s="337"/>
      <c r="E65" s="338" t="s">
        <v>384</v>
      </c>
      <c r="F65" s="323" t="s">
        <v>175</v>
      </c>
      <c r="H65" s="323" t="s">
        <v>175</v>
      </c>
      <c r="I65" s="360" t="s">
        <v>175</v>
      </c>
    </row>
    <row r="66" spans="1:9" x14ac:dyDescent="0.25">
      <c r="A66" s="325"/>
      <c r="B66" s="335" t="s">
        <v>374</v>
      </c>
      <c r="C66" s="347">
        <f>C53</f>
        <v>28</v>
      </c>
      <c r="D66" s="337"/>
      <c r="E66" s="338" t="s">
        <v>383</v>
      </c>
      <c r="F66" s="323" t="s">
        <v>175</v>
      </c>
      <c r="H66" s="323" t="s">
        <v>175</v>
      </c>
      <c r="I66" s="360" t="s">
        <v>175</v>
      </c>
    </row>
    <row r="67" spans="1:9" x14ac:dyDescent="0.25">
      <c r="A67" s="325"/>
      <c r="B67" s="335" t="s">
        <v>375</v>
      </c>
      <c r="C67" s="347">
        <f>C54</f>
        <v>12</v>
      </c>
      <c r="D67" s="337"/>
      <c r="E67" s="338" t="s">
        <v>383</v>
      </c>
      <c r="F67" s="323" t="s">
        <v>175</v>
      </c>
      <c r="H67" s="323" t="s">
        <v>175</v>
      </c>
      <c r="I67" s="360" t="s">
        <v>175</v>
      </c>
    </row>
    <row r="68" spans="1:9" x14ac:dyDescent="0.25">
      <c r="A68" s="325"/>
      <c r="B68" s="335" t="s">
        <v>378</v>
      </c>
      <c r="C68" s="347">
        <f>C55</f>
        <v>44.444444444444443</v>
      </c>
      <c r="D68" s="337"/>
      <c r="E68" s="338" t="s">
        <v>229</v>
      </c>
      <c r="F68" s="323" t="s">
        <v>175</v>
      </c>
      <c r="H68" s="323" t="s">
        <v>175</v>
      </c>
      <c r="I68" s="360" t="s">
        <v>175</v>
      </c>
    </row>
    <row r="69" spans="1:9" x14ac:dyDescent="0.25">
      <c r="A69" s="319"/>
      <c r="B69" s="335" t="s">
        <v>379</v>
      </c>
      <c r="C69" s="349">
        <f>0.04*(2+0.25*$L$26)</f>
        <v>0.09</v>
      </c>
      <c r="D69" s="337"/>
      <c r="E69" s="338" t="s">
        <v>382</v>
      </c>
      <c r="F69" s="323" t="s">
        <v>175</v>
      </c>
      <c r="G69" s="323" t="s">
        <v>380</v>
      </c>
      <c r="H69" s="323" t="s">
        <v>175</v>
      </c>
      <c r="I69" s="360" t="s">
        <v>175</v>
      </c>
    </row>
    <row r="70" spans="1:9" x14ac:dyDescent="0.25">
      <c r="A70" s="319"/>
      <c r="B70" s="342" t="s">
        <v>379</v>
      </c>
      <c r="C70" s="350">
        <f>0.04*(2+0.25*$L$27)</f>
        <v>0.38</v>
      </c>
      <c r="D70" s="344"/>
      <c r="E70" s="345" t="s">
        <v>382</v>
      </c>
      <c r="F70" s="323" t="s">
        <v>175</v>
      </c>
      <c r="G70" s="323" t="s">
        <v>381</v>
      </c>
      <c r="H70" s="323" t="s">
        <v>175</v>
      </c>
      <c r="I70" s="360" t="s">
        <v>175</v>
      </c>
    </row>
    <row r="71" spans="1:9" x14ac:dyDescent="0.25">
      <c r="A71" s="319"/>
      <c r="F71" s="323" t="s">
        <v>175</v>
      </c>
      <c r="H71" s="323" t="s">
        <v>175</v>
      </c>
      <c r="I71" s="360" t="s">
        <v>175</v>
      </c>
    </row>
    <row r="72" spans="1:9" x14ac:dyDescent="0.25">
      <c r="A72" s="319"/>
      <c r="F72" s="323" t="s">
        <v>175</v>
      </c>
      <c r="H72" s="323" t="s">
        <v>175</v>
      </c>
      <c r="I72" s="360" t="s">
        <v>175</v>
      </c>
    </row>
    <row r="73" spans="1:9" x14ac:dyDescent="0.25">
      <c r="A73" s="357"/>
      <c r="B73" s="366" t="s">
        <v>427</v>
      </c>
      <c r="C73" s="368">
        <v>1</v>
      </c>
      <c r="D73" s="369"/>
      <c r="E73" s="370" t="s">
        <v>181</v>
      </c>
      <c r="F73" s="323" t="s">
        <v>175</v>
      </c>
      <c r="H73" s="323" t="s">
        <v>175</v>
      </c>
    </row>
    <row r="74" spans="1:9" x14ac:dyDescent="0.25">
      <c r="A74" s="319"/>
      <c r="B74" s="351" t="s">
        <v>359</v>
      </c>
      <c r="C74" s="352">
        <f>$L$23*$L$14/$L$11</f>
        <v>5.6896551724137934E-3</v>
      </c>
      <c r="D74" s="353"/>
      <c r="E74" s="354" t="s">
        <v>385</v>
      </c>
      <c r="F74" s="323" t="s">
        <v>175</v>
      </c>
      <c r="H74" s="323" t="s">
        <v>175</v>
      </c>
      <c r="I74" s="360" t="s">
        <v>175</v>
      </c>
    </row>
    <row r="75" spans="1:9" x14ac:dyDescent="0.25">
      <c r="A75" s="319"/>
      <c r="F75" s="323" t="s">
        <v>175</v>
      </c>
      <c r="H75" s="323" t="s">
        <v>175</v>
      </c>
      <c r="I75" s="360" t="s">
        <v>175</v>
      </c>
    </row>
    <row r="76" spans="1:9" x14ac:dyDescent="0.25">
      <c r="A76" s="319"/>
      <c r="F76" s="323" t="s">
        <v>175</v>
      </c>
      <c r="H76" s="323" t="s">
        <v>175</v>
      </c>
      <c r="I76" s="360" t="s">
        <v>175</v>
      </c>
    </row>
    <row r="77" spans="1:9" x14ac:dyDescent="0.25">
      <c r="A77" s="357"/>
      <c r="B77" s="366" t="s">
        <v>335</v>
      </c>
      <c r="C77" s="368">
        <v>1</v>
      </c>
      <c r="D77" s="369"/>
      <c r="E77" s="370" t="s">
        <v>181</v>
      </c>
      <c r="F77" s="323" t="s">
        <v>175</v>
      </c>
      <c r="H77" s="323" t="s">
        <v>175</v>
      </c>
    </row>
    <row r="78" spans="1:9" x14ac:dyDescent="0.25">
      <c r="A78" s="319"/>
      <c r="B78" s="351" t="s">
        <v>359</v>
      </c>
      <c r="C78" s="352">
        <f>$L$24*$L$14/$L$11</f>
        <v>4.5517241379310347E-2</v>
      </c>
      <c r="D78" s="353"/>
      <c r="E78" s="354" t="s">
        <v>385</v>
      </c>
      <c r="F78" s="323" t="s">
        <v>175</v>
      </c>
      <c r="H78" s="323" t="s">
        <v>175</v>
      </c>
      <c r="I78" s="360" t="s">
        <v>175</v>
      </c>
    </row>
    <row r="79" spans="1:9" x14ac:dyDescent="0.25">
      <c r="A79" s="319"/>
      <c r="F79" s="323" t="s">
        <v>175</v>
      </c>
      <c r="H79" s="323" t="s">
        <v>175</v>
      </c>
      <c r="I79" s="360" t="s">
        <v>175</v>
      </c>
    </row>
    <row r="80" spans="1:9" x14ac:dyDescent="0.25">
      <c r="A80" s="319"/>
      <c r="F80" s="323" t="s">
        <v>175</v>
      </c>
      <c r="H80" s="323" t="s">
        <v>175</v>
      </c>
      <c r="I80" s="360" t="s">
        <v>175</v>
      </c>
    </row>
    <row r="81" spans="1:9" x14ac:dyDescent="0.25">
      <c r="A81" s="357"/>
      <c r="B81" s="366" t="s">
        <v>331</v>
      </c>
      <c r="C81" s="368">
        <v>1</v>
      </c>
      <c r="D81" s="369"/>
      <c r="E81" s="370" t="s">
        <v>181</v>
      </c>
      <c r="F81" s="323" t="s">
        <v>175</v>
      </c>
      <c r="H81" s="323" t="s">
        <v>175</v>
      </c>
    </row>
    <row r="82" spans="1:9" x14ac:dyDescent="0.25">
      <c r="A82" s="319"/>
      <c r="B82" s="355" t="s">
        <v>361</v>
      </c>
      <c r="C82" s="352">
        <f>$L$28</f>
        <v>1E-3</v>
      </c>
      <c r="D82" s="353"/>
      <c r="E82" s="354" t="s">
        <v>363</v>
      </c>
      <c r="F82" s="323" t="s">
        <v>175</v>
      </c>
      <c r="H82" s="323" t="s">
        <v>175</v>
      </c>
      <c r="I82" s="360" t="s">
        <v>175</v>
      </c>
    </row>
    <row r="83" spans="1:9" x14ac:dyDescent="0.25">
      <c r="A83" s="319"/>
      <c r="F83" s="323" t="s">
        <v>175</v>
      </c>
      <c r="H83" s="323" t="s">
        <v>175</v>
      </c>
      <c r="I83" s="360" t="s">
        <v>175</v>
      </c>
    </row>
    <row r="84" spans="1:9" x14ac:dyDescent="0.25">
      <c r="A84" s="319"/>
      <c r="B84"/>
      <c r="F84" s="323" t="s">
        <v>175</v>
      </c>
      <c r="H84" s="323" t="s">
        <v>175</v>
      </c>
      <c r="I84" s="360" t="s">
        <v>175</v>
      </c>
    </row>
    <row r="85" spans="1:9" x14ac:dyDescent="0.25">
      <c r="A85" s="357"/>
      <c r="B85" s="366" t="s">
        <v>330</v>
      </c>
      <c r="C85" s="368">
        <v>1</v>
      </c>
      <c r="D85" s="369"/>
      <c r="E85" s="370" t="s">
        <v>181</v>
      </c>
      <c r="F85" s="323" t="s">
        <v>175</v>
      </c>
      <c r="H85" s="323" t="s">
        <v>175</v>
      </c>
    </row>
    <row r="86" spans="1:9" x14ac:dyDescent="0.25">
      <c r="A86" s="319"/>
      <c r="B86" s="331" t="s">
        <v>360</v>
      </c>
      <c r="C86" s="346">
        <f>1/(40*100000000)</f>
        <v>2.5000000000000002E-10</v>
      </c>
      <c r="D86" s="333"/>
      <c r="E86" s="334" t="s">
        <v>382</v>
      </c>
      <c r="F86" s="323" t="s">
        <v>175</v>
      </c>
      <c r="H86" s="323" t="s">
        <v>175</v>
      </c>
      <c r="I86" s="360" t="s">
        <v>175</v>
      </c>
    </row>
    <row r="87" spans="1:9" x14ac:dyDescent="0.25">
      <c r="A87" s="319"/>
      <c r="B87" s="335" t="s">
        <v>362</v>
      </c>
      <c r="C87" s="347">
        <v>1</v>
      </c>
      <c r="D87" s="337"/>
      <c r="E87" s="338" t="s">
        <v>181</v>
      </c>
      <c r="F87" s="323" t="s">
        <v>175</v>
      </c>
      <c r="H87" s="323" t="s">
        <v>175</v>
      </c>
      <c r="I87" s="360" t="s">
        <v>175</v>
      </c>
    </row>
    <row r="88" spans="1:9" x14ac:dyDescent="0.25">
      <c r="A88" s="319"/>
      <c r="B88" s="342" t="s">
        <v>361</v>
      </c>
      <c r="C88" s="356">
        <f>$L$28*$L$30</f>
        <v>6.2683805948786697E-2</v>
      </c>
      <c r="D88" s="344"/>
      <c r="E88" s="345" t="s">
        <v>363</v>
      </c>
      <c r="F88" s="323" t="s">
        <v>175</v>
      </c>
      <c r="G88" s="328"/>
      <c r="H88" s="323" t="s">
        <v>175</v>
      </c>
      <c r="I88" s="360" t="s">
        <v>175</v>
      </c>
    </row>
    <row r="89" spans="1:9" x14ac:dyDescent="0.25">
      <c r="A89" s="319"/>
      <c r="F89" s="323" t="s">
        <v>175</v>
      </c>
      <c r="H89" s="323" t="s">
        <v>175</v>
      </c>
      <c r="I89" s="360" t="s">
        <v>175</v>
      </c>
    </row>
    <row r="90" spans="1:9" x14ac:dyDescent="0.25">
      <c r="A90" s="319"/>
      <c r="F90" s="323" t="s">
        <v>175</v>
      </c>
      <c r="H90" s="323" t="s">
        <v>175</v>
      </c>
      <c r="I90" s="360" t="s">
        <v>175</v>
      </c>
    </row>
    <row r="91" spans="1:9" x14ac:dyDescent="0.25">
      <c r="A91" s="357"/>
      <c r="B91" s="366" t="s">
        <v>428</v>
      </c>
      <c r="C91" s="368">
        <v>1</v>
      </c>
      <c r="D91" s="369"/>
      <c r="E91" s="370" t="s">
        <v>181</v>
      </c>
      <c r="F91" s="323" t="s">
        <v>175</v>
      </c>
      <c r="H91" s="323" t="s">
        <v>175</v>
      </c>
    </row>
    <row r="92" spans="1:9" x14ac:dyDescent="0.25">
      <c r="A92" s="357"/>
      <c r="B92" s="331" t="s">
        <v>353</v>
      </c>
      <c r="C92" s="346">
        <f>-(1-$L$25)*$L$7*0.00235961606207298*$L$10/$L$11</f>
        <v>-1.206622490989698E-3</v>
      </c>
      <c r="D92" s="333"/>
      <c r="E92" s="334" t="s">
        <v>181</v>
      </c>
      <c r="F92" s="323" t="s">
        <v>175</v>
      </c>
      <c r="H92" s="323" t="s">
        <v>175</v>
      </c>
      <c r="I92" s="360" t="s">
        <v>175</v>
      </c>
    </row>
    <row r="93" spans="1:9" x14ac:dyDescent="0.25">
      <c r="A93" s="357"/>
      <c r="B93" s="335" t="s">
        <v>354</v>
      </c>
      <c r="C93" s="347">
        <f>-(1-$L$25)*$L$7*0.0881048670165426*$L$10/$L$11</f>
        <v>-4.5053649115450331E-2</v>
      </c>
      <c r="D93" s="337"/>
      <c r="E93" s="338" t="s">
        <v>181</v>
      </c>
      <c r="F93" s="323" t="s">
        <v>175</v>
      </c>
      <c r="H93" s="323" t="s">
        <v>175</v>
      </c>
      <c r="I93" s="360" t="s">
        <v>175</v>
      </c>
    </row>
    <row r="94" spans="1:9" x14ac:dyDescent="0.25">
      <c r="A94" s="357"/>
      <c r="B94" s="335" t="s">
        <v>355</v>
      </c>
      <c r="C94" s="347">
        <f>-(1-$L$25)*$L$7*0.114832174510546*$L$10/$L$11</f>
        <v>-5.8721029527130437E-2</v>
      </c>
      <c r="D94" s="337"/>
      <c r="E94" s="338" t="s">
        <v>181</v>
      </c>
      <c r="F94" s="323" t="s">
        <v>175</v>
      </c>
      <c r="H94" s="323" t="s">
        <v>175</v>
      </c>
      <c r="I94" s="360" t="s">
        <v>175</v>
      </c>
    </row>
    <row r="95" spans="1:9" x14ac:dyDescent="0.25">
      <c r="A95" s="357"/>
      <c r="B95" s="335" t="s">
        <v>356</v>
      </c>
      <c r="C95" s="347">
        <f>-(1-$L$25)*$L$7*0.479037861165674*$L$10/$L$11</f>
        <v>-0.24496267278766523</v>
      </c>
      <c r="D95" s="337"/>
      <c r="E95" s="338" t="s">
        <v>181</v>
      </c>
      <c r="F95" s="323" t="s">
        <v>175</v>
      </c>
      <c r="H95" s="323" t="s">
        <v>175</v>
      </c>
      <c r="I95" s="360" t="s">
        <v>175</v>
      </c>
    </row>
    <row r="96" spans="1:9" x14ac:dyDescent="0.25">
      <c r="A96" s="357"/>
      <c r="B96" s="335" t="s">
        <v>357</v>
      </c>
      <c r="C96" s="347">
        <f>-(1-$L$25)*$L$7*0.315665481245165*$L$10/$L$11</f>
        <v>-0.16141993412474165</v>
      </c>
      <c r="D96" s="337"/>
      <c r="E96" s="338" t="s">
        <v>181</v>
      </c>
      <c r="F96" s="323" t="s">
        <v>175</v>
      </c>
      <c r="H96" s="323" t="s">
        <v>175</v>
      </c>
      <c r="I96" s="360" t="s">
        <v>175</v>
      </c>
    </row>
    <row r="97" spans="1:9" x14ac:dyDescent="0.25">
      <c r="A97" s="357"/>
      <c r="B97" s="335" t="s">
        <v>429</v>
      </c>
      <c r="C97" s="347">
        <f>-(1-$L$25)*$L$6*0.0493720466375044*$L$9/$L$11</f>
        <v>-4.1775220895922602E-3</v>
      </c>
      <c r="D97" s="337"/>
      <c r="E97" s="338" t="s">
        <v>181</v>
      </c>
      <c r="F97" s="323" t="s">
        <v>175</v>
      </c>
      <c r="H97" s="323" t="s">
        <v>175</v>
      </c>
      <c r="I97" s="360" t="s">
        <v>175</v>
      </c>
    </row>
    <row r="98" spans="1:9" x14ac:dyDescent="0.25">
      <c r="A98" s="357"/>
      <c r="B98" s="335" t="s">
        <v>430</v>
      </c>
      <c r="C98" s="347">
        <f>-(1-$L$25)*$L$6*0.950627953362496*$L$9/$L$11</f>
        <v>-8.043558135868363E-2</v>
      </c>
      <c r="D98" s="337"/>
      <c r="E98" s="338" t="s">
        <v>181</v>
      </c>
      <c r="F98" s="323" t="s">
        <v>175</v>
      </c>
      <c r="H98" s="323" t="s">
        <v>175</v>
      </c>
      <c r="I98" s="360" t="s">
        <v>175</v>
      </c>
    </row>
    <row r="99" spans="1:9" x14ac:dyDescent="0.25">
      <c r="A99" s="357"/>
      <c r="B99" s="335" t="s">
        <v>431</v>
      </c>
      <c r="C99" s="347">
        <f>-(1-$L$25)*$L$5*(0.5*0.3)*$L$8/$L$11</f>
        <v>-3.8103448275862067E-2</v>
      </c>
      <c r="D99" s="337"/>
      <c r="E99" s="338" t="s">
        <v>181</v>
      </c>
      <c r="F99" s="323" t="s">
        <v>175</v>
      </c>
      <c r="H99" s="323" t="s">
        <v>175</v>
      </c>
      <c r="I99" s="360" t="s">
        <v>175</v>
      </c>
    </row>
    <row r="100" spans="1:9" x14ac:dyDescent="0.25">
      <c r="A100" s="357"/>
      <c r="B100" s="335" t="s">
        <v>432</v>
      </c>
      <c r="C100" s="347">
        <f>-(1-$L$25)*$L$5*(0.5*0.7)*$L$8/$L$11</f>
        <v>-8.8908045977011491E-2</v>
      </c>
      <c r="D100" s="337"/>
      <c r="E100" s="338" t="s">
        <v>181</v>
      </c>
      <c r="F100" s="323" t="s">
        <v>175</v>
      </c>
      <c r="H100" s="323" t="s">
        <v>175</v>
      </c>
      <c r="I100" s="360" t="s">
        <v>175</v>
      </c>
    </row>
    <row r="101" spans="1:9" x14ac:dyDescent="0.25">
      <c r="A101" s="357"/>
      <c r="B101" s="335" t="s">
        <v>433</v>
      </c>
      <c r="C101" s="347">
        <f>-(1-$L$25)*$L$5*(0.5*0.3)*$L$8/$L$11</f>
        <v>-3.8103448275862067E-2</v>
      </c>
      <c r="D101" s="337"/>
      <c r="E101" s="338" t="s">
        <v>181</v>
      </c>
      <c r="F101" s="323" t="s">
        <v>175</v>
      </c>
      <c r="H101" s="323" t="s">
        <v>175</v>
      </c>
      <c r="I101" s="360" t="s">
        <v>175</v>
      </c>
    </row>
    <row r="102" spans="1:9" x14ac:dyDescent="0.25">
      <c r="A102" s="357"/>
      <c r="B102" s="335" t="s">
        <v>434</v>
      </c>
      <c r="C102" s="347">
        <f>-(1-$L$25)*$L$5*(0.5*0.7)*$L$8/$L$11</f>
        <v>-8.8908045977011491E-2</v>
      </c>
      <c r="D102" s="337"/>
      <c r="E102" s="338" t="s">
        <v>181</v>
      </c>
      <c r="F102" s="323" t="s">
        <v>175</v>
      </c>
      <c r="H102" s="323" t="s">
        <v>175</v>
      </c>
      <c r="I102" s="360" t="s">
        <v>175</v>
      </c>
    </row>
    <row r="103" spans="1:9" x14ac:dyDescent="0.25">
      <c r="A103" s="319"/>
      <c r="B103" s="371" t="s">
        <v>436</v>
      </c>
      <c r="C103" s="347">
        <f>(1-$L$25)*($L$9*(1-$L$13)*$L$12/$L$11
+$L$8*$L$5*$L$12/$L$11)</f>
        <v>0.11609834323678161</v>
      </c>
      <c r="D103" s="347"/>
      <c r="E103" s="367" t="s">
        <v>181</v>
      </c>
      <c r="F103" s="323" t="s">
        <v>175</v>
      </c>
      <c r="H103" s="323" t="s">
        <v>175</v>
      </c>
      <c r="I103" s="360" t="s">
        <v>175</v>
      </c>
    </row>
    <row r="104" spans="1:9" x14ac:dyDescent="0.25">
      <c r="A104" s="319"/>
      <c r="B104" s="371" t="s">
        <v>438</v>
      </c>
      <c r="C104" s="347">
        <f>(1-$L$25)*($L$9*(1-$L$13)/$L$11
+$L$8*$L$5/$L$11)</f>
        <v>0.29024585809195397</v>
      </c>
      <c r="D104" s="347"/>
      <c r="E104" s="367" t="s">
        <v>181</v>
      </c>
      <c r="F104" s="323" t="s">
        <v>175</v>
      </c>
      <c r="H104" s="323" t="s">
        <v>175</v>
      </c>
      <c r="I104" s="360" t="s">
        <v>175</v>
      </c>
    </row>
    <row r="105" spans="1:9" x14ac:dyDescent="0.25">
      <c r="A105" s="319"/>
      <c r="B105" s="371" t="s">
        <v>437</v>
      </c>
      <c r="C105" s="347">
        <f>(1-$L$25)*($L$10/$L$11
+$L$9*$L$13/$L$11)</f>
        <v>0.55975414190804607</v>
      </c>
      <c r="D105" s="347"/>
      <c r="E105" s="367" t="s">
        <v>181</v>
      </c>
      <c r="F105" s="323" t="s">
        <v>175</v>
      </c>
      <c r="H105" s="323" t="s">
        <v>175</v>
      </c>
      <c r="I105" s="360" t="s">
        <v>175</v>
      </c>
    </row>
    <row r="106" spans="1:9" x14ac:dyDescent="0.25">
      <c r="A106" s="319"/>
      <c r="B106" s="371" t="s">
        <v>386</v>
      </c>
      <c r="C106" s="347">
        <f>(1-$L$25)*($L$9*(1-$L$13)*(1-$L$12)/$L$11
+$L$8*$L$5*(1-$L$12)/$L$11)</f>
        <v>0.17414751485517238</v>
      </c>
      <c r="D106" s="337"/>
      <c r="E106" s="367" t="s">
        <v>181</v>
      </c>
      <c r="F106" s="323" t="s">
        <v>175</v>
      </c>
      <c r="G106" s="329"/>
      <c r="H106" s="323" t="s">
        <v>175</v>
      </c>
      <c r="I106" s="360" t="s">
        <v>175</v>
      </c>
    </row>
    <row r="107" spans="1:9" x14ac:dyDescent="0.25">
      <c r="A107" s="319"/>
      <c r="B107" s="371" t="s">
        <v>361</v>
      </c>
      <c r="C107" s="363">
        <f>(1-$L$25)*$L$28*$L$29+(1+$L$25)*$L$28*$L$30</f>
        <v>0.20663112185992738</v>
      </c>
      <c r="D107" s="347"/>
      <c r="E107" s="367" t="s">
        <v>363</v>
      </c>
      <c r="F107" s="323" t="s">
        <v>175</v>
      </c>
      <c r="H107" s="323" t="s">
        <v>175</v>
      </c>
      <c r="I107" s="360" t="s">
        <v>175</v>
      </c>
    </row>
    <row r="108" spans="1:9" x14ac:dyDescent="0.25">
      <c r="A108" s="319"/>
      <c r="B108" s="335" t="s">
        <v>379</v>
      </c>
      <c r="C108" s="347">
        <f>(1-$L$25)*0.04*0.25*1/$L$16</f>
        <v>1.998432601880878E-6</v>
      </c>
      <c r="D108" s="337"/>
      <c r="E108" s="367" t="s">
        <v>382</v>
      </c>
      <c r="F108" s="323" t="s">
        <v>175</v>
      </c>
      <c r="H108" s="323" t="s">
        <v>175</v>
      </c>
      <c r="I108" s="360" t="s">
        <v>175</v>
      </c>
    </row>
    <row r="109" spans="1:9" x14ac:dyDescent="0.25">
      <c r="A109" s="319"/>
      <c r="B109" s="335" t="s">
        <v>360</v>
      </c>
      <c r="C109" s="347">
        <f>(1-$L$25)*(1/(40*100000000))</f>
        <v>2.1250000000000002E-10</v>
      </c>
      <c r="D109" s="337"/>
      <c r="E109" s="338" t="s">
        <v>382</v>
      </c>
      <c r="F109" s="323" t="s">
        <v>175</v>
      </c>
      <c r="H109" s="323" t="s">
        <v>175</v>
      </c>
      <c r="I109" s="360" t="s">
        <v>175</v>
      </c>
    </row>
    <row r="110" spans="1:9" x14ac:dyDescent="0.25">
      <c r="A110" s="319"/>
      <c r="B110" s="335" t="s">
        <v>362</v>
      </c>
      <c r="C110" s="347">
        <f>1-$L$25</f>
        <v>0.85</v>
      </c>
      <c r="D110" s="337"/>
      <c r="E110" s="338" t="s">
        <v>181</v>
      </c>
      <c r="F110" s="323" t="s">
        <v>175</v>
      </c>
      <c r="H110" s="323" t="s">
        <v>175</v>
      </c>
      <c r="I110" s="360" t="s">
        <v>175</v>
      </c>
    </row>
    <row r="111" spans="1:9" x14ac:dyDescent="0.25">
      <c r="A111" s="319"/>
      <c r="B111" s="335" t="s">
        <v>361</v>
      </c>
      <c r="C111" s="362">
        <f>$L$28*$L$30+$L$28*$L$29</f>
        <v>0.2209717412650487</v>
      </c>
      <c r="D111" s="337"/>
      <c r="E111" s="338" t="s">
        <v>363</v>
      </c>
      <c r="F111" s="323" t="s">
        <v>175</v>
      </c>
      <c r="H111" s="323" t="s">
        <v>175</v>
      </c>
      <c r="I111" s="360" t="s">
        <v>175</v>
      </c>
    </row>
    <row r="112" spans="1:9" x14ac:dyDescent="0.25">
      <c r="A112" s="319"/>
      <c r="B112" s="335" t="s">
        <v>366</v>
      </c>
      <c r="C112" s="347">
        <f>$C$44/($L$27*$L$18)</f>
        <v>1.7415534656913968E-4</v>
      </c>
      <c r="D112" s="337"/>
      <c r="E112" s="338" t="s">
        <v>383</v>
      </c>
      <c r="F112" s="323" t="s">
        <v>175</v>
      </c>
      <c r="H112" s="323" t="s">
        <v>175</v>
      </c>
      <c r="I112" s="360" t="s">
        <v>175</v>
      </c>
    </row>
    <row r="113" spans="1:12" x14ac:dyDescent="0.25">
      <c r="A113" s="319"/>
      <c r="B113" s="335" t="s">
        <v>367</v>
      </c>
      <c r="C113" s="347">
        <f>$C$45/($L$27*$L$18)</f>
        <v>1.5673981191222572E-4</v>
      </c>
      <c r="D113" s="337"/>
      <c r="E113" s="338" t="s">
        <v>383</v>
      </c>
      <c r="F113" s="323" t="s">
        <v>175</v>
      </c>
      <c r="H113" s="323" t="s">
        <v>175</v>
      </c>
      <c r="I113" s="360" t="s">
        <v>175</v>
      </c>
    </row>
    <row r="114" spans="1:12" x14ac:dyDescent="0.25">
      <c r="A114" s="319"/>
      <c r="B114" s="335" t="s">
        <v>368</v>
      </c>
      <c r="C114" s="347">
        <f>$C$46/($L$27*$L$18)</f>
        <v>1.7415534656913969E-5</v>
      </c>
      <c r="D114" s="337"/>
      <c r="E114" s="338" t="s">
        <v>383</v>
      </c>
      <c r="F114" s="323" t="s">
        <v>175</v>
      </c>
      <c r="H114" s="323" t="s">
        <v>175</v>
      </c>
      <c r="I114" s="360" t="s">
        <v>175</v>
      </c>
    </row>
    <row r="115" spans="1:12" x14ac:dyDescent="0.25">
      <c r="A115" s="319"/>
      <c r="B115" s="335" t="s">
        <v>369</v>
      </c>
      <c r="C115" s="347">
        <f>$C$47/($L$27*$L$18)</f>
        <v>3.9184952978056431E-3</v>
      </c>
      <c r="D115" s="337"/>
      <c r="E115" s="338" t="s">
        <v>384</v>
      </c>
      <c r="F115" s="323" t="s">
        <v>175</v>
      </c>
      <c r="H115" s="323" t="s">
        <v>175</v>
      </c>
      <c r="I115" s="360" t="s">
        <v>175</v>
      </c>
    </row>
    <row r="116" spans="1:12" x14ac:dyDescent="0.25">
      <c r="A116" s="319"/>
      <c r="B116" s="335" t="s">
        <v>370</v>
      </c>
      <c r="C116" s="347">
        <f>$C$49/($L$27*$L$18)</f>
        <v>3.4831069313827936E-4</v>
      </c>
      <c r="D116" s="337"/>
      <c r="E116" s="338" t="s">
        <v>384</v>
      </c>
      <c r="F116" s="323" t="s">
        <v>175</v>
      </c>
      <c r="H116" s="323" t="s">
        <v>175</v>
      </c>
      <c r="I116" s="360" t="s">
        <v>175</v>
      </c>
    </row>
    <row r="117" spans="1:12" x14ac:dyDescent="0.25">
      <c r="A117" s="319"/>
      <c r="B117" s="335" t="s">
        <v>372</v>
      </c>
      <c r="C117" s="347">
        <f>$C$51/($L$27*$L$18)</f>
        <v>4.3538836642284924E-4</v>
      </c>
      <c r="D117" s="337"/>
      <c r="E117" s="338" t="s">
        <v>384</v>
      </c>
      <c r="F117" s="323" t="s">
        <v>175</v>
      </c>
      <c r="H117" s="323" t="s">
        <v>175</v>
      </c>
      <c r="I117" s="360" t="s">
        <v>175</v>
      </c>
    </row>
    <row r="118" spans="1:12" x14ac:dyDescent="0.25">
      <c r="A118" s="319"/>
      <c r="B118" s="335" t="s">
        <v>373</v>
      </c>
      <c r="C118" s="347">
        <f>$C$52/($L$27*$L$18)</f>
        <v>4.3538836642284924E-4</v>
      </c>
      <c r="D118" s="337"/>
      <c r="E118" s="338" t="s">
        <v>384</v>
      </c>
      <c r="F118" s="323" t="s">
        <v>175</v>
      </c>
      <c r="H118" s="323" t="s">
        <v>175</v>
      </c>
      <c r="I118" s="360" t="s">
        <v>175</v>
      </c>
    </row>
    <row r="119" spans="1:12" x14ac:dyDescent="0.25">
      <c r="A119" s="319"/>
      <c r="B119" s="335" t="s">
        <v>374</v>
      </c>
      <c r="C119" s="347">
        <f>$C$53/($L$27*$L$18)</f>
        <v>1.0971786833855801E-4</v>
      </c>
      <c r="D119" s="337"/>
      <c r="E119" s="338" t="s">
        <v>383</v>
      </c>
      <c r="F119" s="323" t="s">
        <v>175</v>
      </c>
      <c r="H119" s="323" t="s">
        <v>175</v>
      </c>
      <c r="I119" s="360" t="s">
        <v>175</v>
      </c>
    </row>
    <row r="120" spans="1:12" x14ac:dyDescent="0.25">
      <c r="A120" s="319"/>
      <c r="B120" s="335" t="s">
        <v>375</v>
      </c>
      <c r="C120" s="347">
        <f>$C$54/($L$27*$L$18)</f>
        <v>4.7021943573667716E-5</v>
      </c>
      <c r="D120" s="337"/>
      <c r="E120" s="338" t="s">
        <v>383</v>
      </c>
      <c r="F120" s="323" t="s">
        <v>175</v>
      </c>
      <c r="H120" s="323" t="s">
        <v>175</v>
      </c>
      <c r="I120" s="360" t="s">
        <v>175</v>
      </c>
    </row>
    <row r="121" spans="1:12" x14ac:dyDescent="0.25">
      <c r="A121" s="319"/>
      <c r="B121" s="342" t="s">
        <v>378</v>
      </c>
      <c r="C121" s="348">
        <f>$C$55/($L$27*$L$18)</f>
        <v>1.7415534656913968E-4</v>
      </c>
      <c r="D121" s="344"/>
      <c r="E121" s="345" t="s">
        <v>229</v>
      </c>
      <c r="F121" s="323" t="s">
        <v>175</v>
      </c>
      <c r="H121" s="323" t="s">
        <v>175</v>
      </c>
      <c r="I121" s="360" t="s">
        <v>175</v>
      </c>
    </row>
    <row r="122" spans="1:12" x14ac:dyDescent="0.25">
      <c r="A122" s="357"/>
      <c r="B122" s="323" t="s">
        <v>435</v>
      </c>
      <c r="F122" s="323" t="s">
        <v>175</v>
      </c>
      <c r="H122" s="323" t="s">
        <v>175</v>
      </c>
      <c r="I122" s="360" t="s">
        <v>175</v>
      </c>
    </row>
    <row r="123" spans="1:12" x14ac:dyDescent="0.25">
      <c r="A123" s="357"/>
      <c r="B123" s="323" t="s">
        <v>439</v>
      </c>
      <c r="F123" s="323" t="s">
        <v>175</v>
      </c>
      <c r="H123" s="323" t="s">
        <v>175</v>
      </c>
    </row>
    <row r="124" spans="1:12" x14ac:dyDescent="0.25">
      <c r="A124" s="357"/>
      <c r="B124" s="323" t="s">
        <v>440</v>
      </c>
      <c r="F124" s="323" t="s">
        <v>175</v>
      </c>
      <c r="H124" s="323" t="s">
        <v>175</v>
      </c>
    </row>
    <row r="125" spans="1:12" x14ac:dyDescent="0.25">
      <c r="A125" s="357"/>
      <c r="B125" s="323" t="s">
        <v>441</v>
      </c>
      <c r="F125" s="323" t="s">
        <v>175</v>
      </c>
      <c r="H125" s="323" t="s">
        <v>175</v>
      </c>
    </row>
    <row r="126" spans="1:12" x14ac:dyDescent="0.25">
      <c r="A126" s="357"/>
      <c r="F126" s="323" t="s">
        <v>175</v>
      </c>
      <c r="H126" s="323" t="s">
        <v>175</v>
      </c>
    </row>
    <row r="127" spans="1:12" x14ac:dyDescent="0.25">
      <c r="A127" s="319"/>
      <c r="B127" s="326"/>
      <c r="F127" s="323" t="s">
        <v>175</v>
      </c>
      <c r="H127" s="323" t="s">
        <v>175</v>
      </c>
      <c r="I127" s="360" t="s">
        <v>175</v>
      </c>
      <c r="L127" s="364"/>
    </row>
    <row r="128" spans="1:12" x14ac:dyDescent="0.25">
      <c r="A128" s="357"/>
      <c r="B128" s="365" t="s">
        <v>421</v>
      </c>
      <c r="C128" s="368">
        <v>1</v>
      </c>
      <c r="D128" s="369"/>
      <c r="E128" s="370" t="s">
        <v>181</v>
      </c>
      <c r="F128" s="323" t="s">
        <v>175</v>
      </c>
      <c r="H128" s="323" t="s">
        <v>175</v>
      </c>
      <c r="L128" s="364"/>
    </row>
    <row r="129" spans="1:9" x14ac:dyDescent="0.25">
      <c r="A129" s="325"/>
      <c r="B129" s="331" t="s">
        <v>366</v>
      </c>
      <c r="C129" s="346">
        <f>$C$44/($L$27*$L$18)</f>
        <v>1.7415534656913968E-4</v>
      </c>
      <c r="D129" s="333"/>
      <c r="E129" s="334" t="s">
        <v>383</v>
      </c>
      <c r="F129" s="323" t="s">
        <v>175</v>
      </c>
      <c r="H129" s="323" t="s">
        <v>175</v>
      </c>
      <c r="I129" s="360" t="s">
        <v>175</v>
      </c>
    </row>
    <row r="130" spans="1:9" x14ac:dyDescent="0.25">
      <c r="A130" s="325"/>
      <c r="B130" s="335" t="s">
        <v>367</v>
      </c>
      <c r="C130" s="347">
        <f>$C$45/($L$27*$L$18)</f>
        <v>1.5673981191222572E-4</v>
      </c>
      <c r="D130" s="337"/>
      <c r="E130" s="338" t="s">
        <v>383</v>
      </c>
      <c r="F130" s="323" t="s">
        <v>175</v>
      </c>
      <c r="H130" s="323" t="s">
        <v>175</v>
      </c>
      <c r="I130" s="360" t="s">
        <v>175</v>
      </c>
    </row>
    <row r="131" spans="1:9" x14ac:dyDescent="0.25">
      <c r="A131" s="325"/>
      <c r="B131" s="335" t="s">
        <v>368</v>
      </c>
      <c r="C131" s="347">
        <f>$C$46/($L$27*$L$18)</f>
        <v>1.7415534656913969E-5</v>
      </c>
      <c r="D131" s="337"/>
      <c r="E131" s="338" t="s">
        <v>383</v>
      </c>
      <c r="F131" s="323" t="s">
        <v>175</v>
      </c>
      <c r="H131" s="323" t="s">
        <v>175</v>
      </c>
      <c r="I131" s="360" t="s">
        <v>175</v>
      </c>
    </row>
    <row r="132" spans="1:9" x14ac:dyDescent="0.25">
      <c r="A132" s="325"/>
      <c r="B132" s="335" t="s">
        <v>369</v>
      </c>
      <c r="C132" s="347">
        <f>$C$47/($L$27*$L$18)</f>
        <v>3.9184952978056431E-3</v>
      </c>
      <c r="D132" s="337"/>
      <c r="E132" s="338" t="s">
        <v>384</v>
      </c>
      <c r="F132" s="323" t="s">
        <v>175</v>
      </c>
      <c r="H132" s="323" t="s">
        <v>175</v>
      </c>
      <c r="I132" s="360" t="s">
        <v>175</v>
      </c>
    </row>
    <row r="133" spans="1:9" x14ac:dyDescent="0.25">
      <c r="A133" s="325"/>
      <c r="B133" s="335" t="s">
        <v>370</v>
      </c>
      <c r="C133" s="347">
        <f>$C$49/($L$27*$L$18)</f>
        <v>3.4831069313827936E-4</v>
      </c>
      <c r="D133" s="337"/>
      <c r="E133" s="338" t="s">
        <v>384</v>
      </c>
      <c r="F133" s="323" t="s">
        <v>175</v>
      </c>
      <c r="H133" s="323" t="s">
        <v>175</v>
      </c>
      <c r="I133" s="360" t="s">
        <v>175</v>
      </c>
    </row>
    <row r="134" spans="1:9" x14ac:dyDescent="0.25">
      <c r="A134" s="325"/>
      <c r="B134" s="335" t="s">
        <v>372</v>
      </c>
      <c r="C134" s="347">
        <f>$C$51/($L$27*$L$18)</f>
        <v>4.3538836642284924E-4</v>
      </c>
      <c r="D134" s="337"/>
      <c r="E134" s="338" t="s">
        <v>384</v>
      </c>
      <c r="F134" s="323" t="s">
        <v>175</v>
      </c>
      <c r="H134" s="323" t="s">
        <v>175</v>
      </c>
      <c r="I134" s="360" t="s">
        <v>175</v>
      </c>
    </row>
    <row r="135" spans="1:9" x14ac:dyDescent="0.25">
      <c r="A135" s="325"/>
      <c r="B135" s="335" t="s">
        <v>373</v>
      </c>
      <c r="C135" s="347">
        <f>$C$52/($L$27*$L$18)</f>
        <v>4.3538836642284924E-4</v>
      </c>
      <c r="D135" s="337"/>
      <c r="E135" s="338" t="s">
        <v>384</v>
      </c>
      <c r="F135" s="323" t="s">
        <v>175</v>
      </c>
      <c r="H135" s="323" t="s">
        <v>175</v>
      </c>
      <c r="I135" s="360" t="s">
        <v>175</v>
      </c>
    </row>
    <row r="136" spans="1:9" x14ac:dyDescent="0.25">
      <c r="A136" s="325"/>
      <c r="B136" s="335" t="s">
        <v>374</v>
      </c>
      <c r="C136" s="347">
        <f>$C$53/($L$27*$L$18)</f>
        <v>1.0971786833855801E-4</v>
      </c>
      <c r="D136" s="337"/>
      <c r="E136" s="338" t="s">
        <v>383</v>
      </c>
      <c r="F136" s="323" t="s">
        <v>175</v>
      </c>
      <c r="H136" s="323" t="s">
        <v>175</v>
      </c>
      <c r="I136" s="360" t="s">
        <v>175</v>
      </c>
    </row>
    <row r="137" spans="1:9" x14ac:dyDescent="0.25">
      <c r="A137" s="325"/>
      <c r="B137" s="335" t="s">
        <v>375</v>
      </c>
      <c r="C137" s="347">
        <f>$C$54/($L$27*$L$18)</f>
        <v>4.7021943573667716E-5</v>
      </c>
      <c r="D137" s="337"/>
      <c r="E137" s="338" t="s">
        <v>383</v>
      </c>
      <c r="F137" s="323" t="s">
        <v>175</v>
      </c>
      <c r="H137" s="323" t="s">
        <v>175</v>
      </c>
      <c r="I137" s="360" t="s">
        <v>175</v>
      </c>
    </row>
    <row r="138" spans="1:9" x14ac:dyDescent="0.25">
      <c r="A138" s="325"/>
      <c r="B138" s="342" t="s">
        <v>378</v>
      </c>
      <c r="C138" s="348">
        <f>$C$55/($L$27*$L$18)</f>
        <v>1.7415534656913968E-4</v>
      </c>
      <c r="D138" s="344"/>
      <c r="E138" s="345" t="s">
        <v>229</v>
      </c>
      <c r="F138" s="323" t="s">
        <v>175</v>
      </c>
      <c r="H138" s="323" t="s">
        <v>175</v>
      </c>
      <c r="I138" s="360" t="s">
        <v>175</v>
      </c>
    </row>
    <row r="139" spans="1:9" x14ac:dyDescent="0.25">
      <c r="A139" s="319"/>
      <c r="F139" s="323" t="s">
        <v>175</v>
      </c>
      <c r="H139" s="323" t="s">
        <v>175</v>
      </c>
      <c r="I139" s="360" t="s">
        <v>175</v>
      </c>
    </row>
    <row r="140" spans="1:9" x14ac:dyDescent="0.25">
      <c r="A140" s="319"/>
      <c r="F140" s="323" t="s">
        <v>175</v>
      </c>
      <c r="H140" s="323" t="s">
        <v>175</v>
      </c>
      <c r="I140" s="360" t="s">
        <v>175</v>
      </c>
    </row>
    <row r="141" spans="1:9" x14ac:dyDescent="0.25">
      <c r="A141" s="319"/>
      <c r="F141" s="323" t="s">
        <v>175</v>
      </c>
      <c r="H141" s="323" t="s">
        <v>175</v>
      </c>
      <c r="I141" s="360" t="s">
        <v>175</v>
      </c>
    </row>
    <row r="142" spans="1:9" x14ac:dyDescent="0.25">
      <c r="A142" s="319"/>
      <c r="F142" s="323" t="s">
        <v>175</v>
      </c>
      <c r="H142" s="323" t="s">
        <v>175</v>
      </c>
      <c r="I142" s="360" t="s">
        <v>175</v>
      </c>
    </row>
    <row r="143" spans="1:9" x14ac:dyDescent="0.25">
      <c r="A143" s="319"/>
      <c r="F143" s="323" t="s">
        <v>175</v>
      </c>
      <c r="H143" s="323" t="s">
        <v>175</v>
      </c>
      <c r="I143" s="360" t="s">
        <v>175</v>
      </c>
    </row>
    <row r="144" spans="1:9" x14ac:dyDescent="0.25">
      <c r="A144" s="319"/>
      <c r="F144" s="323" t="s">
        <v>175</v>
      </c>
      <c r="H144" s="323" t="s">
        <v>175</v>
      </c>
      <c r="I144" s="360" t="s">
        <v>175</v>
      </c>
    </row>
    <row r="145" spans="1:9" x14ac:dyDescent="0.25">
      <c r="A145" s="319"/>
      <c r="F145" s="323" t="s">
        <v>175</v>
      </c>
      <c r="H145" s="323" t="s">
        <v>175</v>
      </c>
      <c r="I145" s="360" t="s">
        <v>175</v>
      </c>
    </row>
    <row r="146" spans="1:9" x14ac:dyDescent="0.25">
      <c r="A146" s="319"/>
      <c r="F146" s="323" t="s">
        <v>175</v>
      </c>
      <c r="H146" s="323" t="s">
        <v>175</v>
      </c>
      <c r="I146" s="360" t="s">
        <v>175</v>
      </c>
    </row>
    <row r="147" spans="1:9" x14ac:dyDescent="0.25">
      <c r="A147" s="319"/>
      <c r="F147" s="323" t="s">
        <v>175</v>
      </c>
      <c r="H147" s="323" t="s">
        <v>175</v>
      </c>
      <c r="I147" s="360" t="s">
        <v>175</v>
      </c>
    </row>
    <row r="148" spans="1:9" x14ac:dyDescent="0.25">
      <c r="A148" s="319"/>
      <c r="F148" s="323" t="s">
        <v>175</v>
      </c>
      <c r="H148" s="323" t="s">
        <v>175</v>
      </c>
      <c r="I148" s="360" t="s">
        <v>175</v>
      </c>
    </row>
    <row r="149" spans="1:9" x14ac:dyDescent="0.25">
      <c r="A149" s="319"/>
      <c r="F149" s="323" t="s">
        <v>175</v>
      </c>
      <c r="H149" s="323" t="s">
        <v>175</v>
      </c>
      <c r="I149" s="360" t="s">
        <v>175</v>
      </c>
    </row>
    <row r="150" spans="1:9" x14ac:dyDescent="0.25">
      <c r="A150" s="319"/>
      <c r="F150" s="323" t="s">
        <v>175</v>
      </c>
      <c r="H150" s="323" t="s">
        <v>175</v>
      </c>
      <c r="I150" s="360" t="s">
        <v>175</v>
      </c>
    </row>
    <row r="151" spans="1:9" x14ac:dyDescent="0.25">
      <c r="A151" s="319"/>
      <c r="F151" s="323" t="s">
        <v>175</v>
      </c>
      <c r="H151" s="323" t="s">
        <v>175</v>
      </c>
      <c r="I151" s="360" t="s">
        <v>175</v>
      </c>
    </row>
    <row r="152" spans="1:9" x14ac:dyDescent="0.25">
      <c r="A152" s="319"/>
      <c r="F152" s="323" t="s">
        <v>175</v>
      </c>
      <c r="H152" s="323" t="s">
        <v>175</v>
      </c>
      <c r="I152" s="360" t="s">
        <v>175</v>
      </c>
    </row>
    <row r="153" spans="1:9" x14ac:dyDescent="0.25">
      <c r="A153" s="319"/>
      <c r="F153" s="323" t="s">
        <v>175</v>
      </c>
      <c r="H153" s="323" t="s">
        <v>175</v>
      </c>
      <c r="I153" s="360" t="s">
        <v>175</v>
      </c>
    </row>
    <row r="154" spans="1:9" x14ac:dyDescent="0.25">
      <c r="A154" s="319"/>
      <c r="F154" s="323" t="s">
        <v>175</v>
      </c>
      <c r="H154" s="323" t="s">
        <v>175</v>
      </c>
      <c r="I154" s="360" t="s">
        <v>175</v>
      </c>
    </row>
    <row r="155" spans="1:9" x14ac:dyDescent="0.25">
      <c r="A155" s="319"/>
      <c r="F155" s="323" t="s">
        <v>175</v>
      </c>
      <c r="H155" s="323" t="s">
        <v>175</v>
      </c>
      <c r="I155" s="360" t="s">
        <v>175</v>
      </c>
    </row>
    <row r="156" spans="1:9" x14ac:dyDescent="0.25">
      <c r="A156" s="319"/>
      <c r="I156" s="360" t="s">
        <v>175</v>
      </c>
    </row>
    <row r="157" spans="1:9" x14ac:dyDescent="0.25">
      <c r="A157" s="319"/>
      <c r="I157" s="360" t="s">
        <v>175</v>
      </c>
    </row>
    <row r="158" spans="1:9" x14ac:dyDescent="0.25">
      <c r="A158" s="319"/>
    </row>
    <row r="159" spans="1:9" x14ac:dyDescent="0.25">
      <c r="A159" s="319"/>
    </row>
    <row r="160" spans="1:9" x14ac:dyDescent="0.25">
      <c r="A160" s="319"/>
    </row>
    <row r="161" spans="1:1" x14ac:dyDescent="0.25">
      <c r="A161" s="319"/>
    </row>
    <row r="162" spans="1:1" x14ac:dyDescent="0.25">
      <c r="A162" s="319"/>
    </row>
    <row r="163" spans="1:1" x14ac:dyDescent="0.25">
      <c r="A163" s="319"/>
    </row>
    <row r="164" spans="1:1" x14ac:dyDescent="0.25">
      <c r="A164" s="319"/>
    </row>
    <row r="165" spans="1:1" x14ac:dyDescent="0.25">
      <c r="A165" s="319"/>
    </row>
    <row r="166" spans="1:1" x14ac:dyDescent="0.25">
      <c r="A166" s="319"/>
    </row>
    <row r="167" spans="1:1" x14ac:dyDescent="0.25">
      <c r="A167" s="319"/>
    </row>
    <row r="168" spans="1:1" x14ac:dyDescent="0.25">
      <c r="A168" s="319"/>
    </row>
    <row r="169" spans="1:1" x14ac:dyDescent="0.25">
      <c r="A169" s="319"/>
    </row>
    <row r="170" spans="1:1" x14ac:dyDescent="0.25">
      <c r="A170" s="319"/>
    </row>
    <row r="171" spans="1:1" x14ac:dyDescent="0.25">
      <c r="A171" s="319"/>
    </row>
    <row r="172" spans="1:1" x14ac:dyDescent="0.25">
      <c r="A172" s="319"/>
    </row>
    <row r="173" spans="1:1" x14ac:dyDescent="0.25">
      <c r="A173" s="319"/>
    </row>
    <row r="174" spans="1:1" x14ac:dyDescent="0.25">
      <c r="A174" s="319"/>
    </row>
    <row r="175" spans="1:1" x14ac:dyDescent="0.25">
      <c r="A175" s="319"/>
    </row>
    <row r="176" spans="1:1" x14ac:dyDescent="0.25">
      <c r="A176" s="319"/>
    </row>
    <row r="177" spans="1:1" x14ac:dyDescent="0.25">
      <c r="A177" s="319"/>
    </row>
    <row r="178" spans="1:1" x14ac:dyDescent="0.25">
      <c r="A178" s="319"/>
    </row>
    <row r="179" spans="1:1" x14ac:dyDescent="0.25">
      <c r="A179" s="319"/>
    </row>
    <row r="180" spans="1:1" x14ac:dyDescent="0.25">
      <c r="A180" s="319"/>
    </row>
    <row r="181" spans="1:1" x14ac:dyDescent="0.25">
      <c r="A181" s="319"/>
    </row>
    <row r="182" spans="1:1" x14ac:dyDescent="0.25">
      <c r="A182" s="319"/>
    </row>
    <row r="183" spans="1:1" x14ac:dyDescent="0.25">
      <c r="A183" s="319"/>
    </row>
    <row r="184" spans="1:1" x14ac:dyDescent="0.25">
      <c r="A184" s="319"/>
    </row>
    <row r="185" spans="1:1" x14ac:dyDescent="0.25">
      <c r="A185" s="319"/>
    </row>
    <row r="186" spans="1:1" x14ac:dyDescent="0.25">
      <c r="A186" s="319"/>
    </row>
    <row r="187" spans="1:1" x14ac:dyDescent="0.25">
      <c r="A187" s="319"/>
    </row>
    <row r="188" spans="1:1" x14ac:dyDescent="0.25">
      <c r="A188" s="319"/>
    </row>
    <row r="189" spans="1:1" x14ac:dyDescent="0.25">
      <c r="A189" s="319"/>
    </row>
    <row r="190" spans="1:1" x14ac:dyDescent="0.25">
      <c r="A190" s="319"/>
    </row>
    <row r="191" spans="1:1" x14ac:dyDescent="0.25">
      <c r="A191" s="319"/>
    </row>
    <row r="192" spans="1:1" x14ac:dyDescent="0.25">
      <c r="A192" s="319"/>
    </row>
    <row r="193" spans="1:1" x14ac:dyDescent="0.25">
      <c r="A193" s="319"/>
    </row>
    <row r="194" spans="1:1" x14ac:dyDescent="0.25">
      <c r="A194" s="319"/>
    </row>
    <row r="195" spans="1:1" x14ac:dyDescent="0.25">
      <c r="A195" s="319"/>
    </row>
    <row r="196" spans="1:1" x14ac:dyDescent="0.25">
      <c r="A196" s="319"/>
    </row>
    <row r="197" spans="1:1" x14ac:dyDescent="0.25">
      <c r="A197" s="319"/>
    </row>
    <row r="198" spans="1:1" x14ac:dyDescent="0.25">
      <c r="A198" s="319"/>
    </row>
    <row r="199" spans="1:1" x14ac:dyDescent="0.25">
      <c r="A199" s="319"/>
    </row>
    <row r="200" spans="1:1" x14ac:dyDescent="0.25">
      <c r="A200" s="319"/>
    </row>
    <row r="201" spans="1:1" x14ac:dyDescent="0.25">
      <c r="A201" s="319"/>
    </row>
    <row r="202" spans="1:1" x14ac:dyDescent="0.25">
      <c r="A202" s="319"/>
    </row>
    <row r="203" spans="1:1" x14ac:dyDescent="0.25">
      <c r="A203" s="319"/>
    </row>
    <row r="204" spans="1:1" x14ac:dyDescent="0.25">
      <c r="A204" s="319"/>
    </row>
    <row r="205" spans="1:1" x14ac:dyDescent="0.25">
      <c r="A205" s="319"/>
    </row>
    <row r="206" spans="1:1" x14ac:dyDescent="0.25">
      <c r="A206" s="319"/>
    </row>
    <row r="207" spans="1:1" x14ac:dyDescent="0.25">
      <c r="A207" s="319"/>
    </row>
    <row r="208" spans="1:1" x14ac:dyDescent="0.25">
      <c r="A208" s="319"/>
    </row>
    <row r="209" spans="1:1" x14ac:dyDescent="0.25">
      <c r="A209" s="319"/>
    </row>
    <row r="210" spans="1:1" x14ac:dyDescent="0.25">
      <c r="A210" s="319"/>
    </row>
    <row r="211" spans="1:1" x14ac:dyDescent="0.25">
      <c r="A211" s="319"/>
    </row>
    <row r="212" spans="1:1" x14ac:dyDescent="0.25">
      <c r="A212" s="319"/>
    </row>
    <row r="213" spans="1:1" x14ac:dyDescent="0.25">
      <c r="A213" s="319"/>
    </row>
    <row r="214" spans="1:1" x14ac:dyDescent="0.25">
      <c r="A214" s="319"/>
    </row>
    <row r="215" spans="1:1" x14ac:dyDescent="0.25">
      <c r="A215" s="319"/>
    </row>
    <row r="216" spans="1:1" x14ac:dyDescent="0.25">
      <c r="A216" s="319"/>
    </row>
    <row r="217" spans="1:1" x14ac:dyDescent="0.25">
      <c r="A217" s="319"/>
    </row>
    <row r="218" spans="1:1" x14ac:dyDescent="0.25">
      <c r="A218" s="319"/>
    </row>
    <row r="219" spans="1:1" x14ac:dyDescent="0.25">
      <c r="A219" s="319"/>
    </row>
    <row r="220" spans="1:1" x14ac:dyDescent="0.25">
      <c r="A220" s="319"/>
    </row>
    <row r="221" spans="1:1" x14ac:dyDescent="0.25">
      <c r="A221" s="319"/>
    </row>
    <row r="222" spans="1:1" x14ac:dyDescent="0.25">
      <c r="A222" s="319"/>
    </row>
    <row r="223" spans="1:1" x14ac:dyDescent="0.25">
      <c r="A223" s="319"/>
    </row>
    <row r="224" spans="1:1" x14ac:dyDescent="0.25">
      <c r="A224" s="319"/>
    </row>
    <row r="225" spans="1:1" x14ac:dyDescent="0.25">
      <c r="A225" s="319"/>
    </row>
    <row r="226" spans="1:1" x14ac:dyDescent="0.25">
      <c r="A226" s="319"/>
    </row>
    <row r="227" spans="1:1" x14ac:dyDescent="0.25">
      <c r="A227" s="319"/>
    </row>
    <row r="228" spans="1:1" x14ac:dyDescent="0.25">
      <c r="A228" s="319"/>
    </row>
    <row r="229" spans="1:1" x14ac:dyDescent="0.25">
      <c r="A229" s="319"/>
    </row>
    <row r="230" spans="1:1" x14ac:dyDescent="0.25">
      <c r="A230" s="319"/>
    </row>
    <row r="231" spans="1:1" x14ac:dyDescent="0.25">
      <c r="A231" s="319"/>
    </row>
    <row r="232" spans="1:1" x14ac:dyDescent="0.25">
      <c r="A232" s="319"/>
    </row>
    <row r="233" spans="1:1" x14ac:dyDescent="0.25">
      <c r="A233" s="319"/>
    </row>
    <row r="234" spans="1:1" x14ac:dyDescent="0.25">
      <c r="A234" s="319"/>
    </row>
    <row r="235" spans="1:1" x14ac:dyDescent="0.25">
      <c r="A235" s="319"/>
    </row>
    <row r="236" spans="1:1" x14ac:dyDescent="0.25">
      <c r="A236" s="319"/>
    </row>
    <row r="237" spans="1:1" x14ac:dyDescent="0.25">
      <c r="A237" s="319"/>
    </row>
    <row r="238" spans="1:1" x14ac:dyDescent="0.25">
      <c r="A238" s="319"/>
    </row>
    <row r="239" spans="1:1" x14ac:dyDescent="0.25">
      <c r="A239" s="319"/>
    </row>
    <row r="240" spans="1:1" x14ac:dyDescent="0.25">
      <c r="A240" s="319"/>
    </row>
    <row r="241" spans="1:1" x14ac:dyDescent="0.25">
      <c r="A241" s="319"/>
    </row>
    <row r="242" spans="1:1" x14ac:dyDescent="0.25">
      <c r="A242" s="319"/>
    </row>
    <row r="243" spans="1:1" x14ac:dyDescent="0.25">
      <c r="A243" s="319"/>
    </row>
    <row r="244" spans="1:1" x14ac:dyDescent="0.25">
      <c r="A244" s="319"/>
    </row>
    <row r="245" spans="1:1" x14ac:dyDescent="0.25">
      <c r="A245" s="319"/>
    </row>
    <row r="246" spans="1:1" x14ac:dyDescent="0.25">
      <c r="A246" s="319"/>
    </row>
    <row r="247" spans="1:1" x14ac:dyDescent="0.25">
      <c r="A247" s="319"/>
    </row>
    <row r="248" spans="1:1" x14ac:dyDescent="0.25">
      <c r="A248" s="319"/>
    </row>
    <row r="249" spans="1:1" x14ac:dyDescent="0.25">
      <c r="A249" s="319"/>
    </row>
    <row r="250" spans="1:1" x14ac:dyDescent="0.25">
      <c r="A250" s="319"/>
    </row>
    <row r="251" spans="1:1" x14ac:dyDescent="0.25">
      <c r="A251" s="319"/>
    </row>
    <row r="252" spans="1:1" x14ac:dyDescent="0.25">
      <c r="A252" s="319"/>
    </row>
    <row r="253" spans="1:1" x14ac:dyDescent="0.25">
      <c r="A253" s="319"/>
    </row>
    <row r="254" spans="1:1" x14ac:dyDescent="0.25">
      <c r="A254" s="319"/>
    </row>
    <row r="255" spans="1:1" x14ac:dyDescent="0.25">
      <c r="A255" s="319"/>
    </row>
    <row r="256" spans="1:1" x14ac:dyDescent="0.25">
      <c r="A256" s="319"/>
    </row>
    <row r="257" spans="1:1" x14ac:dyDescent="0.25">
      <c r="A257" s="319"/>
    </row>
    <row r="258" spans="1:1" x14ac:dyDescent="0.25">
      <c r="A258" s="319"/>
    </row>
    <row r="259" spans="1:1" x14ac:dyDescent="0.25">
      <c r="A259" s="319"/>
    </row>
    <row r="260" spans="1:1" x14ac:dyDescent="0.25">
      <c r="A260" s="319"/>
    </row>
    <row r="261" spans="1:1" x14ac:dyDescent="0.25">
      <c r="A261" s="319"/>
    </row>
    <row r="262" spans="1:1" x14ac:dyDescent="0.25">
      <c r="A262" s="319"/>
    </row>
    <row r="263" spans="1:1" x14ac:dyDescent="0.25">
      <c r="A263" s="319"/>
    </row>
    <row r="264" spans="1:1" x14ac:dyDescent="0.25">
      <c r="A264" s="319"/>
    </row>
    <row r="265" spans="1:1" x14ac:dyDescent="0.25">
      <c r="A265" s="319"/>
    </row>
    <row r="266" spans="1:1" x14ac:dyDescent="0.25">
      <c r="A266" s="319"/>
    </row>
    <row r="267" spans="1:1" x14ac:dyDescent="0.25">
      <c r="A267" s="319"/>
    </row>
    <row r="268" spans="1:1" x14ac:dyDescent="0.25">
      <c r="A268" s="319"/>
    </row>
    <row r="269" spans="1:1" x14ac:dyDescent="0.25">
      <c r="A269" s="319"/>
    </row>
    <row r="270" spans="1:1" x14ac:dyDescent="0.25">
      <c r="A270" s="319"/>
    </row>
    <row r="271" spans="1:1" x14ac:dyDescent="0.25">
      <c r="A271" s="319"/>
    </row>
    <row r="272" spans="1:1" x14ac:dyDescent="0.25">
      <c r="A272" s="319"/>
    </row>
    <row r="273" spans="1:1" x14ac:dyDescent="0.25">
      <c r="A273" s="319"/>
    </row>
    <row r="274" spans="1:1" x14ac:dyDescent="0.25">
      <c r="A274" s="319"/>
    </row>
    <row r="275" spans="1:1" x14ac:dyDescent="0.25">
      <c r="A275" s="319"/>
    </row>
    <row r="276" spans="1:1" x14ac:dyDescent="0.25">
      <c r="A276" s="319"/>
    </row>
    <row r="277" spans="1:1" x14ac:dyDescent="0.25">
      <c r="A277" s="319"/>
    </row>
    <row r="278" spans="1:1" x14ac:dyDescent="0.25">
      <c r="A278" s="319"/>
    </row>
    <row r="279" spans="1:1" x14ac:dyDescent="0.25">
      <c r="A279" s="319"/>
    </row>
    <row r="280" spans="1:1" x14ac:dyDescent="0.25">
      <c r="A280" s="319"/>
    </row>
    <row r="281" spans="1:1" x14ac:dyDescent="0.25">
      <c r="A281" s="319"/>
    </row>
    <row r="282" spans="1:1" x14ac:dyDescent="0.25">
      <c r="A282" s="319"/>
    </row>
    <row r="283" spans="1:1" x14ac:dyDescent="0.25">
      <c r="A283" s="319"/>
    </row>
    <row r="284" spans="1:1" x14ac:dyDescent="0.25">
      <c r="A284" s="319"/>
    </row>
    <row r="285" spans="1:1" x14ac:dyDescent="0.25">
      <c r="A285" s="319"/>
    </row>
    <row r="286" spans="1:1" x14ac:dyDescent="0.25">
      <c r="A286" s="319"/>
    </row>
    <row r="287" spans="1:1" x14ac:dyDescent="0.25">
      <c r="A287" s="319"/>
    </row>
    <row r="288" spans="1:1" x14ac:dyDescent="0.25">
      <c r="A288" s="319"/>
    </row>
    <row r="289" spans="1:1" x14ac:dyDescent="0.25">
      <c r="A289" s="319"/>
    </row>
    <row r="290" spans="1:1" x14ac:dyDescent="0.25">
      <c r="A290" s="319"/>
    </row>
    <row r="291" spans="1:1" x14ac:dyDescent="0.25">
      <c r="A291" s="319"/>
    </row>
    <row r="292" spans="1:1" x14ac:dyDescent="0.25">
      <c r="A292" s="319"/>
    </row>
    <row r="293" spans="1:1" x14ac:dyDescent="0.25">
      <c r="A293" s="319"/>
    </row>
    <row r="294" spans="1:1" x14ac:dyDescent="0.25">
      <c r="A294" s="319"/>
    </row>
    <row r="295" spans="1:1" x14ac:dyDescent="0.25">
      <c r="A295" s="319"/>
    </row>
    <row r="296" spans="1:1" x14ac:dyDescent="0.25">
      <c r="A296" s="319"/>
    </row>
    <row r="297" spans="1:1" x14ac:dyDescent="0.25">
      <c r="A297" s="319"/>
    </row>
    <row r="298" spans="1:1" x14ac:dyDescent="0.25">
      <c r="A298" s="319"/>
    </row>
    <row r="299" spans="1:1" x14ac:dyDescent="0.25">
      <c r="A299" s="319"/>
    </row>
    <row r="300" spans="1:1" x14ac:dyDescent="0.25">
      <c r="A300" s="319"/>
    </row>
    <row r="301" spans="1:1" x14ac:dyDescent="0.25">
      <c r="A301" s="319"/>
    </row>
    <row r="302" spans="1:1" x14ac:dyDescent="0.25">
      <c r="A302" s="319"/>
    </row>
    <row r="303" spans="1:1" x14ac:dyDescent="0.25">
      <c r="A303" s="319"/>
    </row>
    <row r="304" spans="1:1" x14ac:dyDescent="0.25">
      <c r="A304" s="319"/>
    </row>
    <row r="305" spans="1:1" x14ac:dyDescent="0.25">
      <c r="A305" s="319"/>
    </row>
    <row r="306" spans="1:1" x14ac:dyDescent="0.25">
      <c r="A306" s="319"/>
    </row>
    <row r="307" spans="1:1" x14ac:dyDescent="0.25">
      <c r="A307" s="319"/>
    </row>
    <row r="308" spans="1:1" x14ac:dyDescent="0.25">
      <c r="A308" s="319"/>
    </row>
    <row r="309" spans="1:1" x14ac:dyDescent="0.25">
      <c r="A309" s="319"/>
    </row>
    <row r="310" spans="1:1" x14ac:dyDescent="0.25">
      <c r="A310" s="319"/>
    </row>
    <row r="311" spans="1:1" x14ac:dyDescent="0.25">
      <c r="A311" s="319"/>
    </row>
    <row r="312" spans="1:1" x14ac:dyDescent="0.25">
      <c r="A312" s="319"/>
    </row>
    <row r="313" spans="1:1" x14ac:dyDescent="0.25">
      <c r="A313" s="319"/>
    </row>
    <row r="314" spans="1:1" x14ac:dyDescent="0.25">
      <c r="A314" s="319"/>
    </row>
    <row r="315" spans="1:1" x14ac:dyDescent="0.25">
      <c r="A315" s="319"/>
    </row>
    <row r="316" spans="1:1" x14ac:dyDescent="0.25">
      <c r="A316" s="319"/>
    </row>
    <row r="317" spans="1:1" x14ac:dyDescent="0.25">
      <c r="A317" s="319"/>
    </row>
    <row r="318" spans="1:1" x14ac:dyDescent="0.25">
      <c r="A318" s="319"/>
    </row>
    <row r="319" spans="1:1" x14ac:dyDescent="0.25">
      <c r="A319" s="319"/>
    </row>
    <row r="320" spans="1:1" x14ac:dyDescent="0.25">
      <c r="A320" s="319"/>
    </row>
    <row r="321" spans="1:1" x14ac:dyDescent="0.25">
      <c r="A321" s="319"/>
    </row>
    <row r="322" spans="1:1" x14ac:dyDescent="0.25">
      <c r="A322" s="319"/>
    </row>
    <row r="323" spans="1:1" x14ac:dyDescent="0.25">
      <c r="A323" s="319"/>
    </row>
    <row r="324" spans="1:1" x14ac:dyDescent="0.25">
      <c r="A324" s="319"/>
    </row>
    <row r="325" spans="1:1" x14ac:dyDescent="0.25">
      <c r="A325" s="319"/>
    </row>
    <row r="326" spans="1:1" x14ac:dyDescent="0.25">
      <c r="A326" s="319"/>
    </row>
    <row r="327" spans="1:1" x14ac:dyDescent="0.25">
      <c r="A327" s="319"/>
    </row>
    <row r="328" spans="1:1" x14ac:dyDescent="0.25">
      <c r="A328" s="319"/>
    </row>
    <row r="329" spans="1:1" x14ac:dyDescent="0.25">
      <c r="A329" s="319"/>
    </row>
    <row r="330" spans="1:1" x14ac:dyDescent="0.25">
      <c r="A330" s="319"/>
    </row>
    <row r="331" spans="1:1" x14ac:dyDescent="0.25">
      <c r="A331" s="319"/>
    </row>
    <row r="332" spans="1:1" x14ac:dyDescent="0.25">
      <c r="A332" s="319"/>
    </row>
    <row r="333" spans="1:1" x14ac:dyDescent="0.25">
      <c r="A333" s="319"/>
    </row>
    <row r="334" spans="1:1" x14ac:dyDescent="0.25">
      <c r="A334" s="319"/>
    </row>
    <row r="335" spans="1:1" x14ac:dyDescent="0.25">
      <c r="A335" s="319"/>
    </row>
    <row r="336" spans="1:1" x14ac:dyDescent="0.25">
      <c r="A336" s="319"/>
    </row>
    <row r="337" spans="1:1" x14ac:dyDescent="0.25">
      <c r="A337" s="319"/>
    </row>
    <row r="338" spans="1:1" x14ac:dyDescent="0.25">
      <c r="A338" s="319"/>
    </row>
    <row r="339" spans="1:1" x14ac:dyDescent="0.25">
      <c r="A339" s="319"/>
    </row>
    <row r="340" spans="1:1" x14ac:dyDescent="0.25">
      <c r="A340" s="319"/>
    </row>
    <row r="341" spans="1:1" x14ac:dyDescent="0.25">
      <c r="A341" s="319"/>
    </row>
    <row r="342" spans="1:1" x14ac:dyDescent="0.25">
      <c r="A342" s="319"/>
    </row>
    <row r="343" spans="1:1" x14ac:dyDescent="0.25">
      <c r="A343" s="319"/>
    </row>
    <row r="344" spans="1:1" x14ac:dyDescent="0.25">
      <c r="A344" s="319"/>
    </row>
    <row r="345" spans="1:1" x14ac:dyDescent="0.25">
      <c r="A345" s="319"/>
    </row>
    <row r="346" spans="1:1" x14ac:dyDescent="0.25">
      <c r="A346" s="319"/>
    </row>
    <row r="347" spans="1:1" x14ac:dyDescent="0.25">
      <c r="A347" s="320"/>
    </row>
  </sheetData>
  <mergeCells count="1">
    <mergeCell ref="C2:D2"/>
  </mergeCells>
  <pageMargins left="0.7" right="0.7" top="0.78740157499999996" bottom="0.78740157499999996" header="0.3" footer="0.3"/>
  <pageSetup paperSize="9" orientation="portrait" r:id="rId1"/>
  <ignoredErrors>
    <ignoredError sqref="C13:C14 C28:C29 C10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15"/>
  <sheetViews>
    <sheetView zoomScale="70" zoomScaleNormal="70" workbookViewId="0"/>
  </sheetViews>
  <sheetFormatPr baseColWidth="10" defaultColWidth="11.5" defaultRowHeight="13.6" x14ac:dyDescent="0.2"/>
  <cols>
    <col min="1" max="1" width="5.75" style="14" customWidth="1"/>
    <col min="2" max="2" width="12.125" style="14" customWidth="1"/>
    <col min="3" max="3" width="12.875" style="14" customWidth="1"/>
    <col min="4" max="4" width="8.375" style="14" customWidth="1"/>
    <col min="5" max="5" width="20.5" style="14" bestFit="1" customWidth="1"/>
    <col min="6" max="6" width="9.125" style="14" bestFit="1" customWidth="1"/>
    <col min="7" max="20" width="8.375" style="14" bestFit="1" customWidth="1"/>
    <col min="21" max="34" width="10.125" style="14" bestFit="1" customWidth="1"/>
    <col min="35" max="35" width="10.125" style="14" customWidth="1"/>
    <col min="36" max="36" width="8.375" style="14" customWidth="1"/>
    <col min="37" max="16384" width="11.5" style="14"/>
  </cols>
  <sheetData>
    <row r="1" spans="1:39" ht="30.1" customHeight="1" x14ac:dyDescent="0.2">
      <c r="A1" s="1"/>
      <c r="B1" s="253" t="s">
        <v>414</v>
      </c>
      <c r="C1" s="173"/>
      <c r="D1" s="173"/>
      <c r="E1" s="173"/>
      <c r="F1" s="1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126"/>
      <c r="AJ1" s="73"/>
    </row>
    <row r="2" spans="1:39" ht="27" customHeight="1" x14ac:dyDescent="0.2">
      <c r="A2" s="174"/>
      <c r="B2" s="175" t="s">
        <v>216</v>
      </c>
      <c r="C2" s="175" t="s">
        <v>215</v>
      </c>
      <c r="D2" s="175" t="s">
        <v>217</v>
      </c>
      <c r="E2" s="175" t="s">
        <v>213</v>
      </c>
      <c r="F2" s="176" t="s">
        <v>214</v>
      </c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8"/>
    </row>
    <row r="3" spans="1:39" x14ac:dyDescent="0.2">
      <c r="A3" s="174"/>
    </row>
    <row r="4" spans="1:39" ht="14.3" x14ac:dyDescent="0.25">
      <c r="A4" s="179"/>
      <c r="B4" s="180"/>
      <c r="C4" s="181"/>
      <c r="D4" s="181"/>
      <c r="E4" s="181"/>
      <c r="F4" s="182">
        <v>0.15</v>
      </c>
    </row>
    <row r="5" spans="1:39" ht="14.3" x14ac:dyDescent="0.25">
      <c r="A5" s="18"/>
      <c r="B5" s="156"/>
      <c r="C5" s="183"/>
      <c r="D5" s="184" t="s">
        <v>179</v>
      </c>
      <c r="E5" s="183"/>
      <c r="F5" s="185">
        <v>0</v>
      </c>
    </row>
    <row r="6" spans="1:39" ht="14.3" x14ac:dyDescent="0.25">
      <c r="A6" s="18"/>
      <c r="B6" s="127"/>
      <c r="C6" s="186"/>
      <c r="D6" s="187" t="s">
        <v>180</v>
      </c>
      <c r="E6" s="186"/>
      <c r="F6" s="188">
        <v>0.85</v>
      </c>
    </row>
    <row r="7" spans="1:39" ht="14.3" x14ac:dyDescent="0.25">
      <c r="A7" s="18"/>
      <c r="B7" s="1"/>
      <c r="C7" s="1"/>
      <c r="D7" s="189"/>
      <c r="E7" s="1"/>
      <c r="F7" s="1"/>
    </row>
    <row r="8" spans="1:39" ht="14.3" x14ac:dyDescent="0.25">
      <c r="A8" s="18"/>
      <c r="F8" s="190" t="s">
        <v>182</v>
      </c>
      <c r="G8" s="191" t="s">
        <v>183</v>
      </c>
      <c r="H8" s="191" t="s">
        <v>184</v>
      </c>
      <c r="I8" s="191" t="s">
        <v>185</v>
      </c>
      <c r="J8" s="191" t="s">
        <v>186</v>
      </c>
      <c r="K8" s="191" t="s">
        <v>187</v>
      </c>
      <c r="L8" s="191" t="s">
        <v>188</v>
      </c>
      <c r="M8" s="191" t="s">
        <v>189</v>
      </c>
      <c r="N8" s="191" t="s">
        <v>190</v>
      </c>
      <c r="O8" s="191" t="s">
        <v>191</v>
      </c>
      <c r="P8" s="191" t="s">
        <v>192</v>
      </c>
      <c r="Q8" s="191" t="s">
        <v>193</v>
      </c>
      <c r="R8" s="191" t="s">
        <v>194</v>
      </c>
      <c r="S8" s="191" t="s">
        <v>195</v>
      </c>
      <c r="T8" s="191" t="s">
        <v>196</v>
      </c>
      <c r="U8" s="191" t="s">
        <v>197</v>
      </c>
      <c r="V8" s="191" t="s">
        <v>198</v>
      </c>
      <c r="W8" s="191" t="s">
        <v>199</v>
      </c>
      <c r="X8" s="191" t="s">
        <v>200</v>
      </c>
      <c r="Y8" s="191" t="s">
        <v>201</v>
      </c>
      <c r="Z8" s="191" t="s">
        <v>202</v>
      </c>
      <c r="AA8" s="191" t="s">
        <v>203</v>
      </c>
      <c r="AB8" s="191" t="s">
        <v>204</v>
      </c>
      <c r="AC8" s="191" t="s">
        <v>205</v>
      </c>
      <c r="AD8" s="191" t="s">
        <v>206</v>
      </c>
      <c r="AE8" s="191" t="s">
        <v>207</v>
      </c>
      <c r="AF8" s="191" t="s">
        <v>208</v>
      </c>
      <c r="AG8" s="191" t="s">
        <v>209</v>
      </c>
      <c r="AH8" s="191" t="s">
        <v>210</v>
      </c>
      <c r="AI8" s="192" t="s">
        <v>211</v>
      </c>
    </row>
    <row r="9" spans="1:39" ht="14.3" x14ac:dyDescent="0.25">
      <c r="A9" s="18"/>
      <c r="B9" s="180"/>
      <c r="C9" s="181"/>
      <c r="D9" s="193" t="s">
        <v>212</v>
      </c>
      <c r="E9" s="181" t="s">
        <v>181</v>
      </c>
      <c r="F9" s="194">
        <v>8507</v>
      </c>
      <c r="G9" s="194">
        <v>17014</v>
      </c>
      <c r="H9" s="194">
        <v>25520</v>
      </c>
      <c r="I9" s="194">
        <v>34027</v>
      </c>
      <c r="J9" s="194">
        <v>42534</v>
      </c>
      <c r="K9" s="194">
        <v>51040</v>
      </c>
      <c r="L9" s="194">
        <v>59547</v>
      </c>
      <c r="M9" s="194">
        <v>68054</v>
      </c>
      <c r="N9" s="194">
        <v>76560</v>
      </c>
      <c r="O9" s="194">
        <v>85067</v>
      </c>
      <c r="P9" s="194">
        <v>93574</v>
      </c>
      <c r="Q9" s="194">
        <v>102080</v>
      </c>
      <c r="R9" s="194">
        <v>110587</v>
      </c>
      <c r="S9" s="194">
        <v>119094</v>
      </c>
      <c r="T9" s="194">
        <v>127600</v>
      </c>
      <c r="U9" s="194">
        <v>136107</v>
      </c>
      <c r="V9" s="194">
        <v>144614</v>
      </c>
      <c r="W9" s="194">
        <v>153120</v>
      </c>
      <c r="X9" s="194">
        <v>161627</v>
      </c>
      <c r="Y9" s="194">
        <v>170134</v>
      </c>
      <c r="Z9" s="194">
        <v>178640</v>
      </c>
      <c r="AA9" s="194">
        <v>187147</v>
      </c>
      <c r="AB9" s="194">
        <v>195654</v>
      </c>
      <c r="AC9" s="194">
        <v>204160</v>
      </c>
      <c r="AD9" s="194">
        <v>212667</v>
      </c>
      <c r="AE9" s="194">
        <v>221174</v>
      </c>
      <c r="AF9" s="194">
        <v>229680</v>
      </c>
      <c r="AG9" s="194">
        <v>238187</v>
      </c>
      <c r="AH9" s="194">
        <v>246694</v>
      </c>
      <c r="AI9" s="195">
        <v>255200</v>
      </c>
    </row>
    <row r="10" spans="1:39" x14ac:dyDescent="0.2">
      <c r="A10" s="18"/>
      <c r="B10" s="180"/>
      <c r="C10" s="181"/>
      <c r="D10" s="181"/>
      <c r="E10" s="181" t="s">
        <v>181</v>
      </c>
      <c r="F10" s="196">
        <v>4254</v>
      </c>
      <c r="G10" s="196">
        <v>8507</v>
      </c>
      <c r="H10" s="196">
        <v>12760</v>
      </c>
      <c r="I10" s="196">
        <v>17014</v>
      </c>
      <c r="J10" s="196">
        <v>21267</v>
      </c>
      <c r="K10" s="196">
        <v>25520</v>
      </c>
      <c r="L10" s="196">
        <v>29774</v>
      </c>
      <c r="M10" s="196">
        <v>34027</v>
      </c>
      <c r="N10" s="196">
        <v>38280</v>
      </c>
      <c r="O10" s="196">
        <v>42534</v>
      </c>
      <c r="P10" s="197">
        <v>46787</v>
      </c>
      <c r="Q10" s="197">
        <v>51040</v>
      </c>
      <c r="R10" s="196">
        <v>55294</v>
      </c>
      <c r="S10" s="196">
        <v>59547</v>
      </c>
      <c r="T10" s="196">
        <v>63800</v>
      </c>
      <c r="U10" s="196">
        <v>68054</v>
      </c>
      <c r="V10" s="196">
        <v>72307</v>
      </c>
      <c r="W10" s="196">
        <v>76560</v>
      </c>
      <c r="X10" s="196">
        <v>80814</v>
      </c>
      <c r="Y10" s="196">
        <v>85067</v>
      </c>
      <c r="Z10" s="196">
        <v>89320</v>
      </c>
      <c r="AA10" s="196">
        <v>93574</v>
      </c>
      <c r="AB10" s="196">
        <v>97827</v>
      </c>
      <c r="AC10" s="196">
        <v>102080</v>
      </c>
      <c r="AD10" s="196">
        <v>106334</v>
      </c>
      <c r="AE10" s="196">
        <v>110587</v>
      </c>
      <c r="AF10" s="196">
        <v>114840</v>
      </c>
      <c r="AG10" s="196">
        <v>119094</v>
      </c>
      <c r="AH10" s="196">
        <v>123347</v>
      </c>
      <c r="AI10" s="198">
        <v>127600</v>
      </c>
    </row>
    <row r="11" spans="1:39" x14ac:dyDescent="0.2">
      <c r="A11" s="18"/>
      <c r="B11" s="1"/>
      <c r="C11" s="1"/>
      <c r="D11" s="1"/>
      <c r="E11" s="1"/>
      <c r="F11" s="1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"/>
      <c r="R11" s="1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</row>
    <row r="12" spans="1:39" ht="14.3" x14ac:dyDescent="0.25">
      <c r="A12" s="18"/>
      <c r="F12" s="190" t="s">
        <v>178</v>
      </c>
      <c r="G12" s="191" t="s">
        <v>1</v>
      </c>
      <c r="H12" s="191" t="s">
        <v>2</v>
      </c>
      <c r="I12" s="191" t="s">
        <v>3</v>
      </c>
      <c r="J12" s="191" t="s">
        <v>4</v>
      </c>
      <c r="K12" s="191" t="s">
        <v>5</v>
      </c>
      <c r="L12" s="191" t="s">
        <v>6</v>
      </c>
      <c r="M12" s="191" t="s">
        <v>7</v>
      </c>
      <c r="N12" s="191" t="s">
        <v>8</v>
      </c>
      <c r="O12" s="191" t="s">
        <v>9</v>
      </c>
      <c r="P12" s="191" t="s">
        <v>10</v>
      </c>
      <c r="Q12" s="191" t="s">
        <v>11</v>
      </c>
      <c r="R12" s="191" t="s">
        <v>12</v>
      </c>
      <c r="S12" s="191" t="s">
        <v>13</v>
      </c>
      <c r="T12" s="191" t="s">
        <v>14</v>
      </c>
      <c r="U12" s="191" t="s">
        <v>15</v>
      </c>
      <c r="V12" s="191" t="s">
        <v>16</v>
      </c>
      <c r="W12" s="191" t="s">
        <v>17</v>
      </c>
      <c r="X12" s="191" t="s">
        <v>18</v>
      </c>
      <c r="Y12" s="191" t="s">
        <v>19</v>
      </c>
      <c r="Z12" s="191" t="s">
        <v>20</v>
      </c>
      <c r="AA12" s="191" t="s">
        <v>21</v>
      </c>
      <c r="AB12" s="191" t="s">
        <v>22</v>
      </c>
      <c r="AC12" s="191" t="s">
        <v>23</v>
      </c>
      <c r="AD12" s="191" t="s">
        <v>24</v>
      </c>
      <c r="AE12" s="191" t="s">
        <v>25</v>
      </c>
      <c r="AF12" s="191" t="s">
        <v>26</v>
      </c>
      <c r="AG12" s="191" t="s">
        <v>27</v>
      </c>
      <c r="AH12" s="192" t="s">
        <v>28</v>
      </c>
      <c r="AI12" s="14" t="s">
        <v>218</v>
      </c>
      <c r="AJ12" s="200"/>
      <c r="AK12" s="200"/>
      <c r="AL12" s="200"/>
      <c r="AM12" s="200"/>
    </row>
    <row r="13" spans="1:39" x14ac:dyDescent="0.2">
      <c r="A13" s="18"/>
      <c r="B13" s="180"/>
      <c r="C13" s="181" t="s">
        <v>104</v>
      </c>
      <c r="D13" s="201"/>
      <c r="E13" s="181" t="s">
        <v>219</v>
      </c>
      <c r="F13" s="202">
        <v>1.0980459770114943</v>
      </c>
    </row>
    <row r="14" spans="1:39" x14ac:dyDescent="0.2">
      <c r="A14" s="18"/>
      <c r="B14" s="156"/>
      <c r="C14" s="203" t="s">
        <v>288</v>
      </c>
      <c r="D14" s="183"/>
      <c r="E14" s="203" t="s">
        <v>232</v>
      </c>
      <c r="F14" s="183"/>
      <c r="G14" s="204">
        <v>3.7884169762394981E-4</v>
      </c>
      <c r="H14" s="204">
        <v>3.7933913722958769E-4</v>
      </c>
      <c r="I14" s="204">
        <v>3.7784008571186274E-4</v>
      </c>
      <c r="J14" s="204">
        <v>3.7882585966395987E-4</v>
      </c>
      <c r="K14" s="204">
        <v>3.78756426100003E-4</v>
      </c>
      <c r="L14" s="204">
        <v>3.7751916352977744E-4</v>
      </c>
      <c r="M14" s="204">
        <v>3.7920831443377954E-4</v>
      </c>
      <c r="N14" s="204">
        <v>3.7874859207964924E-4</v>
      </c>
      <c r="O14" s="204">
        <v>3.7656552164052232E-4</v>
      </c>
      <c r="P14" s="204">
        <v>3.7528671238661396E-4</v>
      </c>
      <c r="Q14" s="204">
        <v>3.7854739707364731E-4</v>
      </c>
      <c r="R14" s="204">
        <v>3.7708397664756887E-4</v>
      </c>
      <c r="S14" s="204">
        <v>3.7890457186576465E-4</v>
      </c>
      <c r="T14" s="204">
        <v>3.7839181402855632E-4</v>
      </c>
      <c r="U14" s="204">
        <v>3.7900781838888324E-4</v>
      </c>
      <c r="V14" s="204">
        <v>3.7703974639546965E-4</v>
      </c>
      <c r="W14" s="204">
        <v>3.7889777344997806E-4</v>
      </c>
      <c r="X14" s="204">
        <v>3.7941225016232497E-4</v>
      </c>
      <c r="Y14" s="204">
        <v>3.7882093932888077E-4</v>
      </c>
      <c r="Z14" s="204">
        <v>3.7880166399270219E-4</v>
      </c>
      <c r="AA14" s="204">
        <v>3.7889524801142387E-4</v>
      </c>
      <c r="AB14" s="204">
        <v>3.7740226359763047E-4</v>
      </c>
      <c r="AC14" s="204">
        <v>3.7895135362726499E-4</v>
      </c>
      <c r="AD14" s="204">
        <v>3.7696299492890939E-4</v>
      </c>
      <c r="AE14" s="204">
        <v>3.7700993648860664E-4</v>
      </c>
      <c r="AF14" s="204">
        <v>3.7893665174638941E-4</v>
      </c>
      <c r="AG14" s="204">
        <v>3.7900685809652649E-4</v>
      </c>
      <c r="AH14" s="205">
        <v>3.7757627044949935E-4</v>
      </c>
    </row>
    <row r="15" spans="1:39" x14ac:dyDescent="0.2">
      <c r="A15" s="18"/>
      <c r="B15" s="121"/>
      <c r="C15" s="206" t="s">
        <v>287</v>
      </c>
      <c r="D15" s="17"/>
      <c r="E15" s="206" t="s">
        <v>233</v>
      </c>
      <c r="F15" s="17"/>
      <c r="G15" s="207">
        <v>3.1827866538344217E-7</v>
      </c>
      <c r="H15" s="207">
        <v>3.1926470776853278E-7</v>
      </c>
      <c r="I15" s="207">
        <v>3.1656837435617414E-7</v>
      </c>
      <c r="J15" s="207">
        <v>3.1827402785525176E-7</v>
      </c>
      <c r="K15" s="207">
        <v>3.1798738103368944E-7</v>
      </c>
      <c r="L15" s="207">
        <v>3.156908889487465E-7</v>
      </c>
      <c r="M15" s="207">
        <v>3.188290438617552E-7</v>
      </c>
      <c r="N15" s="207">
        <v>3.1800506421651207E-7</v>
      </c>
      <c r="O15" s="207">
        <v>3.1426804359320604E-7</v>
      </c>
      <c r="P15" s="207">
        <v>3.1179396355875846E-7</v>
      </c>
      <c r="Q15" s="207">
        <v>3.1771393047588404E-7</v>
      </c>
      <c r="R15" s="207">
        <v>3.1515704517465687E-7</v>
      </c>
      <c r="S15" s="207">
        <v>3.1855913387616484E-7</v>
      </c>
      <c r="T15" s="207">
        <v>3.174183507583533E-7</v>
      </c>
      <c r="U15" s="207">
        <v>3.1859660525787863E-7</v>
      </c>
      <c r="V15" s="207">
        <v>3.1493812938712463E-7</v>
      </c>
      <c r="W15" s="207">
        <v>3.1835839865560118E-7</v>
      </c>
      <c r="X15" s="207">
        <v>3.1927597379405552E-7</v>
      </c>
      <c r="Y15" s="207">
        <v>3.1816597784600424E-7</v>
      </c>
      <c r="Z15" s="207">
        <v>3.1819207931972523E-7</v>
      </c>
      <c r="AA15" s="207">
        <v>3.1828500621271514E-7</v>
      </c>
      <c r="AB15" s="207">
        <v>3.1540148264662909E-7</v>
      </c>
      <c r="AC15" s="207">
        <v>3.1857077195212064E-7</v>
      </c>
      <c r="AD15" s="207">
        <v>3.1508963405702797E-7</v>
      </c>
      <c r="AE15" s="207">
        <v>3.1495505019611592E-7</v>
      </c>
      <c r="AF15" s="207">
        <v>3.186775453734341E-7</v>
      </c>
      <c r="AG15" s="207">
        <v>3.1864698516985846E-7</v>
      </c>
      <c r="AH15" s="208">
        <v>3.1579589144401015E-7</v>
      </c>
    </row>
    <row r="16" spans="1:39" x14ac:dyDescent="0.2">
      <c r="A16" s="18"/>
      <c r="B16" s="121"/>
      <c r="C16" s="206" t="s">
        <v>289</v>
      </c>
      <c r="D16" s="17"/>
      <c r="E16" s="206" t="s">
        <v>234</v>
      </c>
      <c r="F16" s="17"/>
      <c r="G16" s="207">
        <v>2.286114333532963</v>
      </c>
      <c r="H16" s="207">
        <v>2.3054410057435781</v>
      </c>
      <c r="I16" s="207">
        <v>2.2544691250653122</v>
      </c>
      <c r="J16" s="207">
        <v>2.2722693547164305</v>
      </c>
      <c r="K16" s="207">
        <v>2.3006394678877364</v>
      </c>
      <c r="L16" s="207">
        <v>2.2216706937640978</v>
      </c>
      <c r="M16" s="207">
        <v>2.3066739642257765</v>
      </c>
      <c r="N16" s="207">
        <v>2.2709725109887176</v>
      </c>
      <c r="O16" s="207">
        <v>2.2028945447591641</v>
      </c>
      <c r="P16" s="207">
        <v>2.0951352854257106</v>
      </c>
      <c r="Q16" s="207">
        <v>2.2668611385486459</v>
      </c>
      <c r="R16" s="207">
        <v>2.1836810936770981</v>
      </c>
      <c r="S16" s="207">
        <v>2.3041347546831554</v>
      </c>
      <c r="T16" s="207">
        <v>2.268868058147762</v>
      </c>
      <c r="U16" s="207">
        <v>2.291353145726478</v>
      </c>
      <c r="V16" s="207">
        <v>2.1847123571714775</v>
      </c>
      <c r="W16" s="207">
        <v>2.2781977865164564</v>
      </c>
      <c r="X16" s="207">
        <v>2.3190417400715497</v>
      </c>
      <c r="Y16" s="207">
        <v>2.2740251971494492</v>
      </c>
      <c r="Z16" s="207">
        <v>2.2693741776002128</v>
      </c>
      <c r="AA16" s="207">
        <v>2.2846623813369331</v>
      </c>
      <c r="AB16" s="207">
        <v>2.2390615133334397</v>
      </c>
      <c r="AC16" s="207">
        <v>2.2968617747895688</v>
      </c>
      <c r="AD16" s="207">
        <v>2.2015675773062231</v>
      </c>
      <c r="AE16" s="207">
        <v>2.1796130147204882</v>
      </c>
      <c r="AF16" s="207">
        <v>2.314636934696348</v>
      </c>
      <c r="AG16" s="207">
        <v>2.3059068866393777</v>
      </c>
      <c r="AH16" s="208">
        <v>2.222071230495771</v>
      </c>
    </row>
    <row r="17" spans="1:34" x14ac:dyDescent="0.2">
      <c r="A17" s="18"/>
      <c r="B17" s="121"/>
      <c r="C17" s="206" t="s">
        <v>269</v>
      </c>
      <c r="D17" s="17"/>
      <c r="E17" s="206" t="s">
        <v>235</v>
      </c>
      <c r="F17" s="17"/>
      <c r="G17" s="207">
        <v>28.419076301400125</v>
      </c>
      <c r="H17" s="207">
        <v>28.616097636026058</v>
      </c>
      <c r="I17" s="207">
        <v>28.0818874152754</v>
      </c>
      <c r="J17" s="207">
        <v>28.419697654254797</v>
      </c>
      <c r="K17" s="207">
        <v>28.372923034571013</v>
      </c>
      <c r="L17" s="207">
        <v>27.839789809803428</v>
      </c>
      <c r="M17" s="207">
        <v>28.554225491469083</v>
      </c>
      <c r="N17" s="207">
        <v>28.389283707589136</v>
      </c>
      <c r="O17" s="207">
        <v>27.632017788870733</v>
      </c>
      <c r="P17" s="207">
        <v>27.012392142287911</v>
      </c>
      <c r="Q17" s="207">
        <v>28.304993143051831</v>
      </c>
      <c r="R17" s="207">
        <v>27.732578452844795</v>
      </c>
      <c r="S17" s="207">
        <v>28.523181028997605</v>
      </c>
      <c r="T17" s="207">
        <v>28.254242844835751</v>
      </c>
      <c r="U17" s="207">
        <v>28.451098655904044</v>
      </c>
      <c r="V17" s="207">
        <v>27.683889943738464</v>
      </c>
      <c r="W17" s="207">
        <v>28.412992987154709</v>
      </c>
      <c r="X17" s="207">
        <v>28.612219704069858</v>
      </c>
      <c r="Y17" s="207">
        <v>28.398298752153249</v>
      </c>
      <c r="Z17" s="207">
        <v>28.404619545270823</v>
      </c>
      <c r="AA17" s="207">
        <v>28.374679922283185</v>
      </c>
      <c r="AB17" s="207">
        <v>27.859848506365164</v>
      </c>
      <c r="AC17" s="207">
        <v>28.486081610747771</v>
      </c>
      <c r="AD17" s="207">
        <v>27.753424503816092</v>
      </c>
      <c r="AE17" s="207">
        <v>27.702690271832907</v>
      </c>
      <c r="AF17" s="207">
        <v>28.586710176945218</v>
      </c>
      <c r="AG17" s="207">
        <v>28.52309436267921</v>
      </c>
      <c r="AH17" s="208">
        <v>27.869612577275671</v>
      </c>
    </row>
    <row r="18" spans="1:34" x14ac:dyDescent="0.2">
      <c r="A18" s="18"/>
      <c r="B18" s="121"/>
      <c r="C18" s="209" t="s">
        <v>270</v>
      </c>
      <c r="D18" s="210"/>
      <c r="E18" s="206" t="s">
        <v>236</v>
      </c>
      <c r="F18" s="17"/>
      <c r="G18" s="207">
        <v>2.2579171551804638E-5</v>
      </c>
      <c r="H18" s="207">
        <v>2.2679751458121068E-5</v>
      </c>
      <c r="I18" s="207">
        <v>2.2464571923128228E-5</v>
      </c>
      <c r="J18" s="207">
        <v>2.251847114014369E-5</v>
      </c>
      <c r="K18" s="207">
        <v>2.2651859342854438E-5</v>
      </c>
      <c r="L18" s="207">
        <v>2.2258361592951649E-5</v>
      </c>
      <c r="M18" s="207">
        <v>2.2646092292317448E-5</v>
      </c>
      <c r="N18" s="207">
        <v>2.2497674004048799E-5</v>
      </c>
      <c r="O18" s="207">
        <v>2.2218103650429127E-5</v>
      </c>
      <c r="P18" s="207">
        <v>2.1798114982090628E-5</v>
      </c>
      <c r="Q18" s="207">
        <v>2.2492585457681776E-5</v>
      </c>
      <c r="R18" s="207">
        <v>2.2170685013148997E-5</v>
      </c>
      <c r="S18" s="207">
        <v>2.2664859562807022E-5</v>
      </c>
      <c r="T18" s="207">
        <v>2.2510092599606595E-5</v>
      </c>
      <c r="U18" s="207">
        <v>2.2645143791438738E-5</v>
      </c>
      <c r="V18" s="207">
        <v>2.2149823205354975E-5</v>
      </c>
      <c r="W18" s="207">
        <v>2.2526524076262626E-5</v>
      </c>
      <c r="X18" s="207">
        <v>2.2681202964950157E-5</v>
      </c>
      <c r="Y18" s="207">
        <v>2.2495905196100351E-5</v>
      </c>
      <c r="Z18" s="207">
        <v>2.2499549312993203E-5</v>
      </c>
      <c r="AA18" s="207">
        <v>2.2572223883004387E-5</v>
      </c>
      <c r="AB18" s="207">
        <v>2.2398163747926746E-5</v>
      </c>
      <c r="AC18" s="207">
        <v>2.26524980940133E-5</v>
      </c>
      <c r="AD18" s="207">
        <v>2.2247420858031207E-5</v>
      </c>
      <c r="AE18" s="207">
        <v>2.2152094511530005E-5</v>
      </c>
      <c r="AF18" s="207">
        <v>2.2701804446057851E-5</v>
      </c>
      <c r="AG18" s="207">
        <v>2.2671171561612576E-5</v>
      </c>
      <c r="AH18" s="208">
        <v>2.2349372577399067E-5</v>
      </c>
    </row>
    <row r="19" spans="1:34" x14ac:dyDescent="0.2">
      <c r="A19" s="18"/>
      <c r="B19" s="121"/>
      <c r="C19" s="206" t="s">
        <v>271</v>
      </c>
      <c r="D19" s="17"/>
      <c r="E19" s="206" t="s">
        <v>237</v>
      </c>
      <c r="F19" s="17"/>
      <c r="G19" s="207">
        <v>2.5603171242327072</v>
      </c>
      <c r="H19" s="207">
        <v>2.4595699092234193</v>
      </c>
      <c r="I19" s="207">
        <v>2.4916206124775049</v>
      </c>
      <c r="J19" s="207">
        <v>2.5897098251140482</v>
      </c>
      <c r="K19" s="207">
        <v>2.4995154499513994</v>
      </c>
      <c r="L19" s="207">
        <v>2.5218201700380365</v>
      </c>
      <c r="M19" s="207">
        <v>2.5734449887301127</v>
      </c>
      <c r="N19" s="207">
        <v>2.5600126418839544</v>
      </c>
      <c r="O19" s="207">
        <v>2.5547185685579925</v>
      </c>
      <c r="P19" s="207">
        <v>2.4726526835441942</v>
      </c>
      <c r="Q19" s="207">
        <v>2.4804655534021309</v>
      </c>
      <c r="R19" s="207">
        <v>2.3579254896279545</v>
      </c>
      <c r="S19" s="207">
        <v>2.5490855004363633</v>
      </c>
      <c r="T19" s="207">
        <v>2.4583240186387711</v>
      </c>
      <c r="U19" s="207">
        <v>2.5860615028293799</v>
      </c>
      <c r="V19" s="207">
        <v>2.5373332726804163</v>
      </c>
      <c r="W19" s="207">
        <v>2.5642413125486749</v>
      </c>
      <c r="X19" s="207">
        <v>2.5287070980921573</v>
      </c>
      <c r="Y19" s="207">
        <v>2.565423652212687</v>
      </c>
      <c r="Z19" s="207">
        <v>2.5901626927026555</v>
      </c>
      <c r="AA19" s="207">
        <v>2.5630563006437188</v>
      </c>
      <c r="AB19" s="207">
        <v>2.5660923047413151</v>
      </c>
      <c r="AC19" s="207">
        <v>2.5778566180081595</v>
      </c>
      <c r="AD19" s="207">
        <v>2.4962159834716426</v>
      </c>
      <c r="AE19" s="207">
        <v>2.4587449995896251</v>
      </c>
      <c r="AF19" s="207">
        <v>2.4926183150208656</v>
      </c>
      <c r="AG19" s="207">
        <v>2.4694448037686221</v>
      </c>
      <c r="AH19" s="208">
        <v>2.5546747537940528</v>
      </c>
    </row>
    <row r="20" spans="1:34" x14ac:dyDescent="0.2">
      <c r="A20" s="18"/>
      <c r="B20" s="121"/>
      <c r="C20" s="209" t="s">
        <v>272</v>
      </c>
      <c r="D20" s="17"/>
      <c r="E20" s="206" t="s">
        <v>238</v>
      </c>
      <c r="F20" s="17"/>
      <c r="G20" s="207">
        <v>0.11775632862424645</v>
      </c>
      <c r="H20" s="207">
        <v>0.11852494467653649</v>
      </c>
      <c r="I20" s="207">
        <v>0.11657525559302574</v>
      </c>
      <c r="J20" s="207">
        <v>0.11777657974194734</v>
      </c>
      <c r="K20" s="207">
        <v>0.11793201100790109</v>
      </c>
      <c r="L20" s="207">
        <v>0.11570253047093847</v>
      </c>
      <c r="M20" s="207">
        <v>0.11842228229760131</v>
      </c>
      <c r="N20" s="207">
        <v>0.11759811817073203</v>
      </c>
      <c r="O20" s="207">
        <v>0.11503215891479356</v>
      </c>
      <c r="P20" s="207">
        <v>0.1115595695193172</v>
      </c>
      <c r="Q20" s="207">
        <v>0.11717526471597171</v>
      </c>
      <c r="R20" s="207">
        <v>0.1145274981044596</v>
      </c>
      <c r="S20" s="207">
        <v>0.11817395404277049</v>
      </c>
      <c r="T20" s="207">
        <v>0.11711636995023429</v>
      </c>
      <c r="U20" s="207">
        <v>0.11812656079813259</v>
      </c>
      <c r="V20" s="207">
        <v>0.11466061657392657</v>
      </c>
      <c r="W20" s="207">
        <v>0.11798776937013999</v>
      </c>
      <c r="X20" s="207">
        <v>0.11890789460397974</v>
      </c>
      <c r="Y20" s="207">
        <v>0.11779781244440668</v>
      </c>
      <c r="Z20" s="207">
        <v>0.11778121069550083</v>
      </c>
      <c r="AA20" s="207">
        <v>0.11793597574996138</v>
      </c>
      <c r="AB20" s="207">
        <v>0.11592285995589806</v>
      </c>
      <c r="AC20" s="207">
        <v>0.1179562998959489</v>
      </c>
      <c r="AD20" s="207">
        <v>0.11497345936378617</v>
      </c>
      <c r="AE20" s="207">
        <v>0.11438630805509936</v>
      </c>
      <c r="AF20" s="207">
        <v>0.11845690981252804</v>
      </c>
      <c r="AG20" s="207">
        <v>0.11826117224798853</v>
      </c>
      <c r="AH20" s="208">
        <v>0.11576938950213633</v>
      </c>
    </row>
    <row r="21" spans="1:34" x14ac:dyDescent="0.2">
      <c r="A21" s="18"/>
      <c r="B21" s="121"/>
      <c r="C21" s="206" t="s">
        <v>273</v>
      </c>
      <c r="D21" s="17"/>
      <c r="E21" s="206" t="s">
        <v>239</v>
      </c>
      <c r="F21" s="17"/>
      <c r="G21" s="207">
        <v>8.4614848111296562E-2</v>
      </c>
      <c r="H21" s="207">
        <v>8.4912212954147234E-2</v>
      </c>
      <c r="I21" s="207">
        <v>8.3872130377734971E-2</v>
      </c>
      <c r="J21" s="207">
        <v>8.4326707985530699E-2</v>
      </c>
      <c r="K21" s="207">
        <v>8.4601369614483876E-2</v>
      </c>
      <c r="L21" s="207">
        <v>8.3860483814990422E-2</v>
      </c>
      <c r="M21" s="207">
        <v>8.4847497158888133E-2</v>
      </c>
      <c r="N21" s="207">
        <v>8.433095431397436E-2</v>
      </c>
      <c r="O21" s="207">
        <v>8.3031127947486211E-2</v>
      </c>
      <c r="P21" s="207">
        <v>8.2229073061056368E-2</v>
      </c>
      <c r="Q21" s="207">
        <v>8.4392575994572852E-2</v>
      </c>
      <c r="R21" s="207">
        <v>8.3454022217592433E-2</v>
      </c>
      <c r="S21" s="207">
        <v>8.4482542996121388E-2</v>
      </c>
      <c r="T21" s="207">
        <v>8.4300335913296956E-2</v>
      </c>
      <c r="U21" s="207">
        <v>8.4688840474835311E-2</v>
      </c>
      <c r="V21" s="207">
        <v>8.3413352229523785E-2</v>
      </c>
      <c r="W21" s="207">
        <v>8.4574782447146571E-2</v>
      </c>
      <c r="X21" s="207">
        <v>8.5036455639482186E-2</v>
      </c>
      <c r="Y21" s="207">
        <v>8.4466820897827297E-2</v>
      </c>
      <c r="Z21" s="207">
        <v>8.4262791257012387E-2</v>
      </c>
      <c r="AA21" s="207">
        <v>8.4705630251198635E-2</v>
      </c>
      <c r="AB21" s="207">
        <v>8.3623794355910663E-2</v>
      </c>
      <c r="AC21" s="207">
        <v>8.4574183495338309E-2</v>
      </c>
      <c r="AD21" s="207">
        <v>8.3245098889079785E-2</v>
      </c>
      <c r="AE21" s="207">
        <v>8.341240690724866E-2</v>
      </c>
      <c r="AF21" s="207">
        <v>8.4406772209638839E-2</v>
      </c>
      <c r="AG21" s="207">
        <v>8.4644108014509431E-2</v>
      </c>
      <c r="AH21" s="208">
        <v>8.3751779289643669E-2</v>
      </c>
    </row>
    <row r="22" spans="1:34" x14ac:dyDescent="0.2">
      <c r="A22" s="18"/>
      <c r="B22" s="121"/>
      <c r="C22" s="209" t="s">
        <v>274</v>
      </c>
      <c r="D22" s="17"/>
      <c r="E22" s="206" t="s">
        <v>238</v>
      </c>
      <c r="F22" s="17"/>
      <c r="G22" s="207">
        <v>0.11985522663715495</v>
      </c>
      <c r="H22" s="207">
        <v>0.12064646145430923</v>
      </c>
      <c r="I22" s="207">
        <v>0.11864288431271967</v>
      </c>
      <c r="J22" s="207">
        <v>0.11989748837944927</v>
      </c>
      <c r="K22" s="207">
        <v>0.12004512412339428</v>
      </c>
      <c r="L22" s="207">
        <v>0.11773768350995253</v>
      </c>
      <c r="M22" s="207">
        <v>0.12054229691758683</v>
      </c>
      <c r="N22" s="207">
        <v>0.11970915662342838</v>
      </c>
      <c r="O22" s="207">
        <v>0.11705130573075319</v>
      </c>
      <c r="P22" s="207">
        <v>0.11346911310351614</v>
      </c>
      <c r="Q22" s="207">
        <v>0.11925468771852674</v>
      </c>
      <c r="R22" s="207">
        <v>0.11652217746555701</v>
      </c>
      <c r="S22" s="207">
        <v>0.12029130822641093</v>
      </c>
      <c r="T22" s="207">
        <v>0.11919873722051058</v>
      </c>
      <c r="U22" s="207">
        <v>0.12024084313381277</v>
      </c>
      <c r="V22" s="207">
        <v>0.1166632239226303</v>
      </c>
      <c r="W22" s="207">
        <v>0.12009711783485838</v>
      </c>
      <c r="X22" s="207">
        <v>0.12104331518718615</v>
      </c>
      <c r="Y22" s="207">
        <v>0.11990627231151121</v>
      </c>
      <c r="Z22" s="207">
        <v>0.11990750637381119</v>
      </c>
      <c r="AA22" s="207">
        <v>0.12004111837197751</v>
      </c>
      <c r="AB22" s="207">
        <v>0.11797641214774802</v>
      </c>
      <c r="AC22" s="207">
        <v>0.12006735961148897</v>
      </c>
      <c r="AD22" s="207">
        <v>0.11698789645087762</v>
      </c>
      <c r="AE22" s="207">
        <v>0.11637630807576102</v>
      </c>
      <c r="AF22" s="207">
        <v>0.12058403840066935</v>
      </c>
      <c r="AG22" s="207">
        <v>0.12038005421779452</v>
      </c>
      <c r="AH22" s="208">
        <v>0.11781347586257024</v>
      </c>
    </row>
    <row r="23" spans="1:34" x14ac:dyDescent="0.2">
      <c r="A23" s="18"/>
      <c r="B23" s="121"/>
      <c r="C23" s="206" t="s">
        <v>275</v>
      </c>
      <c r="D23" s="17"/>
      <c r="E23" s="206" t="s">
        <v>240</v>
      </c>
      <c r="F23" s="17"/>
      <c r="G23" s="207">
        <v>0.19406718482355048</v>
      </c>
      <c r="H23" s="207">
        <v>0.19475792117242668</v>
      </c>
      <c r="I23" s="207">
        <v>0.19248768468094682</v>
      </c>
      <c r="J23" s="207">
        <v>0.1927771558618793</v>
      </c>
      <c r="K23" s="207">
        <v>0.19388676111479899</v>
      </c>
      <c r="L23" s="207">
        <v>0.19239837436228097</v>
      </c>
      <c r="M23" s="207">
        <v>0.19455050641322102</v>
      </c>
      <c r="N23" s="207">
        <v>0.1929582114540665</v>
      </c>
      <c r="O23" s="207">
        <v>0.19080256587994499</v>
      </c>
      <c r="P23" s="207">
        <v>0.18892108954215228</v>
      </c>
      <c r="Q23" s="207">
        <v>0.19364718276584195</v>
      </c>
      <c r="R23" s="207">
        <v>0.19165659186093006</v>
      </c>
      <c r="S23" s="207">
        <v>0.19363918906847424</v>
      </c>
      <c r="T23" s="207">
        <v>0.19334014593407495</v>
      </c>
      <c r="U23" s="207">
        <v>0.19415196872779414</v>
      </c>
      <c r="V23" s="207">
        <v>0.19139183103040056</v>
      </c>
      <c r="W23" s="207">
        <v>0.19403984234064445</v>
      </c>
      <c r="X23" s="207">
        <v>0.1949541003858119</v>
      </c>
      <c r="Y23" s="207">
        <v>0.19358056507780069</v>
      </c>
      <c r="Z23" s="207">
        <v>0.19247091370916383</v>
      </c>
      <c r="AA23" s="207">
        <v>0.19427335883220112</v>
      </c>
      <c r="AB23" s="207">
        <v>0.19158258185896365</v>
      </c>
      <c r="AC23" s="207">
        <v>0.1938287824344766</v>
      </c>
      <c r="AD23" s="207">
        <v>0.19150085919210108</v>
      </c>
      <c r="AE23" s="207">
        <v>0.19156587476889492</v>
      </c>
      <c r="AF23" s="207">
        <v>0.19312230959945295</v>
      </c>
      <c r="AG23" s="207">
        <v>0.19405062637822082</v>
      </c>
      <c r="AH23" s="208">
        <v>0.1920169440405263</v>
      </c>
    </row>
    <row r="24" spans="1:34" x14ac:dyDescent="0.2">
      <c r="A24" s="18"/>
      <c r="B24" s="121"/>
      <c r="C24" s="209" t="s">
        <v>276</v>
      </c>
      <c r="D24" s="17"/>
      <c r="E24" s="206" t="s">
        <v>241</v>
      </c>
      <c r="F24" s="17"/>
      <c r="G24" s="207">
        <v>0.1983006736811227</v>
      </c>
      <c r="H24" s="207">
        <v>0.19843592384142439</v>
      </c>
      <c r="I24" s="207">
        <v>0.19794767408016276</v>
      </c>
      <c r="J24" s="207">
        <v>0.19846004180216895</v>
      </c>
      <c r="K24" s="207">
        <v>0.19804581111116218</v>
      </c>
      <c r="L24" s="207">
        <v>0.19804036728830413</v>
      </c>
      <c r="M24" s="207">
        <v>0.19838861085448761</v>
      </c>
      <c r="N24" s="207">
        <v>0.19843809407165769</v>
      </c>
      <c r="O24" s="207">
        <v>0.19745889761098775</v>
      </c>
      <c r="P24" s="207">
        <v>0.19810083163306261</v>
      </c>
      <c r="Q24" s="207">
        <v>0.19837001797801687</v>
      </c>
      <c r="R24" s="207">
        <v>0.19825905317337558</v>
      </c>
      <c r="S24" s="207">
        <v>0.19827420973593654</v>
      </c>
      <c r="T24" s="207">
        <v>0.19817714798095745</v>
      </c>
      <c r="U24" s="207">
        <v>0.19841045917702313</v>
      </c>
      <c r="V24" s="207">
        <v>0.19824042413202009</v>
      </c>
      <c r="W24" s="207">
        <v>0.19840188630567082</v>
      </c>
      <c r="X24" s="207">
        <v>0.19827033582757364</v>
      </c>
      <c r="Y24" s="207">
        <v>0.19841436680261856</v>
      </c>
      <c r="Z24" s="207">
        <v>0.19847046899319212</v>
      </c>
      <c r="AA24" s="207">
        <v>0.19834987321813774</v>
      </c>
      <c r="AB24" s="207">
        <v>0.19796285222191318</v>
      </c>
      <c r="AC24" s="207">
        <v>0.19839765206147089</v>
      </c>
      <c r="AD24" s="207">
        <v>0.19800799346304246</v>
      </c>
      <c r="AE24" s="207">
        <v>0.19825161582363246</v>
      </c>
      <c r="AF24" s="207">
        <v>0.1982141260084426</v>
      </c>
      <c r="AG24" s="207">
        <v>0.19824810391502007</v>
      </c>
      <c r="AH24" s="208">
        <v>0.19826909305945267</v>
      </c>
    </row>
    <row r="25" spans="1:34" x14ac:dyDescent="0.2">
      <c r="A25" s="18"/>
      <c r="B25" s="121"/>
      <c r="C25" s="206" t="s">
        <v>277</v>
      </c>
      <c r="D25" s="17"/>
      <c r="E25" s="206" t="s">
        <v>242</v>
      </c>
      <c r="F25" s="17"/>
      <c r="G25" s="207">
        <v>4.4690686635689295E-3</v>
      </c>
      <c r="H25" s="207">
        <v>4.4759925953115386E-3</v>
      </c>
      <c r="I25" s="207">
        <v>4.4467504191072456E-3</v>
      </c>
      <c r="J25" s="207">
        <v>4.4796360271684918E-3</v>
      </c>
      <c r="K25" s="207">
        <v>4.4529269496591788E-3</v>
      </c>
      <c r="L25" s="207">
        <v>4.4512000242704049E-3</v>
      </c>
      <c r="M25" s="207">
        <v>4.4747962054974512E-3</v>
      </c>
      <c r="N25" s="207">
        <v>4.4777744046938092E-3</v>
      </c>
      <c r="O25" s="207">
        <v>4.4178716297225131E-3</v>
      </c>
      <c r="P25" s="207">
        <v>4.4548353764734998E-3</v>
      </c>
      <c r="Q25" s="207">
        <v>4.4722428924753033E-3</v>
      </c>
      <c r="R25" s="207">
        <v>4.4629299946157153E-3</v>
      </c>
      <c r="S25" s="207">
        <v>4.4676788332187493E-3</v>
      </c>
      <c r="T25" s="207">
        <v>4.4601389386348302E-3</v>
      </c>
      <c r="U25" s="207">
        <v>4.4765136085148554E-3</v>
      </c>
      <c r="V25" s="207">
        <v>4.4638550505742688E-3</v>
      </c>
      <c r="W25" s="207">
        <v>4.4755853033313434E-3</v>
      </c>
      <c r="X25" s="207">
        <v>4.4662657778340486E-3</v>
      </c>
      <c r="Y25" s="207">
        <v>4.4759300998394938E-3</v>
      </c>
      <c r="Z25" s="207">
        <v>4.4803448325628388E-3</v>
      </c>
      <c r="AA25" s="207">
        <v>4.4720494260559575E-3</v>
      </c>
      <c r="AB25" s="207">
        <v>4.4485527751243759E-3</v>
      </c>
      <c r="AC25" s="207">
        <v>4.4757691109336955E-3</v>
      </c>
      <c r="AD25" s="207">
        <v>4.4501882877469347E-3</v>
      </c>
      <c r="AE25" s="207">
        <v>4.4642543431169385E-3</v>
      </c>
      <c r="AF25" s="207">
        <v>4.4630466798886046E-3</v>
      </c>
      <c r="AG25" s="207">
        <v>4.4647956512246867E-3</v>
      </c>
      <c r="AH25" s="208">
        <v>4.4670046524187415E-3</v>
      </c>
    </row>
    <row r="26" spans="1:34" x14ac:dyDescent="0.2">
      <c r="A26" s="18"/>
      <c r="B26" s="121"/>
      <c r="C26" s="209" t="s">
        <v>278</v>
      </c>
      <c r="D26" s="17"/>
      <c r="E26" s="206" t="s">
        <v>300</v>
      </c>
      <c r="F26" s="17"/>
      <c r="G26" s="207">
        <v>388.92765138295186</v>
      </c>
      <c r="H26" s="207">
        <v>389.77543096368089</v>
      </c>
      <c r="I26" s="207">
        <v>387.53295826634081</v>
      </c>
      <c r="J26" s="207">
        <v>388.9766971997264</v>
      </c>
      <c r="K26" s="207">
        <v>389.4207092305378</v>
      </c>
      <c r="L26" s="207">
        <v>386.50784541880768</v>
      </c>
      <c r="M26" s="207">
        <v>389.69501994297309</v>
      </c>
      <c r="N26" s="207">
        <v>388.77619253113886</v>
      </c>
      <c r="O26" s="207">
        <v>385.6612099391582</v>
      </c>
      <c r="P26" s="207">
        <v>381.74547824494203</v>
      </c>
      <c r="Q26" s="207">
        <v>388.18536728178145</v>
      </c>
      <c r="R26" s="207">
        <v>384.94554135816963</v>
      </c>
      <c r="S26" s="207">
        <v>389.5819209420801</v>
      </c>
      <c r="T26" s="207">
        <v>388.25182965217851</v>
      </c>
      <c r="U26" s="207">
        <v>389.50201364162081</v>
      </c>
      <c r="V26" s="207">
        <v>385.31967982488152</v>
      </c>
      <c r="W26" s="207">
        <v>389.36473091120786</v>
      </c>
      <c r="X26" s="207">
        <v>390.30274566603089</v>
      </c>
      <c r="Y26" s="207">
        <v>389.07925081589815</v>
      </c>
      <c r="Z26" s="207">
        <v>389.00821584801736</v>
      </c>
      <c r="AA26" s="207">
        <v>389.18697585796923</v>
      </c>
      <c r="AB26" s="207">
        <v>387.04866806448678</v>
      </c>
      <c r="AC26" s="207">
        <v>389.32228149029368</v>
      </c>
      <c r="AD26" s="207">
        <v>385.63534075921734</v>
      </c>
      <c r="AE26" s="207">
        <v>384.79344688981371</v>
      </c>
      <c r="AF26" s="207">
        <v>389.94254114289538</v>
      </c>
      <c r="AG26" s="207">
        <v>389.49995764238179</v>
      </c>
      <c r="AH26" s="208">
        <v>386.8449873949898</v>
      </c>
    </row>
    <row r="27" spans="1:34" x14ac:dyDescent="0.2">
      <c r="A27" s="18"/>
      <c r="B27" s="121"/>
      <c r="C27" s="206" t="s">
        <v>279</v>
      </c>
      <c r="D27" s="17"/>
      <c r="E27" s="206" t="s">
        <v>300</v>
      </c>
      <c r="F27" s="17"/>
      <c r="G27" s="207">
        <v>34.628550769471119</v>
      </c>
      <c r="H27" s="207">
        <v>34.639488715094863</v>
      </c>
      <c r="I27" s="207">
        <v>34.609763092055275</v>
      </c>
      <c r="J27" s="207">
        <v>34.643027015313507</v>
      </c>
      <c r="K27" s="207">
        <v>34.627210099541351</v>
      </c>
      <c r="L27" s="207">
        <v>34.600755974116403</v>
      </c>
      <c r="M27" s="207">
        <v>34.636988410982582</v>
      </c>
      <c r="N27" s="207">
        <v>34.638554946386748</v>
      </c>
      <c r="O27" s="207">
        <v>34.581948432719614</v>
      </c>
      <c r="P27" s="207">
        <v>34.560585581258721</v>
      </c>
      <c r="Q27" s="207">
        <v>34.623949067685764</v>
      </c>
      <c r="R27" s="207">
        <v>34.592869437831268</v>
      </c>
      <c r="S27" s="207">
        <v>34.633977191874827</v>
      </c>
      <c r="T27" s="207">
        <v>34.620260457802509</v>
      </c>
      <c r="U27" s="207">
        <v>34.635988352790207</v>
      </c>
      <c r="V27" s="207">
        <v>34.595460887401252</v>
      </c>
      <c r="W27" s="207">
        <v>34.636238193243521</v>
      </c>
      <c r="X27" s="207">
        <v>34.6398788275933</v>
      </c>
      <c r="Y27" s="207">
        <v>34.636572197911278</v>
      </c>
      <c r="Z27" s="207">
        <v>34.645934303755141</v>
      </c>
      <c r="AA27" s="207">
        <v>34.631787681703287</v>
      </c>
      <c r="AB27" s="207">
        <v>34.605039583134115</v>
      </c>
      <c r="AC27" s="207">
        <v>34.634610542007032</v>
      </c>
      <c r="AD27" s="207">
        <v>34.593041418909088</v>
      </c>
      <c r="AE27" s="207">
        <v>34.591131032035925</v>
      </c>
      <c r="AF27" s="207">
        <v>34.635750029952661</v>
      </c>
      <c r="AG27" s="207">
        <v>34.63403880742095</v>
      </c>
      <c r="AH27" s="208">
        <v>34.609601075052211</v>
      </c>
    </row>
    <row r="28" spans="1:34" x14ac:dyDescent="0.2">
      <c r="A28" s="18"/>
      <c r="B28" s="121"/>
      <c r="C28" s="209" t="s">
        <v>280</v>
      </c>
      <c r="D28" s="17"/>
      <c r="E28" s="206" t="s">
        <v>300</v>
      </c>
      <c r="F28" s="17"/>
      <c r="G28" s="207">
        <v>48.974928370893743</v>
      </c>
      <c r="H28" s="207">
        <v>48.990455183111521</v>
      </c>
      <c r="I28" s="207">
        <v>48.948199891660778</v>
      </c>
      <c r="J28" s="207">
        <v>48.994716005632412</v>
      </c>
      <c r="K28" s="207">
        <v>48.973383553831823</v>
      </c>
      <c r="L28" s="207">
        <v>48.935192079318007</v>
      </c>
      <c r="M28" s="207">
        <v>48.987108492164694</v>
      </c>
      <c r="N28" s="207">
        <v>48.988476068395407</v>
      </c>
      <c r="O28" s="207">
        <v>48.908750734606663</v>
      </c>
      <c r="P28" s="207">
        <v>48.876832497817936</v>
      </c>
      <c r="Q28" s="207">
        <v>48.968114435504638</v>
      </c>
      <c r="R28" s="207">
        <v>48.923263068371028</v>
      </c>
      <c r="S28" s="207">
        <v>48.982786281675388</v>
      </c>
      <c r="T28" s="207">
        <v>48.963073752468681</v>
      </c>
      <c r="U28" s="207">
        <v>48.985196434070502</v>
      </c>
      <c r="V28" s="207">
        <v>48.927086005022048</v>
      </c>
      <c r="W28" s="207">
        <v>48.985669513034722</v>
      </c>
      <c r="X28" s="207">
        <v>48.99138379929807</v>
      </c>
      <c r="Y28" s="207">
        <v>48.985897152604075</v>
      </c>
      <c r="Z28" s="207">
        <v>48.998683341465139</v>
      </c>
      <c r="AA28" s="207">
        <v>48.979439834160353</v>
      </c>
      <c r="AB28" s="207">
        <v>48.941382205237076</v>
      </c>
      <c r="AC28" s="207">
        <v>48.983538160618316</v>
      </c>
      <c r="AD28" s="207">
        <v>48.924037037018103</v>
      </c>
      <c r="AE28" s="207">
        <v>48.920785808055037</v>
      </c>
      <c r="AF28" s="207">
        <v>48.985467583740345</v>
      </c>
      <c r="AG28" s="207">
        <v>48.982822496025662</v>
      </c>
      <c r="AH28" s="208">
        <v>48.947249799247253</v>
      </c>
    </row>
    <row r="29" spans="1:34" x14ac:dyDescent="0.2">
      <c r="A29" s="18"/>
      <c r="B29" s="121"/>
      <c r="C29" s="206" t="s">
        <v>281</v>
      </c>
      <c r="D29" s="17"/>
      <c r="E29" s="206" t="s">
        <v>300</v>
      </c>
      <c r="F29" s="17"/>
      <c r="G29" s="207">
        <v>7.3536348035353294</v>
      </c>
      <c r="H29" s="207">
        <v>7.3658790795854738</v>
      </c>
      <c r="I29" s="207">
        <v>7.3291256550760622</v>
      </c>
      <c r="J29" s="207">
        <v>7.3685102986068562</v>
      </c>
      <c r="K29" s="207">
        <v>7.3450802212651558</v>
      </c>
      <c r="L29" s="207">
        <v>7.3251490395587924</v>
      </c>
      <c r="M29" s="207">
        <v>7.3627201900556143</v>
      </c>
      <c r="N29" s="207">
        <v>7.3645904303371266</v>
      </c>
      <c r="O29" s="207">
        <v>7.29298499629496</v>
      </c>
      <c r="P29" s="207">
        <v>7.2942009041631639</v>
      </c>
      <c r="Q29" s="207">
        <v>7.3518790032981309</v>
      </c>
      <c r="R29" s="207">
        <v>7.3246317427572043</v>
      </c>
      <c r="S29" s="207">
        <v>7.3565542486159385</v>
      </c>
      <c r="T29" s="207">
        <v>7.3429585264797685</v>
      </c>
      <c r="U29" s="207">
        <v>7.3614630134813668</v>
      </c>
      <c r="V29" s="207">
        <v>7.3260501162978215</v>
      </c>
      <c r="W29" s="207">
        <v>7.36175804759295</v>
      </c>
      <c r="X29" s="207">
        <v>7.3618560292332349</v>
      </c>
      <c r="Y29" s="207">
        <v>7.3625795015323963</v>
      </c>
      <c r="Z29" s="207">
        <v>7.3708499509282461</v>
      </c>
      <c r="AA29" s="207">
        <v>7.3572892001423806</v>
      </c>
      <c r="AB29" s="207">
        <v>7.3236129242048946</v>
      </c>
      <c r="AC29" s="207">
        <v>7.3605966802427929</v>
      </c>
      <c r="AD29" s="207">
        <v>7.3181560668393564</v>
      </c>
      <c r="AE29" s="207">
        <v>7.3231552657221757</v>
      </c>
      <c r="AF29" s="207">
        <v>7.3565257003985263</v>
      </c>
      <c r="AG29" s="207">
        <v>7.3559340533365942</v>
      </c>
      <c r="AH29" s="208">
        <v>7.3355911982187605</v>
      </c>
    </row>
    <row r="30" spans="1:34" x14ac:dyDescent="0.2">
      <c r="A30" s="18"/>
      <c r="B30" s="121"/>
      <c r="C30" s="209" t="s">
        <v>282</v>
      </c>
      <c r="D30" s="17"/>
      <c r="E30" s="206" t="s">
        <v>300</v>
      </c>
      <c r="F30" s="17"/>
      <c r="G30" s="207">
        <v>1201.5529123866836</v>
      </c>
      <c r="H30" s="207">
        <v>1201.9160404635259</v>
      </c>
      <c r="I30" s="207">
        <v>1200.9454617323777</v>
      </c>
      <c r="J30" s="207">
        <v>1202.0337208131132</v>
      </c>
      <c r="K30" s="207">
        <v>1201.5429950286693</v>
      </c>
      <c r="L30" s="207">
        <v>1200.6217532679298</v>
      </c>
      <c r="M30" s="207">
        <v>1201.8503739076984</v>
      </c>
      <c r="N30" s="207">
        <v>1201.8761065907497</v>
      </c>
      <c r="O30" s="207">
        <v>1200.0511082934138</v>
      </c>
      <c r="P30" s="207">
        <v>1199.1947311920621</v>
      </c>
      <c r="Q30" s="207">
        <v>1201.37419714316</v>
      </c>
      <c r="R30" s="207">
        <v>1200.2969111850109</v>
      </c>
      <c r="S30" s="207">
        <v>1201.7476499750437</v>
      </c>
      <c r="T30" s="207">
        <v>1201.277607106681</v>
      </c>
      <c r="U30" s="207">
        <v>1201.8069962097568</v>
      </c>
      <c r="V30" s="207">
        <v>1200.3981674082468</v>
      </c>
      <c r="W30" s="207">
        <v>1201.8054941261007</v>
      </c>
      <c r="X30" s="207">
        <v>1201.9629253776293</v>
      </c>
      <c r="Y30" s="207">
        <v>1201.812442350127</v>
      </c>
      <c r="Z30" s="207">
        <v>1202.1300656266046</v>
      </c>
      <c r="AA30" s="207">
        <v>1201.6613656385287</v>
      </c>
      <c r="AB30" s="207">
        <v>1200.7779623751776</v>
      </c>
      <c r="AC30" s="207">
        <v>1201.7583005269028</v>
      </c>
      <c r="AD30" s="207">
        <v>1200.3614188440961</v>
      </c>
      <c r="AE30" s="207">
        <v>1200.2371708596684</v>
      </c>
      <c r="AF30" s="207">
        <v>1201.819624740421</v>
      </c>
      <c r="AG30" s="207">
        <v>1201.7503534948469</v>
      </c>
      <c r="AH30" s="208">
        <v>1200.8858296762976</v>
      </c>
    </row>
    <row r="31" spans="1:34" x14ac:dyDescent="0.2">
      <c r="A31" s="18"/>
      <c r="B31" s="121"/>
      <c r="C31" s="206" t="s">
        <v>283</v>
      </c>
      <c r="D31" s="17"/>
      <c r="E31" s="206" t="s">
        <v>243</v>
      </c>
      <c r="F31" s="17"/>
      <c r="G31" s="207">
        <v>1.3580867487416102</v>
      </c>
      <c r="H31" s="207">
        <v>1.3637289018202443</v>
      </c>
      <c r="I31" s="207">
        <v>1.3575696346627184</v>
      </c>
      <c r="J31" s="207">
        <v>1.3707005438136519</v>
      </c>
      <c r="K31" s="207">
        <v>1.362217184509223</v>
      </c>
      <c r="L31" s="207">
        <v>1.346308393883866</v>
      </c>
      <c r="M31" s="207">
        <v>1.3501101279055809</v>
      </c>
      <c r="N31" s="207">
        <v>1.3522464288380782</v>
      </c>
      <c r="O31" s="207">
        <v>1.3480507294784259</v>
      </c>
      <c r="P31" s="207">
        <v>1.3232726823192926</v>
      </c>
      <c r="Q31" s="207">
        <v>1.3459555038312154</v>
      </c>
      <c r="R31" s="207">
        <v>1.342910425231971</v>
      </c>
      <c r="S31" s="207">
        <v>1.3649392713941282</v>
      </c>
      <c r="T31" s="207">
        <v>1.3507414649846414</v>
      </c>
      <c r="U31" s="207">
        <v>1.3628317134720513</v>
      </c>
      <c r="V31" s="207">
        <v>1.340617259866852</v>
      </c>
      <c r="W31" s="207">
        <v>1.355783435080846</v>
      </c>
      <c r="X31" s="207">
        <v>1.3673162082183128</v>
      </c>
      <c r="Y31" s="207">
        <v>1.3515763456608265</v>
      </c>
      <c r="Z31" s="207">
        <v>1.3722027909157484</v>
      </c>
      <c r="AA31" s="207">
        <v>1.3603983724978137</v>
      </c>
      <c r="AB31" s="207">
        <v>1.3406180468354785</v>
      </c>
      <c r="AC31" s="207">
        <v>1.3623111503142524</v>
      </c>
      <c r="AD31" s="207">
        <v>1.346381687352096</v>
      </c>
      <c r="AE31" s="207">
        <v>1.3363784815719515</v>
      </c>
      <c r="AF31" s="207">
        <v>1.3672050001049201</v>
      </c>
      <c r="AG31" s="207">
        <v>1.3638071821114732</v>
      </c>
      <c r="AH31" s="208">
        <v>1.3366305185057097</v>
      </c>
    </row>
    <row r="32" spans="1:34" x14ac:dyDescent="0.2">
      <c r="A32" s="18"/>
      <c r="B32" s="121"/>
      <c r="C32" s="209" t="s">
        <v>284</v>
      </c>
      <c r="D32" s="17"/>
      <c r="E32" s="206" t="s">
        <v>244</v>
      </c>
      <c r="F32" s="17"/>
      <c r="G32" s="207">
        <v>2.0477700644718113</v>
      </c>
      <c r="H32" s="207">
        <v>2.0482548558721883</v>
      </c>
      <c r="I32" s="207">
        <v>2.0469361724567139</v>
      </c>
      <c r="J32" s="207">
        <v>2.048547166953949</v>
      </c>
      <c r="K32" s="207">
        <v>2.0480725431073932</v>
      </c>
      <c r="L32" s="207">
        <v>2.0461509934705671</v>
      </c>
      <c r="M32" s="207">
        <v>2.0482718749554198</v>
      </c>
      <c r="N32" s="207">
        <v>2.0482398331630689</v>
      </c>
      <c r="O32" s="207">
        <v>2.0458269394063477</v>
      </c>
      <c r="P32" s="207">
        <v>2.0430042959056629</v>
      </c>
      <c r="Q32" s="207">
        <v>2.0472449032160664</v>
      </c>
      <c r="R32" s="207">
        <v>2.0450127123378183</v>
      </c>
      <c r="S32" s="207">
        <v>2.0482139188910149</v>
      </c>
      <c r="T32" s="207">
        <v>2.0472966169253426</v>
      </c>
      <c r="U32" s="207">
        <v>2.0481680515503213</v>
      </c>
      <c r="V32" s="207">
        <v>2.0454008278370415</v>
      </c>
      <c r="W32" s="207">
        <v>2.0481242013373326</v>
      </c>
      <c r="X32" s="207">
        <v>2.0486386380531481</v>
      </c>
      <c r="Y32" s="207">
        <v>2.0481447044137169</v>
      </c>
      <c r="Z32" s="207">
        <v>2.0487323298299338</v>
      </c>
      <c r="AA32" s="207">
        <v>2.0479443311371996</v>
      </c>
      <c r="AB32" s="207">
        <v>2.0466568580292668</v>
      </c>
      <c r="AC32" s="207">
        <v>2.0480666868221316</v>
      </c>
      <c r="AD32" s="207">
        <v>2.0456064024668015</v>
      </c>
      <c r="AE32" s="207">
        <v>2.0449880764075989</v>
      </c>
      <c r="AF32" s="207">
        <v>2.0484072250229062</v>
      </c>
      <c r="AG32" s="207">
        <v>2.0481956997875357</v>
      </c>
      <c r="AH32" s="208">
        <v>2.0464410658366736</v>
      </c>
    </row>
    <row r="33" spans="1:34" x14ac:dyDescent="0.2">
      <c r="A33" s="18"/>
      <c r="B33" s="121"/>
      <c r="C33" s="206" t="s">
        <v>285</v>
      </c>
      <c r="D33" s="17"/>
      <c r="E33" s="206" t="s">
        <v>245</v>
      </c>
      <c r="F33" s="17"/>
      <c r="G33" s="207">
        <v>7.2634265094272381</v>
      </c>
      <c r="H33" s="207">
        <v>7.3195962955247591</v>
      </c>
      <c r="I33" s="207">
        <v>7.1600857311138322</v>
      </c>
      <c r="J33" s="207">
        <v>7.2565561314963398</v>
      </c>
      <c r="K33" s="207">
        <v>7.2711374244106519</v>
      </c>
      <c r="L33" s="207">
        <v>7.0836463277034483</v>
      </c>
      <c r="M33" s="207">
        <v>7.3122242832689448</v>
      </c>
      <c r="N33" s="207">
        <v>7.2481132264194628</v>
      </c>
      <c r="O33" s="207">
        <v>6.998074481132659</v>
      </c>
      <c r="P33" s="207">
        <v>6.8055226033606253</v>
      </c>
      <c r="Q33" s="207">
        <v>7.223833156021783</v>
      </c>
      <c r="R33" s="207">
        <v>7.0311200990732852</v>
      </c>
      <c r="S33" s="207">
        <v>7.3015566533733978</v>
      </c>
      <c r="T33" s="207">
        <v>7.2126535445896538</v>
      </c>
      <c r="U33" s="207">
        <v>7.2696209319065686</v>
      </c>
      <c r="V33" s="207">
        <v>7.022165188180324</v>
      </c>
      <c r="W33" s="207">
        <v>7.2483311956882988</v>
      </c>
      <c r="X33" s="207">
        <v>7.329561538322837</v>
      </c>
      <c r="Y33" s="207">
        <v>7.2459077725881746</v>
      </c>
      <c r="Z33" s="207">
        <v>7.2517873612215942</v>
      </c>
      <c r="AA33" s="207">
        <v>7.2473255463787334</v>
      </c>
      <c r="AB33" s="207">
        <v>7.0980958650316834</v>
      </c>
      <c r="AC33" s="207">
        <v>7.2906426025110598</v>
      </c>
      <c r="AD33" s="207">
        <v>7.0471899891418435</v>
      </c>
      <c r="AE33" s="207">
        <v>7.021952672266389</v>
      </c>
      <c r="AF33" s="207">
        <v>7.3237850840823748</v>
      </c>
      <c r="AG33" s="207">
        <v>7.3035689717866337</v>
      </c>
      <c r="AH33" s="208">
        <v>7.092463226794278</v>
      </c>
    </row>
    <row r="34" spans="1:34" x14ac:dyDescent="0.2">
      <c r="A34" s="18"/>
      <c r="B34" s="127"/>
      <c r="C34" s="211" t="s">
        <v>286</v>
      </c>
      <c r="D34" s="186"/>
      <c r="E34" s="211" t="s">
        <v>246</v>
      </c>
      <c r="F34" s="186"/>
      <c r="G34" s="212">
        <v>0.27139385925736059</v>
      </c>
      <c r="H34" s="212">
        <v>0.2733418012345894</v>
      </c>
      <c r="I34" s="212">
        <v>0.27124017942668049</v>
      </c>
      <c r="J34" s="212">
        <v>0.27363470603659124</v>
      </c>
      <c r="K34" s="212">
        <v>0.27000209319403096</v>
      </c>
      <c r="L34" s="212">
        <v>0.27074797540808498</v>
      </c>
      <c r="M34" s="212">
        <v>0.26967395761551621</v>
      </c>
      <c r="N34" s="212">
        <v>0.27263649159272918</v>
      </c>
      <c r="O34" s="212">
        <v>0.26965366137528513</v>
      </c>
      <c r="P34" s="212">
        <v>0.26778400429260035</v>
      </c>
      <c r="Q34" s="212">
        <v>0.27100479786240744</v>
      </c>
      <c r="R34" s="212">
        <v>0.26990373706850601</v>
      </c>
      <c r="S34" s="212">
        <v>0.26904660601739033</v>
      </c>
      <c r="T34" s="212">
        <v>0.27159065653578685</v>
      </c>
      <c r="U34" s="212">
        <v>0.27377490320466896</v>
      </c>
      <c r="V34" s="212">
        <v>0.26855286682552476</v>
      </c>
      <c r="W34" s="212">
        <v>0.27232261893214832</v>
      </c>
      <c r="X34" s="212">
        <v>0.27349548716539845</v>
      </c>
      <c r="Y34" s="212">
        <v>0.27251747241578178</v>
      </c>
      <c r="Z34" s="212">
        <v>0.27369260364370962</v>
      </c>
      <c r="AA34" s="212">
        <v>0.27168315370969798</v>
      </c>
      <c r="AB34" s="212">
        <v>0.26253607760635811</v>
      </c>
      <c r="AC34" s="212">
        <v>0.27255201868033779</v>
      </c>
      <c r="AD34" s="212">
        <v>0.26815698573189939</v>
      </c>
      <c r="AE34" s="212">
        <v>0.26885530796053508</v>
      </c>
      <c r="AF34" s="212">
        <v>0.27103368830479557</v>
      </c>
      <c r="AG34" s="212">
        <v>0.27036660265441248</v>
      </c>
      <c r="AH34" s="213">
        <v>0.27178227632767921</v>
      </c>
    </row>
    <row r="35" spans="1:34" x14ac:dyDescent="0.2">
      <c r="A35" s="18"/>
      <c r="B35" s="180"/>
      <c r="C35" s="181" t="s">
        <v>104</v>
      </c>
      <c r="D35" s="201"/>
      <c r="E35" s="181" t="s">
        <v>219</v>
      </c>
      <c r="F35" s="214">
        <v>86.896551724137936</v>
      </c>
      <c r="H35" s="200"/>
    </row>
    <row r="36" spans="1:34" x14ac:dyDescent="0.2">
      <c r="A36" s="18"/>
      <c r="B36" s="156"/>
      <c r="C36" s="203" t="s">
        <v>288</v>
      </c>
      <c r="D36" s="183"/>
      <c r="E36" s="203" t="s">
        <v>232</v>
      </c>
      <c r="F36" s="205">
        <v>4.9763831894252875E-4</v>
      </c>
      <c r="H36" s="200"/>
    </row>
    <row r="37" spans="1:34" x14ac:dyDescent="0.2">
      <c r="A37" s="18"/>
      <c r="B37" s="121"/>
      <c r="C37" s="206" t="s">
        <v>287</v>
      </c>
      <c r="D37" s="17"/>
      <c r="E37" s="206" t="s">
        <v>233</v>
      </c>
      <c r="F37" s="208">
        <v>5.2050493268390809E-7</v>
      </c>
      <c r="H37" s="200"/>
    </row>
    <row r="38" spans="1:34" x14ac:dyDescent="0.2">
      <c r="A38" s="18"/>
      <c r="B38" s="121"/>
      <c r="C38" s="206" t="s">
        <v>289</v>
      </c>
      <c r="D38" s="17"/>
      <c r="E38" s="206" t="s">
        <v>234</v>
      </c>
      <c r="F38" s="208">
        <v>4.4752435579310346</v>
      </c>
      <c r="H38" s="200"/>
    </row>
    <row r="39" spans="1:34" x14ac:dyDescent="0.2">
      <c r="A39" s="18"/>
      <c r="B39" s="121"/>
      <c r="C39" s="206" t="s">
        <v>269</v>
      </c>
      <c r="D39" s="17"/>
      <c r="E39" s="206" t="s">
        <v>235</v>
      </c>
      <c r="F39" s="208">
        <v>72.371179165517233</v>
      </c>
      <c r="H39" s="200"/>
    </row>
    <row r="40" spans="1:34" x14ac:dyDescent="0.2">
      <c r="A40" s="18"/>
      <c r="B40" s="121"/>
      <c r="C40" s="209" t="s">
        <v>270</v>
      </c>
      <c r="D40" s="210"/>
      <c r="E40" s="206" t="s">
        <v>236</v>
      </c>
      <c r="F40" s="208">
        <v>4.0836743813275865E-5</v>
      </c>
      <c r="H40" s="200"/>
    </row>
    <row r="41" spans="1:34" x14ac:dyDescent="0.2">
      <c r="A41" s="18"/>
      <c r="B41" s="121"/>
      <c r="C41" s="206" t="s">
        <v>271</v>
      </c>
      <c r="D41" s="17"/>
      <c r="E41" s="206" t="s">
        <v>237</v>
      </c>
      <c r="F41" s="208">
        <v>6.5760157818390796</v>
      </c>
      <c r="H41" s="200"/>
    </row>
    <row r="42" spans="1:34" x14ac:dyDescent="0.2">
      <c r="A42" s="18"/>
      <c r="B42" s="121"/>
      <c r="C42" s="206" t="s">
        <v>272</v>
      </c>
      <c r="D42" s="17"/>
      <c r="E42" s="206" t="s">
        <v>238</v>
      </c>
      <c r="F42" s="208">
        <v>0.21342336700402298</v>
      </c>
      <c r="H42" s="200"/>
    </row>
    <row r="43" spans="1:34" x14ac:dyDescent="0.2">
      <c r="A43" s="18"/>
      <c r="B43" s="121"/>
      <c r="C43" s="206" t="s">
        <v>273</v>
      </c>
      <c r="D43" s="17"/>
      <c r="E43" s="206" t="s">
        <v>239</v>
      </c>
      <c r="F43" s="208">
        <v>0.17453640766034481</v>
      </c>
      <c r="H43" s="200"/>
    </row>
    <row r="44" spans="1:34" x14ac:dyDescent="0.2">
      <c r="A44" s="18"/>
      <c r="B44" s="121"/>
      <c r="C44" s="206" t="s">
        <v>274</v>
      </c>
      <c r="D44" s="17"/>
      <c r="E44" s="206" t="s">
        <v>238</v>
      </c>
      <c r="F44" s="208">
        <v>0.21926826214827583</v>
      </c>
      <c r="H44" s="200"/>
    </row>
    <row r="45" spans="1:34" x14ac:dyDescent="0.2">
      <c r="A45" s="18"/>
      <c r="B45" s="121"/>
      <c r="C45" s="206" t="s">
        <v>275</v>
      </c>
      <c r="D45" s="17"/>
      <c r="E45" s="206" t="s">
        <v>240</v>
      </c>
      <c r="F45" s="208">
        <v>0.3531759548028735</v>
      </c>
      <c r="H45" s="200"/>
    </row>
    <row r="46" spans="1:34" x14ac:dyDescent="0.2">
      <c r="A46" s="18"/>
      <c r="B46" s="121"/>
      <c r="C46" s="206" t="s">
        <v>276</v>
      </c>
      <c r="D46" s="17"/>
      <c r="E46" s="206" t="s">
        <v>241</v>
      </c>
      <c r="F46" s="208">
        <v>0.22079094040689656</v>
      </c>
      <c r="H46" s="200"/>
    </row>
    <row r="47" spans="1:34" x14ac:dyDescent="0.2">
      <c r="A47" s="18"/>
      <c r="B47" s="121"/>
      <c r="C47" s="206" t="s">
        <v>277</v>
      </c>
      <c r="D47" s="17"/>
      <c r="E47" s="206" t="s">
        <v>242</v>
      </c>
      <c r="F47" s="208">
        <v>6.1718445950114942E-3</v>
      </c>
      <c r="H47" s="200"/>
    </row>
    <row r="48" spans="1:34" x14ac:dyDescent="0.2">
      <c r="A48" s="18"/>
      <c r="B48" s="121"/>
      <c r="C48" s="206" t="s">
        <v>278</v>
      </c>
      <c r="D48" s="17"/>
      <c r="E48" s="206" t="s">
        <v>300</v>
      </c>
      <c r="F48" s="208">
        <v>781.74571161494248</v>
      </c>
      <c r="H48" s="200"/>
    </row>
    <row r="49" spans="1:35" x14ac:dyDescent="0.2">
      <c r="A49" s="18"/>
      <c r="B49" s="121"/>
      <c r="C49" s="206" t="s">
        <v>279</v>
      </c>
      <c r="D49" s="17"/>
      <c r="E49" s="206" t="s">
        <v>300</v>
      </c>
      <c r="F49" s="208">
        <v>36.164167641091957</v>
      </c>
      <c r="H49" s="200"/>
    </row>
    <row r="50" spans="1:35" x14ac:dyDescent="0.2">
      <c r="A50" s="18"/>
      <c r="B50" s="121"/>
      <c r="C50" s="206" t="s">
        <v>280</v>
      </c>
      <c r="D50" s="17"/>
      <c r="E50" s="206" t="s">
        <v>300</v>
      </c>
      <c r="F50" s="208">
        <v>51.227696754252875</v>
      </c>
    </row>
    <row r="51" spans="1:35" x14ac:dyDescent="0.2">
      <c r="A51" s="18"/>
      <c r="B51" s="121"/>
      <c r="C51" s="206" t="s">
        <v>281</v>
      </c>
      <c r="D51" s="17"/>
      <c r="E51" s="206" t="s">
        <v>300</v>
      </c>
      <c r="F51" s="208">
        <v>10.795379188505747</v>
      </c>
    </row>
    <row r="52" spans="1:35" x14ac:dyDescent="0.2">
      <c r="A52" s="18"/>
      <c r="B52" s="121"/>
      <c r="C52" s="206" t="s">
        <v>282</v>
      </c>
      <c r="D52" s="17"/>
      <c r="E52" s="206" t="s">
        <v>300</v>
      </c>
      <c r="F52" s="208">
        <v>1241.966851189655</v>
      </c>
      <c r="H52" s="200"/>
    </row>
    <row r="53" spans="1:35" x14ac:dyDescent="0.2">
      <c r="A53" s="18"/>
      <c r="B53" s="121"/>
      <c r="C53" s="206" t="s">
        <v>283</v>
      </c>
      <c r="D53" s="17"/>
      <c r="E53" s="206" t="s">
        <v>243</v>
      </c>
      <c r="F53" s="208">
        <v>2.1859665110402298</v>
      </c>
      <c r="H53" s="200"/>
    </row>
    <row r="54" spans="1:35" x14ac:dyDescent="0.2">
      <c r="A54" s="18"/>
      <c r="B54" s="121"/>
      <c r="C54" s="206" t="s">
        <v>284</v>
      </c>
      <c r="D54" s="17"/>
      <c r="E54" s="206" t="s">
        <v>244</v>
      </c>
      <c r="F54" s="208">
        <v>2.1812157959195404</v>
      </c>
      <c r="H54" s="200"/>
    </row>
    <row r="55" spans="1:35" x14ac:dyDescent="0.2">
      <c r="A55" s="18"/>
      <c r="B55" s="121"/>
      <c r="C55" s="206" t="s">
        <v>285</v>
      </c>
      <c r="D55" s="17"/>
      <c r="E55" s="206" t="s">
        <v>245</v>
      </c>
      <c r="F55" s="208">
        <v>17.534796827183907</v>
      </c>
      <c r="H55" s="200"/>
    </row>
    <row r="56" spans="1:35" x14ac:dyDescent="0.2">
      <c r="A56" s="18"/>
      <c r="B56" s="127"/>
      <c r="C56" s="211" t="s">
        <v>286</v>
      </c>
      <c r="D56" s="186"/>
      <c r="E56" s="211" t="s">
        <v>246</v>
      </c>
      <c r="F56" s="213">
        <v>0.59636707403448275</v>
      </c>
      <c r="H56" s="200"/>
    </row>
    <row r="57" spans="1:35" x14ac:dyDescent="0.2">
      <c r="A57" s="18"/>
      <c r="B57" s="1"/>
      <c r="C57" s="1"/>
      <c r="D57" s="1"/>
      <c r="E57" s="1"/>
      <c r="F57" s="1"/>
      <c r="H57" s="200"/>
    </row>
    <row r="58" spans="1:35" ht="14.3" x14ac:dyDescent="0.25">
      <c r="A58" s="18"/>
      <c r="F58" s="190" t="s">
        <v>182</v>
      </c>
      <c r="G58" s="191" t="s">
        <v>183</v>
      </c>
      <c r="H58" s="191" t="s">
        <v>184</v>
      </c>
      <c r="I58" s="191" t="s">
        <v>185</v>
      </c>
      <c r="J58" s="191" t="s">
        <v>186</v>
      </c>
      <c r="K58" s="191" t="s">
        <v>187</v>
      </c>
      <c r="L58" s="191" t="s">
        <v>188</v>
      </c>
      <c r="M58" s="191" t="s">
        <v>189</v>
      </c>
      <c r="N58" s="191" t="s">
        <v>190</v>
      </c>
      <c r="O58" s="191" t="s">
        <v>191</v>
      </c>
      <c r="P58" s="191" t="s">
        <v>192</v>
      </c>
      <c r="Q58" s="191" t="s">
        <v>193</v>
      </c>
      <c r="R58" s="191" t="s">
        <v>194</v>
      </c>
      <c r="S58" s="191" t="s">
        <v>195</v>
      </c>
      <c r="T58" s="191" t="s">
        <v>196</v>
      </c>
      <c r="U58" s="191" t="s">
        <v>197</v>
      </c>
      <c r="V58" s="191" t="s">
        <v>198</v>
      </c>
      <c r="W58" s="191" t="s">
        <v>199</v>
      </c>
      <c r="X58" s="191" t="s">
        <v>200</v>
      </c>
      <c r="Y58" s="191" t="s">
        <v>201</v>
      </c>
      <c r="Z58" s="191" t="s">
        <v>202</v>
      </c>
      <c r="AA58" s="191" t="s">
        <v>203</v>
      </c>
      <c r="AB58" s="191" t="s">
        <v>204</v>
      </c>
      <c r="AC58" s="191" t="s">
        <v>205</v>
      </c>
      <c r="AD58" s="191" t="s">
        <v>206</v>
      </c>
      <c r="AE58" s="191" t="s">
        <v>207</v>
      </c>
      <c r="AF58" s="191" t="s">
        <v>208</v>
      </c>
      <c r="AG58" s="191" t="s">
        <v>209</v>
      </c>
      <c r="AH58" s="191" t="s">
        <v>210</v>
      </c>
      <c r="AI58" s="192" t="s">
        <v>211</v>
      </c>
    </row>
    <row r="59" spans="1:35" ht="14.3" x14ac:dyDescent="0.25">
      <c r="A59" s="18"/>
      <c r="B59" s="180"/>
      <c r="C59" s="181" t="s">
        <v>104</v>
      </c>
      <c r="D59" s="193" t="s">
        <v>179</v>
      </c>
      <c r="E59" s="181" t="s">
        <v>106</v>
      </c>
      <c r="F59" s="196">
        <v>244000</v>
      </c>
      <c r="G59" s="196">
        <v>284000</v>
      </c>
      <c r="H59" s="196">
        <v>324000</v>
      </c>
      <c r="I59" s="196">
        <v>364000</v>
      </c>
      <c r="J59" s="196">
        <v>404000</v>
      </c>
      <c r="K59" s="196">
        <v>444000</v>
      </c>
      <c r="L59" s="196">
        <v>484000</v>
      </c>
      <c r="M59" s="196">
        <v>524000</v>
      </c>
      <c r="N59" s="196">
        <v>564000</v>
      </c>
      <c r="O59" s="196">
        <v>604000</v>
      </c>
      <c r="P59" s="196">
        <v>644000</v>
      </c>
      <c r="Q59" s="196">
        <v>684000</v>
      </c>
      <c r="R59" s="196">
        <v>724000</v>
      </c>
      <c r="S59" s="196">
        <v>764000</v>
      </c>
      <c r="T59" s="196">
        <v>804000</v>
      </c>
      <c r="U59" s="196">
        <v>844000</v>
      </c>
      <c r="V59" s="196">
        <v>884000</v>
      </c>
      <c r="W59" s="196">
        <v>924000</v>
      </c>
      <c r="X59" s="196">
        <v>964000</v>
      </c>
      <c r="Y59" s="196">
        <v>1004000</v>
      </c>
      <c r="Z59" s="196">
        <v>1044000</v>
      </c>
      <c r="AA59" s="196">
        <v>1084000</v>
      </c>
      <c r="AB59" s="196">
        <v>1124000</v>
      </c>
      <c r="AC59" s="196">
        <v>1164000</v>
      </c>
      <c r="AD59" s="196">
        <v>1204000</v>
      </c>
      <c r="AE59" s="196">
        <v>1244000</v>
      </c>
      <c r="AF59" s="196">
        <v>1284000</v>
      </c>
      <c r="AG59" s="196">
        <v>1324000</v>
      </c>
      <c r="AH59" s="196">
        <v>1364000</v>
      </c>
      <c r="AI59" s="198">
        <v>1404000</v>
      </c>
    </row>
    <row r="60" spans="1:35" ht="14.3" x14ac:dyDescent="0.25">
      <c r="A60" s="18"/>
      <c r="B60" s="156"/>
      <c r="C60" s="203" t="s">
        <v>288</v>
      </c>
      <c r="D60" s="184" t="s">
        <v>179</v>
      </c>
      <c r="E60" s="203" t="s">
        <v>230</v>
      </c>
      <c r="F60" s="204">
        <v>4.8704665000000001E-2</v>
      </c>
      <c r="G60" s="204">
        <v>4.8704665000000001E-2</v>
      </c>
      <c r="H60" s="204">
        <v>4.8704665000000001E-2</v>
      </c>
      <c r="I60" s="204">
        <v>4.8704665000000001E-2</v>
      </c>
      <c r="J60" s="204">
        <v>4.8704665000000001E-2</v>
      </c>
      <c r="K60" s="204">
        <v>4.8704665000000001E-2</v>
      </c>
      <c r="L60" s="204">
        <v>4.8704665000000001E-2</v>
      </c>
      <c r="M60" s="204">
        <v>4.8704665000000001E-2</v>
      </c>
      <c r="N60" s="204">
        <v>4.8704665000000001E-2</v>
      </c>
      <c r="O60" s="204">
        <v>4.8704665000000001E-2</v>
      </c>
      <c r="P60" s="204">
        <v>4.8704665000000001E-2</v>
      </c>
      <c r="Q60" s="204">
        <v>4.8704665000000001E-2</v>
      </c>
      <c r="R60" s="204">
        <v>4.8704665000000001E-2</v>
      </c>
      <c r="S60" s="204">
        <v>4.8704665000000001E-2</v>
      </c>
      <c r="T60" s="204">
        <v>4.8704665000000001E-2</v>
      </c>
      <c r="U60" s="204">
        <v>4.8704665000000001E-2</v>
      </c>
      <c r="V60" s="204">
        <v>4.8704665000000001E-2</v>
      </c>
      <c r="W60" s="204">
        <v>4.8704665000000001E-2</v>
      </c>
      <c r="X60" s="204">
        <v>4.8704665000000001E-2</v>
      </c>
      <c r="Y60" s="204">
        <v>4.8704665000000001E-2</v>
      </c>
      <c r="Z60" s="204">
        <v>4.8704665000000001E-2</v>
      </c>
      <c r="AA60" s="204">
        <v>4.8704665000000001E-2</v>
      </c>
      <c r="AB60" s="204">
        <v>4.8704665000000001E-2</v>
      </c>
      <c r="AC60" s="204">
        <v>4.8704665000000001E-2</v>
      </c>
      <c r="AD60" s="204">
        <v>4.8704665000000001E-2</v>
      </c>
      <c r="AE60" s="204">
        <v>4.8704665000000001E-2</v>
      </c>
      <c r="AF60" s="204">
        <v>4.8704665000000001E-2</v>
      </c>
      <c r="AG60" s="204">
        <v>4.8704665000000001E-2</v>
      </c>
      <c r="AH60" s="204">
        <v>4.8704665000000001E-2</v>
      </c>
      <c r="AI60" s="205">
        <v>4.8704665000000001E-2</v>
      </c>
    </row>
    <row r="61" spans="1:35" ht="14.3" x14ac:dyDescent="0.25">
      <c r="A61" s="18"/>
      <c r="B61" s="121"/>
      <c r="C61" s="206" t="s">
        <v>287</v>
      </c>
      <c r="D61" s="215"/>
      <c r="E61" s="206" t="s">
        <v>231</v>
      </c>
      <c r="F61" s="207">
        <v>1.1239514999999999E-4</v>
      </c>
      <c r="G61" s="207">
        <v>1.1239514999999999E-4</v>
      </c>
      <c r="H61" s="207">
        <v>1.1239514999999999E-4</v>
      </c>
      <c r="I61" s="207">
        <v>1.1239514999999999E-4</v>
      </c>
      <c r="J61" s="207">
        <v>1.1239514999999999E-4</v>
      </c>
      <c r="K61" s="207">
        <v>1.1239514999999999E-4</v>
      </c>
      <c r="L61" s="207">
        <v>1.1239514999999999E-4</v>
      </c>
      <c r="M61" s="207">
        <v>1.1239514999999999E-4</v>
      </c>
      <c r="N61" s="207">
        <v>1.1239514999999999E-4</v>
      </c>
      <c r="O61" s="207">
        <v>1.1239514999999999E-4</v>
      </c>
      <c r="P61" s="207">
        <v>1.1239514999999999E-4</v>
      </c>
      <c r="Q61" s="207">
        <v>1.1239514999999999E-4</v>
      </c>
      <c r="R61" s="207">
        <v>1.1239514999999999E-4</v>
      </c>
      <c r="S61" s="207">
        <v>1.1239514999999999E-4</v>
      </c>
      <c r="T61" s="207">
        <v>1.1239514999999999E-4</v>
      </c>
      <c r="U61" s="207">
        <v>1.1239514999999999E-4</v>
      </c>
      <c r="V61" s="207">
        <v>1.1239514999999999E-4</v>
      </c>
      <c r="W61" s="207">
        <v>1.1239514999999999E-4</v>
      </c>
      <c r="X61" s="207">
        <v>1.1239514999999999E-4</v>
      </c>
      <c r="Y61" s="207">
        <v>1.1239514999999999E-4</v>
      </c>
      <c r="Z61" s="207">
        <v>1.1239514999999999E-4</v>
      </c>
      <c r="AA61" s="207">
        <v>1.1239514999999999E-4</v>
      </c>
      <c r="AB61" s="207">
        <v>1.1239514999999999E-4</v>
      </c>
      <c r="AC61" s="207">
        <v>1.1239514999999999E-4</v>
      </c>
      <c r="AD61" s="207">
        <v>1.1239514999999999E-4</v>
      </c>
      <c r="AE61" s="207">
        <v>1.1239514999999999E-4</v>
      </c>
      <c r="AF61" s="207">
        <v>1.1239514999999999E-4</v>
      </c>
      <c r="AG61" s="207">
        <v>1.1239514999999999E-4</v>
      </c>
      <c r="AH61" s="207">
        <v>1.1239514999999999E-4</v>
      </c>
      <c r="AI61" s="208">
        <v>1.1239514999999999E-4</v>
      </c>
    </row>
    <row r="62" spans="1:35" ht="14.3" x14ac:dyDescent="0.25">
      <c r="A62" s="18"/>
      <c r="B62" s="121"/>
      <c r="C62" s="206" t="s">
        <v>289</v>
      </c>
      <c r="D62" s="215"/>
      <c r="E62" s="206" t="s">
        <v>107</v>
      </c>
      <c r="F62" s="207">
        <v>1331.9829</v>
      </c>
      <c r="G62" s="207">
        <v>1331.9829</v>
      </c>
      <c r="H62" s="207">
        <v>1331.9829</v>
      </c>
      <c r="I62" s="207">
        <v>1331.9829</v>
      </c>
      <c r="J62" s="207">
        <v>1331.9829</v>
      </c>
      <c r="K62" s="207">
        <v>1331.9829</v>
      </c>
      <c r="L62" s="207">
        <v>1331.9829</v>
      </c>
      <c r="M62" s="207">
        <v>1331.9829</v>
      </c>
      <c r="N62" s="207">
        <v>1331.9829</v>
      </c>
      <c r="O62" s="207">
        <v>1331.9829</v>
      </c>
      <c r="P62" s="207">
        <v>1331.9829</v>
      </c>
      <c r="Q62" s="207">
        <v>1331.9829</v>
      </c>
      <c r="R62" s="207">
        <v>1331.9829</v>
      </c>
      <c r="S62" s="207">
        <v>1331.9829</v>
      </c>
      <c r="T62" s="207">
        <v>1331.9829</v>
      </c>
      <c r="U62" s="207">
        <v>1331.9829</v>
      </c>
      <c r="V62" s="207">
        <v>1331.9829</v>
      </c>
      <c r="W62" s="207">
        <v>1331.9829</v>
      </c>
      <c r="X62" s="207">
        <v>1331.9829</v>
      </c>
      <c r="Y62" s="207">
        <v>1331.9829</v>
      </c>
      <c r="Z62" s="207">
        <v>1331.9829</v>
      </c>
      <c r="AA62" s="207">
        <v>1331.9829</v>
      </c>
      <c r="AB62" s="207">
        <v>1331.9829</v>
      </c>
      <c r="AC62" s="207">
        <v>1331.9829</v>
      </c>
      <c r="AD62" s="207">
        <v>1331.9829</v>
      </c>
      <c r="AE62" s="207">
        <v>1331.9829</v>
      </c>
      <c r="AF62" s="207">
        <v>1331.9829</v>
      </c>
      <c r="AG62" s="207">
        <v>1331.9829</v>
      </c>
      <c r="AH62" s="207">
        <v>1331.9829</v>
      </c>
      <c r="AI62" s="208">
        <v>1331.9829</v>
      </c>
    </row>
    <row r="63" spans="1:35" ht="14.3" x14ac:dyDescent="0.25">
      <c r="A63" s="18"/>
      <c r="B63" s="121"/>
      <c r="C63" s="206" t="s">
        <v>269</v>
      </c>
      <c r="D63" s="215"/>
      <c r="E63" s="206" t="s">
        <v>71</v>
      </c>
      <c r="F63" s="207">
        <v>18658.337</v>
      </c>
      <c r="G63" s="207">
        <v>18658.337</v>
      </c>
      <c r="H63" s="207">
        <v>18658.337</v>
      </c>
      <c r="I63" s="207">
        <v>18658.337</v>
      </c>
      <c r="J63" s="207">
        <v>18658.337</v>
      </c>
      <c r="K63" s="207">
        <v>18658.337</v>
      </c>
      <c r="L63" s="207">
        <v>18658.337</v>
      </c>
      <c r="M63" s="207">
        <v>18658.337</v>
      </c>
      <c r="N63" s="207">
        <v>18658.337</v>
      </c>
      <c r="O63" s="207">
        <v>18658.337</v>
      </c>
      <c r="P63" s="207">
        <v>18658.337</v>
      </c>
      <c r="Q63" s="207">
        <v>18658.337</v>
      </c>
      <c r="R63" s="207">
        <v>18658.337</v>
      </c>
      <c r="S63" s="207">
        <v>18658.337</v>
      </c>
      <c r="T63" s="207">
        <v>18658.337</v>
      </c>
      <c r="U63" s="207">
        <v>18658.337</v>
      </c>
      <c r="V63" s="207">
        <v>18658.337</v>
      </c>
      <c r="W63" s="207">
        <v>18658.337</v>
      </c>
      <c r="X63" s="207">
        <v>18658.337</v>
      </c>
      <c r="Y63" s="207">
        <v>18658.337</v>
      </c>
      <c r="Z63" s="207">
        <v>18658.337</v>
      </c>
      <c r="AA63" s="207">
        <v>18658.337</v>
      </c>
      <c r="AB63" s="207">
        <v>18658.337</v>
      </c>
      <c r="AC63" s="207">
        <v>18658.337</v>
      </c>
      <c r="AD63" s="207">
        <v>18658.337</v>
      </c>
      <c r="AE63" s="207">
        <v>18658.337</v>
      </c>
      <c r="AF63" s="207">
        <v>18658.337</v>
      </c>
      <c r="AG63" s="207">
        <v>18658.337</v>
      </c>
      <c r="AH63" s="207">
        <v>18658.337</v>
      </c>
      <c r="AI63" s="208">
        <v>18658.337</v>
      </c>
    </row>
    <row r="64" spans="1:35" ht="14.3" x14ac:dyDescent="0.25">
      <c r="A64" s="18"/>
      <c r="B64" s="121"/>
      <c r="C64" s="206" t="s">
        <v>270</v>
      </c>
      <c r="D64" s="215"/>
      <c r="E64" s="206" t="s">
        <v>220</v>
      </c>
      <c r="F64" s="207">
        <v>5.1803198000000003E-3</v>
      </c>
      <c r="G64" s="207">
        <v>5.1803198000000003E-3</v>
      </c>
      <c r="H64" s="207">
        <v>5.1803198000000003E-3</v>
      </c>
      <c r="I64" s="207">
        <v>5.1803198000000003E-3</v>
      </c>
      <c r="J64" s="207">
        <v>5.1803198000000003E-3</v>
      </c>
      <c r="K64" s="207">
        <v>5.1803198000000003E-3</v>
      </c>
      <c r="L64" s="207">
        <v>5.1803198000000003E-3</v>
      </c>
      <c r="M64" s="207">
        <v>5.1803198000000003E-3</v>
      </c>
      <c r="N64" s="207">
        <v>5.1803198000000003E-3</v>
      </c>
      <c r="O64" s="207">
        <v>5.1803198000000003E-3</v>
      </c>
      <c r="P64" s="207">
        <v>5.1803198000000003E-3</v>
      </c>
      <c r="Q64" s="207">
        <v>5.1803198000000003E-3</v>
      </c>
      <c r="R64" s="207">
        <v>5.1803198000000003E-3</v>
      </c>
      <c r="S64" s="207">
        <v>5.1803198000000003E-3</v>
      </c>
      <c r="T64" s="207">
        <v>5.1803198000000003E-3</v>
      </c>
      <c r="U64" s="207">
        <v>5.1803198000000003E-3</v>
      </c>
      <c r="V64" s="207">
        <v>5.1803198000000003E-3</v>
      </c>
      <c r="W64" s="207">
        <v>5.1803198000000003E-3</v>
      </c>
      <c r="X64" s="207">
        <v>5.1803198000000003E-3</v>
      </c>
      <c r="Y64" s="207">
        <v>5.1803198000000003E-3</v>
      </c>
      <c r="Z64" s="207">
        <v>5.1803198000000003E-3</v>
      </c>
      <c r="AA64" s="207">
        <v>5.1803198000000003E-3</v>
      </c>
      <c r="AB64" s="207">
        <v>5.1803198000000003E-3</v>
      </c>
      <c r="AC64" s="207">
        <v>5.1803198000000003E-3</v>
      </c>
      <c r="AD64" s="207">
        <v>5.1803198000000003E-3</v>
      </c>
      <c r="AE64" s="207">
        <v>5.1803198000000003E-3</v>
      </c>
      <c r="AF64" s="207">
        <v>5.1803198000000003E-3</v>
      </c>
      <c r="AG64" s="207">
        <v>5.1803198000000003E-3</v>
      </c>
      <c r="AH64" s="207">
        <v>5.1803198000000003E-3</v>
      </c>
      <c r="AI64" s="208">
        <v>5.1803198000000003E-3</v>
      </c>
    </row>
    <row r="65" spans="1:35" ht="14.3" x14ac:dyDescent="0.25">
      <c r="A65" s="18"/>
      <c r="B65" s="121"/>
      <c r="C65" s="206" t="s">
        <v>271</v>
      </c>
      <c r="D65" s="215"/>
      <c r="E65" s="206" t="s">
        <v>221</v>
      </c>
      <c r="F65" s="207">
        <v>3.5057985</v>
      </c>
      <c r="G65" s="207">
        <v>3.5057985</v>
      </c>
      <c r="H65" s="207">
        <v>3.5057985</v>
      </c>
      <c r="I65" s="207">
        <v>3.5057985</v>
      </c>
      <c r="J65" s="207">
        <v>3.5057985</v>
      </c>
      <c r="K65" s="207">
        <v>3.5057985</v>
      </c>
      <c r="L65" s="207">
        <v>3.5057985</v>
      </c>
      <c r="M65" s="207">
        <v>3.5057985</v>
      </c>
      <c r="N65" s="207">
        <v>3.5057985</v>
      </c>
      <c r="O65" s="207">
        <v>3.5057985</v>
      </c>
      <c r="P65" s="207">
        <v>3.5057985</v>
      </c>
      <c r="Q65" s="207">
        <v>3.5057985</v>
      </c>
      <c r="R65" s="207">
        <v>3.5057985</v>
      </c>
      <c r="S65" s="207">
        <v>3.5057985</v>
      </c>
      <c r="T65" s="207">
        <v>3.5057985</v>
      </c>
      <c r="U65" s="207">
        <v>3.5057985</v>
      </c>
      <c r="V65" s="207">
        <v>3.5057985</v>
      </c>
      <c r="W65" s="207">
        <v>3.5057985</v>
      </c>
      <c r="X65" s="207">
        <v>3.5057985</v>
      </c>
      <c r="Y65" s="207">
        <v>3.5057985</v>
      </c>
      <c r="Z65" s="207">
        <v>3.5057985</v>
      </c>
      <c r="AA65" s="207">
        <v>3.5057985</v>
      </c>
      <c r="AB65" s="207">
        <v>3.5057985</v>
      </c>
      <c r="AC65" s="207">
        <v>3.5057985</v>
      </c>
      <c r="AD65" s="207">
        <v>3.5057985</v>
      </c>
      <c r="AE65" s="207">
        <v>3.5057985</v>
      </c>
      <c r="AF65" s="207">
        <v>3.5057985</v>
      </c>
      <c r="AG65" s="207">
        <v>3.5057985</v>
      </c>
      <c r="AH65" s="207">
        <v>3.5057985</v>
      </c>
      <c r="AI65" s="208">
        <v>3.5057985</v>
      </c>
    </row>
    <row r="66" spans="1:35" ht="14.3" x14ac:dyDescent="0.25">
      <c r="A66" s="18"/>
      <c r="B66" s="121"/>
      <c r="C66" s="206" t="s">
        <v>272</v>
      </c>
      <c r="D66" s="215"/>
      <c r="E66" s="206" t="s">
        <v>222</v>
      </c>
      <c r="F66" s="207">
        <v>49.17436</v>
      </c>
      <c r="G66" s="207">
        <v>49.17436</v>
      </c>
      <c r="H66" s="207">
        <v>49.17436</v>
      </c>
      <c r="I66" s="207">
        <v>49.17436</v>
      </c>
      <c r="J66" s="207">
        <v>49.17436</v>
      </c>
      <c r="K66" s="207">
        <v>49.17436</v>
      </c>
      <c r="L66" s="207">
        <v>49.17436</v>
      </c>
      <c r="M66" s="207">
        <v>49.17436</v>
      </c>
      <c r="N66" s="207">
        <v>49.17436</v>
      </c>
      <c r="O66" s="207">
        <v>49.17436</v>
      </c>
      <c r="P66" s="207">
        <v>49.17436</v>
      </c>
      <c r="Q66" s="207">
        <v>49.17436</v>
      </c>
      <c r="R66" s="207">
        <v>49.17436</v>
      </c>
      <c r="S66" s="207">
        <v>49.17436</v>
      </c>
      <c r="T66" s="207">
        <v>49.17436</v>
      </c>
      <c r="U66" s="207">
        <v>49.17436</v>
      </c>
      <c r="V66" s="207">
        <v>49.17436</v>
      </c>
      <c r="W66" s="207">
        <v>49.17436</v>
      </c>
      <c r="X66" s="207">
        <v>49.17436</v>
      </c>
      <c r="Y66" s="207">
        <v>49.17436</v>
      </c>
      <c r="Z66" s="207">
        <v>49.17436</v>
      </c>
      <c r="AA66" s="207">
        <v>49.17436</v>
      </c>
      <c r="AB66" s="207">
        <v>49.17436</v>
      </c>
      <c r="AC66" s="207">
        <v>49.17436</v>
      </c>
      <c r="AD66" s="207">
        <v>49.17436</v>
      </c>
      <c r="AE66" s="207">
        <v>49.17436</v>
      </c>
      <c r="AF66" s="207">
        <v>49.17436</v>
      </c>
      <c r="AG66" s="207">
        <v>49.17436</v>
      </c>
      <c r="AH66" s="207">
        <v>49.17436</v>
      </c>
      <c r="AI66" s="208">
        <v>49.17436</v>
      </c>
    </row>
    <row r="67" spans="1:35" ht="14.3" x14ac:dyDescent="0.25">
      <c r="A67" s="18"/>
      <c r="B67" s="121"/>
      <c r="C67" s="206" t="s">
        <v>273</v>
      </c>
      <c r="D67" s="215"/>
      <c r="E67" s="206" t="s">
        <v>223</v>
      </c>
      <c r="F67" s="207">
        <v>36.396953000000003</v>
      </c>
      <c r="G67" s="207">
        <v>36.396953000000003</v>
      </c>
      <c r="H67" s="207">
        <v>36.396953000000003</v>
      </c>
      <c r="I67" s="207">
        <v>36.396953000000003</v>
      </c>
      <c r="J67" s="207">
        <v>36.396953000000003</v>
      </c>
      <c r="K67" s="207">
        <v>36.396953000000003</v>
      </c>
      <c r="L67" s="207">
        <v>36.396953000000003</v>
      </c>
      <c r="M67" s="207">
        <v>36.396953000000003</v>
      </c>
      <c r="N67" s="207">
        <v>36.396953000000003</v>
      </c>
      <c r="O67" s="207">
        <v>36.396953000000003</v>
      </c>
      <c r="P67" s="207">
        <v>36.396953000000003</v>
      </c>
      <c r="Q67" s="207">
        <v>36.396953000000003</v>
      </c>
      <c r="R67" s="207">
        <v>36.396953000000003</v>
      </c>
      <c r="S67" s="207">
        <v>36.396953000000003</v>
      </c>
      <c r="T67" s="207">
        <v>36.396953000000003</v>
      </c>
      <c r="U67" s="207">
        <v>36.396953000000003</v>
      </c>
      <c r="V67" s="207">
        <v>36.396953000000003</v>
      </c>
      <c r="W67" s="207">
        <v>36.396953000000003</v>
      </c>
      <c r="X67" s="207">
        <v>36.396953000000003</v>
      </c>
      <c r="Y67" s="207">
        <v>36.396953000000003</v>
      </c>
      <c r="Z67" s="207">
        <v>36.396953000000003</v>
      </c>
      <c r="AA67" s="207">
        <v>36.396953000000003</v>
      </c>
      <c r="AB67" s="207">
        <v>36.396953000000003</v>
      </c>
      <c r="AC67" s="207">
        <v>36.396953000000003</v>
      </c>
      <c r="AD67" s="207">
        <v>36.396953000000003</v>
      </c>
      <c r="AE67" s="207">
        <v>36.396953000000003</v>
      </c>
      <c r="AF67" s="207">
        <v>36.396953000000003</v>
      </c>
      <c r="AG67" s="207">
        <v>36.396953000000003</v>
      </c>
      <c r="AH67" s="207">
        <v>36.396953000000003</v>
      </c>
      <c r="AI67" s="208">
        <v>36.396953000000003</v>
      </c>
    </row>
    <row r="68" spans="1:35" ht="14.3" x14ac:dyDescent="0.25">
      <c r="A68" s="18"/>
      <c r="B68" s="121"/>
      <c r="C68" s="206" t="s">
        <v>274</v>
      </c>
      <c r="D68" s="215"/>
      <c r="E68" s="206" t="s">
        <v>222</v>
      </c>
      <c r="F68" s="207">
        <v>51.412779</v>
      </c>
      <c r="G68" s="207">
        <v>51.412779</v>
      </c>
      <c r="H68" s="207">
        <v>51.412779</v>
      </c>
      <c r="I68" s="207">
        <v>51.412779</v>
      </c>
      <c r="J68" s="207">
        <v>51.412779</v>
      </c>
      <c r="K68" s="207">
        <v>51.412779</v>
      </c>
      <c r="L68" s="207">
        <v>51.412779</v>
      </c>
      <c r="M68" s="207">
        <v>51.412779</v>
      </c>
      <c r="N68" s="207">
        <v>51.412779</v>
      </c>
      <c r="O68" s="207">
        <v>51.412779</v>
      </c>
      <c r="P68" s="207">
        <v>51.412779</v>
      </c>
      <c r="Q68" s="207">
        <v>51.412779</v>
      </c>
      <c r="R68" s="207">
        <v>51.412779</v>
      </c>
      <c r="S68" s="207">
        <v>51.412779</v>
      </c>
      <c r="T68" s="207">
        <v>51.412779</v>
      </c>
      <c r="U68" s="207">
        <v>51.412779</v>
      </c>
      <c r="V68" s="207">
        <v>51.412779</v>
      </c>
      <c r="W68" s="207">
        <v>51.412779</v>
      </c>
      <c r="X68" s="207">
        <v>51.412779</v>
      </c>
      <c r="Y68" s="207">
        <v>51.412779</v>
      </c>
      <c r="Z68" s="207">
        <v>51.412779</v>
      </c>
      <c r="AA68" s="207">
        <v>51.412779</v>
      </c>
      <c r="AB68" s="207">
        <v>51.412779</v>
      </c>
      <c r="AC68" s="207">
        <v>51.412779</v>
      </c>
      <c r="AD68" s="207">
        <v>51.412779</v>
      </c>
      <c r="AE68" s="207">
        <v>51.412779</v>
      </c>
      <c r="AF68" s="207">
        <v>51.412779</v>
      </c>
      <c r="AG68" s="207">
        <v>51.412779</v>
      </c>
      <c r="AH68" s="207">
        <v>51.412779</v>
      </c>
      <c r="AI68" s="208">
        <v>51.412779</v>
      </c>
    </row>
    <row r="69" spans="1:35" ht="14.3" x14ac:dyDescent="0.25">
      <c r="A69" s="18"/>
      <c r="B69" s="121"/>
      <c r="C69" s="206" t="s">
        <v>275</v>
      </c>
      <c r="D69" s="215"/>
      <c r="E69" s="206" t="s">
        <v>224</v>
      </c>
      <c r="F69" s="207">
        <v>99.913674</v>
      </c>
      <c r="G69" s="207">
        <v>99.913674</v>
      </c>
      <c r="H69" s="207">
        <v>99.913674</v>
      </c>
      <c r="I69" s="207">
        <v>99.913674</v>
      </c>
      <c r="J69" s="207">
        <v>99.913674</v>
      </c>
      <c r="K69" s="207">
        <v>99.913674</v>
      </c>
      <c r="L69" s="207">
        <v>99.913674</v>
      </c>
      <c r="M69" s="207">
        <v>99.913674</v>
      </c>
      <c r="N69" s="207">
        <v>99.913674</v>
      </c>
      <c r="O69" s="207">
        <v>99.913674</v>
      </c>
      <c r="P69" s="207">
        <v>99.913674</v>
      </c>
      <c r="Q69" s="207">
        <v>99.913674</v>
      </c>
      <c r="R69" s="207">
        <v>99.913674</v>
      </c>
      <c r="S69" s="207">
        <v>99.913674</v>
      </c>
      <c r="T69" s="207">
        <v>99.913674</v>
      </c>
      <c r="U69" s="207">
        <v>99.913674</v>
      </c>
      <c r="V69" s="207">
        <v>99.913674</v>
      </c>
      <c r="W69" s="207">
        <v>99.913674</v>
      </c>
      <c r="X69" s="207">
        <v>99.913674</v>
      </c>
      <c r="Y69" s="207">
        <v>99.913674</v>
      </c>
      <c r="Z69" s="207">
        <v>99.913674</v>
      </c>
      <c r="AA69" s="207">
        <v>99.913674</v>
      </c>
      <c r="AB69" s="207">
        <v>99.913674</v>
      </c>
      <c r="AC69" s="207">
        <v>99.913674</v>
      </c>
      <c r="AD69" s="207">
        <v>99.913674</v>
      </c>
      <c r="AE69" s="207">
        <v>99.913674</v>
      </c>
      <c r="AF69" s="207">
        <v>99.913674</v>
      </c>
      <c r="AG69" s="207">
        <v>99.913674</v>
      </c>
      <c r="AH69" s="207">
        <v>99.913674</v>
      </c>
      <c r="AI69" s="208">
        <v>99.913674</v>
      </c>
    </row>
    <row r="70" spans="1:35" ht="14.3" x14ac:dyDescent="0.25">
      <c r="A70" s="18"/>
      <c r="B70" s="121"/>
      <c r="C70" s="206" t="s">
        <v>276</v>
      </c>
      <c r="D70" s="215"/>
      <c r="E70" s="206" t="s">
        <v>225</v>
      </c>
      <c r="F70" s="207">
        <v>5.6463824999999996</v>
      </c>
      <c r="G70" s="207">
        <v>5.6463824999999996</v>
      </c>
      <c r="H70" s="207">
        <v>5.6463824999999996</v>
      </c>
      <c r="I70" s="207">
        <v>5.6463824999999996</v>
      </c>
      <c r="J70" s="207">
        <v>5.6463824999999996</v>
      </c>
      <c r="K70" s="207">
        <v>5.6463824999999996</v>
      </c>
      <c r="L70" s="207">
        <v>5.6463824999999996</v>
      </c>
      <c r="M70" s="207">
        <v>5.6463824999999996</v>
      </c>
      <c r="N70" s="207">
        <v>5.6463824999999996</v>
      </c>
      <c r="O70" s="207">
        <v>5.6463824999999996</v>
      </c>
      <c r="P70" s="207">
        <v>5.6463824999999996</v>
      </c>
      <c r="Q70" s="207">
        <v>5.6463824999999996</v>
      </c>
      <c r="R70" s="207">
        <v>5.6463824999999996</v>
      </c>
      <c r="S70" s="207">
        <v>5.6463824999999996</v>
      </c>
      <c r="T70" s="207">
        <v>5.6463824999999996</v>
      </c>
      <c r="U70" s="207">
        <v>5.6463824999999996</v>
      </c>
      <c r="V70" s="207">
        <v>5.6463824999999996</v>
      </c>
      <c r="W70" s="207">
        <v>5.6463824999999996</v>
      </c>
      <c r="X70" s="207">
        <v>5.6463824999999996</v>
      </c>
      <c r="Y70" s="207">
        <v>5.6463824999999996</v>
      </c>
      <c r="Z70" s="207">
        <v>5.6463824999999996</v>
      </c>
      <c r="AA70" s="207">
        <v>5.6463824999999996</v>
      </c>
      <c r="AB70" s="207">
        <v>5.6463824999999996</v>
      </c>
      <c r="AC70" s="207">
        <v>5.6463824999999996</v>
      </c>
      <c r="AD70" s="207">
        <v>5.6463824999999996</v>
      </c>
      <c r="AE70" s="207">
        <v>5.6463824999999996</v>
      </c>
      <c r="AF70" s="207">
        <v>5.6463824999999996</v>
      </c>
      <c r="AG70" s="207">
        <v>5.6463824999999996</v>
      </c>
      <c r="AH70" s="207">
        <v>5.6463824999999996</v>
      </c>
      <c r="AI70" s="208">
        <v>5.6463824999999996</v>
      </c>
    </row>
    <row r="71" spans="1:35" ht="14.3" x14ac:dyDescent="0.25">
      <c r="A71" s="18"/>
      <c r="B71" s="121"/>
      <c r="C71" s="206" t="s">
        <v>277</v>
      </c>
      <c r="D71" s="215"/>
      <c r="E71" s="206" t="s">
        <v>226</v>
      </c>
      <c r="F71" s="207">
        <v>0.4341738</v>
      </c>
      <c r="G71" s="207">
        <v>0.4341738</v>
      </c>
      <c r="H71" s="207">
        <v>0.4341738</v>
      </c>
      <c r="I71" s="207">
        <v>0.4341738</v>
      </c>
      <c r="J71" s="207">
        <v>0.4341738</v>
      </c>
      <c r="K71" s="207">
        <v>0.4341738</v>
      </c>
      <c r="L71" s="207">
        <v>0.4341738</v>
      </c>
      <c r="M71" s="207">
        <v>0.4341738</v>
      </c>
      <c r="N71" s="207">
        <v>0.4341738</v>
      </c>
      <c r="O71" s="207">
        <v>0.4341738</v>
      </c>
      <c r="P71" s="207">
        <v>0.4341738</v>
      </c>
      <c r="Q71" s="207">
        <v>0.4341738</v>
      </c>
      <c r="R71" s="207">
        <v>0.4341738</v>
      </c>
      <c r="S71" s="207">
        <v>0.4341738</v>
      </c>
      <c r="T71" s="207">
        <v>0.4341738</v>
      </c>
      <c r="U71" s="207">
        <v>0.4341738</v>
      </c>
      <c r="V71" s="207">
        <v>0.4341738</v>
      </c>
      <c r="W71" s="207">
        <v>0.4341738</v>
      </c>
      <c r="X71" s="207">
        <v>0.4341738</v>
      </c>
      <c r="Y71" s="207">
        <v>0.4341738</v>
      </c>
      <c r="Z71" s="207">
        <v>0.4341738</v>
      </c>
      <c r="AA71" s="207">
        <v>0.4341738</v>
      </c>
      <c r="AB71" s="207">
        <v>0.4341738</v>
      </c>
      <c r="AC71" s="207">
        <v>0.4341738</v>
      </c>
      <c r="AD71" s="207">
        <v>0.4341738</v>
      </c>
      <c r="AE71" s="207">
        <v>0.4341738</v>
      </c>
      <c r="AF71" s="207">
        <v>0.4341738</v>
      </c>
      <c r="AG71" s="207">
        <v>0.4341738</v>
      </c>
      <c r="AH71" s="207">
        <v>0.4341738</v>
      </c>
      <c r="AI71" s="208">
        <v>0.4341738</v>
      </c>
    </row>
    <row r="72" spans="1:35" ht="14.3" x14ac:dyDescent="0.25">
      <c r="A72" s="18"/>
      <c r="B72" s="121"/>
      <c r="C72" s="206" t="s">
        <v>278</v>
      </c>
      <c r="D72" s="215"/>
      <c r="E72" s="206" t="s">
        <v>301</v>
      </c>
      <c r="F72" s="207">
        <v>106339.65</v>
      </c>
      <c r="G72" s="207">
        <v>106339.65</v>
      </c>
      <c r="H72" s="207">
        <v>106339.65</v>
      </c>
      <c r="I72" s="207">
        <v>106339.65</v>
      </c>
      <c r="J72" s="207">
        <v>106339.65</v>
      </c>
      <c r="K72" s="207">
        <v>106339.65</v>
      </c>
      <c r="L72" s="207">
        <v>106339.65</v>
      </c>
      <c r="M72" s="207">
        <v>106339.65</v>
      </c>
      <c r="N72" s="207">
        <v>106339.65</v>
      </c>
      <c r="O72" s="207">
        <v>106339.65</v>
      </c>
      <c r="P72" s="207">
        <v>106339.65</v>
      </c>
      <c r="Q72" s="207">
        <v>106339.65</v>
      </c>
      <c r="R72" s="207">
        <v>106339.65</v>
      </c>
      <c r="S72" s="207">
        <v>106339.65</v>
      </c>
      <c r="T72" s="207">
        <v>106339.65</v>
      </c>
      <c r="U72" s="207">
        <v>106339.65</v>
      </c>
      <c r="V72" s="207">
        <v>106339.65</v>
      </c>
      <c r="W72" s="207">
        <v>106339.65</v>
      </c>
      <c r="X72" s="207">
        <v>106339.65</v>
      </c>
      <c r="Y72" s="207">
        <v>106339.65</v>
      </c>
      <c r="Z72" s="207">
        <v>106339.65</v>
      </c>
      <c r="AA72" s="207">
        <v>106339.65</v>
      </c>
      <c r="AB72" s="207">
        <v>106339.65</v>
      </c>
      <c r="AC72" s="207">
        <v>106339.65</v>
      </c>
      <c r="AD72" s="207">
        <v>106339.65</v>
      </c>
      <c r="AE72" s="207">
        <v>106339.65</v>
      </c>
      <c r="AF72" s="207">
        <v>106339.65</v>
      </c>
      <c r="AG72" s="207">
        <v>106339.65</v>
      </c>
      <c r="AH72" s="207">
        <v>106339.65</v>
      </c>
      <c r="AI72" s="208">
        <v>106339.65</v>
      </c>
    </row>
    <row r="73" spans="1:35" ht="14.3" x14ac:dyDescent="0.25">
      <c r="A73" s="18"/>
      <c r="B73" s="121"/>
      <c r="C73" s="206" t="s">
        <v>279</v>
      </c>
      <c r="D73" s="215"/>
      <c r="E73" s="206" t="s">
        <v>301</v>
      </c>
      <c r="F73" s="207">
        <v>472.29503</v>
      </c>
      <c r="G73" s="207">
        <v>472.29503</v>
      </c>
      <c r="H73" s="207">
        <v>472.29503</v>
      </c>
      <c r="I73" s="207">
        <v>472.29503</v>
      </c>
      <c r="J73" s="207">
        <v>472.29503</v>
      </c>
      <c r="K73" s="207">
        <v>472.29503</v>
      </c>
      <c r="L73" s="207">
        <v>472.29503</v>
      </c>
      <c r="M73" s="207">
        <v>472.29503</v>
      </c>
      <c r="N73" s="207">
        <v>472.29503</v>
      </c>
      <c r="O73" s="207">
        <v>472.29503</v>
      </c>
      <c r="P73" s="207">
        <v>472.29503</v>
      </c>
      <c r="Q73" s="207">
        <v>472.29503</v>
      </c>
      <c r="R73" s="207">
        <v>472.29503</v>
      </c>
      <c r="S73" s="207">
        <v>472.29503</v>
      </c>
      <c r="T73" s="207">
        <v>472.29503</v>
      </c>
      <c r="U73" s="207">
        <v>472.29503</v>
      </c>
      <c r="V73" s="207">
        <v>472.29503</v>
      </c>
      <c r="W73" s="207">
        <v>472.29503</v>
      </c>
      <c r="X73" s="207">
        <v>472.29503</v>
      </c>
      <c r="Y73" s="207">
        <v>472.29503</v>
      </c>
      <c r="Z73" s="207">
        <v>472.29503</v>
      </c>
      <c r="AA73" s="207">
        <v>472.29503</v>
      </c>
      <c r="AB73" s="207">
        <v>472.29503</v>
      </c>
      <c r="AC73" s="207">
        <v>472.29503</v>
      </c>
      <c r="AD73" s="207">
        <v>472.29503</v>
      </c>
      <c r="AE73" s="207">
        <v>472.29503</v>
      </c>
      <c r="AF73" s="207">
        <v>472.29503</v>
      </c>
      <c r="AG73" s="207">
        <v>472.29503</v>
      </c>
      <c r="AH73" s="207">
        <v>472.29503</v>
      </c>
      <c r="AI73" s="208">
        <v>472.29503</v>
      </c>
    </row>
    <row r="74" spans="1:35" ht="14.3" x14ac:dyDescent="0.25">
      <c r="A74" s="18"/>
      <c r="B74" s="121"/>
      <c r="C74" s="206" t="s">
        <v>280</v>
      </c>
      <c r="D74" s="215"/>
      <c r="E74" s="206" t="s">
        <v>301</v>
      </c>
      <c r="F74" s="207">
        <v>726.05368999999996</v>
      </c>
      <c r="G74" s="207">
        <v>726.05368999999996</v>
      </c>
      <c r="H74" s="207">
        <v>726.05368999999996</v>
      </c>
      <c r="I74" s="207">
        <v>726.05368999999996</v>
      </c>
      <c r="J74" s="207">
        <v>726.05368999999996</v>
      </c>
      <c r="K74" s="207">
        <v>726.05368999999996</v>
      </c>
      <c r="L74" s="207">
        <v>726.05368999999996</v>
      </c>
      <c r="M74" s="207">
        <v>726.05368999999996</v>
      </c>
      <c r="N74" s="207">
        <v>726.05368999999996</v>
      </c>
      <c r="O74" s="207">
        <v>726.05368999999996</v>
      </c>
      <c r="P74" s="207">
        <v>726.05368999999996</v>
      </c>
      <c r="Q74" s="207">
        <v>726.05368999999996</v>
      </c>
      <c r="R74" s="207">
        <v>726.05368999999996</v>
      </c>
      <c r="S74" s="207">
        <v>726.05368999999996</v>
      </c>
      <c r="T74" s="207">
        <v>726.05368999999996</v>
      </c>
      <c r="U74" s="207">
        <v>726.05368999999996</v>
      </c>
      <c r="V74" s="207">
        <v>726.05368999999996</v>
      </c>
      <c r="W74" s="207">
        <v>726.05368999999996</v>
      </c>
      <c r="X74" s="207">
        <v>726.05368999999996</v>
      </c>
      <c r="Y74" s="207">
        <v>726.05368999999996</v>
      </c>
      <c r="Z74" s="207">
        <v>726.05368999999996</v>
      </c>
      <c r="AA74" s="207">
        <v>726.05368999999996</v>
      </c>
      <c r="AB74" s="207">
        <v>726.05368999999996</v>
      </c>
      <c r="AC74" s="207">
        <v>726.05368999999996</v>
      </c>
      <c r="AD74" s="207">
        <v>726.05368999999996</v>
      </c>
      <c r="AE74" s="207">
        <v>726.05368999999996</v>
      </c>
      <c r="AF74" s="207">
        <v>726.05368999999996</v>
      </c>
      <c r="AG74" s="207">
        <v>726.05368999999996</v>
      </c>
      <c r="AH74" s="207">
        <v>726.05368999999996</v>
      </c>
      <c r="AI74" s="208">
        <v>726.05368999999996</v>
      </c>
    </row>
    <row r="75" spans="1:35" ht="14.3" x14ac:dyDescent="0.25">
      <c r="A75" s="18"/>
      <c r="B75" s="121"/>
      <c r="C75" s="206" t="s">
        <v>281</v>
      </c>
      <c r="D75" s="215"/>
      <c r="E75" s="206" t="s">
        <v>301</v>
      </c>
      <c r="F75" s="207">
        <v>1123.5739000000001</v>
      </c>
      <c r="G75" s="207">
        <v>1123.5739000000001</v>
      </c>
      <c r="H75" s="207">
        <v>1123.5739000000001</v>
      </c>
      <c r="I75" s="207">
        <v>1123.5739000000001</v>
      </c>
      <c r="J75" s="207">
        <v>1123.5739000000001</v>
      </c>
      <c r="K75" s="207">
        <v>1123.5739000000001</v>
      </c>
      <c r="L75" s="207">
        <v>1123.5739000000001</v>
      </c>
      <c r="M75" s="207">
        <v>1123.5739000000001</v>
      </c>
      <c r="N75" s="207">
        <v>1123.5739000000001</v>
      </c>
      <c r="O75" s="207">
        <v>1123.5739000000001</v>
      </c>
      <c r="P75" s="207">
        <v>1123.5739000000001</v>
      </c>
      <c r="Q75" s="207">
        <v>1123.5739000000001</v>
      </c>
      <c r="R75" s="207">
        <v>1123.5739000000001</v>
      </c>
      <c r="S75" s="207">
        <v>1123.5739000000001</v>
      </c>
      <c r="T75" s="207">
        <v>1123.5739000000001</v>
      </c>
      <c r="U75" s="207">
        <v>1123.5739000000001</v>
      </c>
      <c r="V75" s="207">
        <v>1123.5739000000001</v>
      </c>
      <c r="W75" s="207">
        <v>1123.5739000000001</v>
      </c>
      <c r="X75" s="207">
        <v>1123.5739000000001</v>
      </c>
      <c r="Y75" s="207">
        <v>1123.5739000000001</v>
      </c>
      <c r="Z75" s="207">
        <v>1123.5739000000001</v>
      </c>
      <c r="AA75" s="207">
        <v>1123.5739000000001</v>
      </c>
      <c r="AB75" s="207">
        <v>1123.5739000000001</v>
      </c>
      <c r="AC75" s="207">
        <v>1123.5739000000001</v>
      </c>
      <c r="AD75" s="207">
        <v>1123.5739000000001</v>
      </c>
      <c r="AE75" s="207">
        <v>1123.5739000000001</v>
      </c>
      <c r="AF75" s="207">
        <v>1123.5739000000001</v>
      </c>
      <c r="AG75" s="207">
        <v>1123.5739000000001</v>
      </c>
      <c r="AH75" s="207">
        <v>1123.5739000000001</v>
      </c>
      <c r="AI75" s="208">
        <v>1123.5739000000001</v>
      </c>
    </row>
    <row r="76" spans="1:35" ht="14.3" x14ac:dyDescent="0.25">
      <c r="A76" s="18"/>
      <c r="B76" s="121"/>
      <c r="C76" s="206" t="s">
        <v>282</v>
      </c>
      <c r="D76" s="215"/>
      <c r="E76" s="206" t="s">
        <v>301</v>
      </c>
      <c r="F76" s="207">
        <v>19405.101999999999</v>
      </c>
      <c r="G76" s="207">
        <v>19405.101999999999</v>
      </c>
      <c r="H76" s="207">
        <v>19405.101999999999</v>
      </c>
      <c r="I76" s="207">
        <v>19405.101999999999</v>
      </c>
      <c r="J76" s="207">
        <v>19405.101999999999</v>
      </c>
      <c r="K76" s="207">
        <v>19405.101999999999</v>
      </c>
      <c r="L76" s="207">
        <v>19405.101999999999</v>
      </c>
      <c r="M76" s="207">
        <v>19405.101999999999</v>
      </c>
      <c r="N76" s="207">
        <v>19405.101999999999</v>
      </c>
      <c r="O76" s="207">
        <v>19405.101999999999</v>
      </c>
      <c r="P76" s="207">
        <v>19405.101999999999</v>
      </c>
      <c r="Q76" s="207">
        <v>19405.101999999999</v>
      </c>
      <c r="R76" s="207">
        <v>19405.101999999999</v>
      </c>
      <c r="S76" s="207">
        <v>19405.101999999999</v>
      </c>
      <c r="T76" s="207">
        <v>19405.101999999999</v>
      </c>
      <c r="U76" s="207">
        <v>19405.101999999999</v>
      </c>
      <c r="V76" s="207">
        <v>19405.101999999999</v>
      </c>
      <c r="W76" s="207">
        <v>19405.101999999999</v>
      </c>
      <c r="X76" s="207">
        <v>19405.101999999999</v>
      </c>
      <c r="Y76" s="207">
        <v>19405.101999999999</v>
      </c>
      <c r="Z76" s="207">
        <v>19405.101999999999</v>
      </c>
      <c r="AA76" s="207">
        <v>19405.101999999999</v>
      </c>
      <c r="AB76" s="207">
        <v>19405.101999999999</v>
      </c>
      <c r="AC76" s="207">
        <v>19405.101999999999</v>
      </c>
      <c r="AD76" s="207">
        <v>19405.101999999999</v>
      </c>
      <c r="AE76" s="207">
        <v>19405.101999999999</v>
      </c>
      <c r="AF76" s="207">
        <v>19405.101999999999</v>
      </c>
      <c r="AG76" s="207">
        <v>19405.101999999999</v>
      </c>
      <c r="AH76" s="207">
        <v>19405.101999999999</v>
      </c>
      <c r="AI76" s="208">
        <v>19405.101999999999</v>
      </c>
    </row>
    <row r="77" spans="1:35" ht="14.3" x14ac:dyDescent="0.25">
      <c r="A77" s="18"/>
      <c r="B77" s="121"/>
      <c r="C77" s="206" t="s">
        <v>283</v>
      </c>
      <c r="D77" s="215"/>
      <c r="E77" s="206" t="s">
        <v>227</v>
      </c>
      <c r="F77" s="207">
        <v>2825.7707999999998</v>
      </c>
      <c r="G77" s="207">
        <v>2825.7707999999998</v>
      </c>
      <c r="H77" s="207">
        <v>2825.7707999999998</v>
      </c>
      <c r="I77" s="207">
        <v>2825.7707999999998</v>
      </c>
      <c r="J77" s="207">
        <v>2825.7707999999998</v>
      </c>
      <c r="K77" s="207">
        <v>2825.7707999999998</v>
      </c>
      <c r="L77" s="207">
        <v>2825.7707999999998</v>
      </c>
      <c r="M77" s="207">
        <v>2825.7707999999998</v>
      </c>
      <c r="N77" s="207">
        <v>2825.7707999999998</v>
      </c>
      <c r="O77" s="207">
        <v>2825.7707999999998</v>
      </c>
      <c r="P77" s="207">
        <v>2825.7707999999998</v>
      </c>
      <c r="Q77" s="207">
        <v>2825.7707999999998</v>
      </c>
      <c r="R77" s="207">
        <v>2825.7707999999998</v>
      </c>
      <c r="S77" s="207">
        <v>2825.7707999999998</v>
      </c>
      <c r="T77" s="207">
        <v>2825.7707999999998</v>
      </c>
      <c r="U77" s="207">
        <v>2825.7707999999998</v>
      </c>
      <c r="V77" s="207">
        <v>2825.7707999999998</v>
      </c>
      <c r="W77" s="207">
        <v>2825.7707999999998</v>
      </c>
      <c r="X77" s="207">
        <v>2825.7707999999998</v>
      </c>
      <c r="Y77" s="207">
        <v>2825.7707999999998</v>
      </c>
      <c r="Z77" s="207">
        <v>2825.7707999999998</v>
      </c>
      <c r="AA77" s="207">
        <v>2825.7707999999998</v>
      </c>
      <c r="AB77" s="207">
        <v>2825.7707999999998</v>
      </c>
      <c r="AC77" s="207">
        <v>2825.7707999999998</v>
      </c>
      <c r="AD77" s="207">
        <v>2825.7707999999998</v>
      </c>
      <c r="AE77" s="207">
        <v>2825.7707999999998</v>
      </c>
      <c r="AF77" s="207">
        <v>2825.7707999999998</v>
      </c>
      <c r="AG77" s="207">
        <v>2825.7707999999998</v>
      </c>
      <c r="AH77" s="207">
        <v>2825.7707999999998</v>
      </c>
      <c r="AI77" s="208">
        <v>2825.7707999999998</v>
      </c>
    </row>
    <row r="78" spans="1:35" ht="14.3" x14ac:dyDescent="0.25">
      <c r="A78" s="18"/>
      <c r="B78" s="121"/>
      <c r="C78" s="206" t="s">
        <v>284</v>
      </c>
      <c r="D78" s="215"/>
      <c r="E78" s="206" t="s">
        <v>72</v>
      </c>
      <c r="F78" s="207">
        <v>399.96614</v>
      </c>
      <c r="G78" s="207">
        <v>399.96614</v>
      </c>
      <c r="H78" s="207">
        <v>399.96614</v>
      </c>
      <c r="I78" s="207">
        <v>399.96614</v>
      </c>
      <c r="J78" s="207">
        <v>399.96614</v>
      </c>
      <c r="K78" s="207">
        <v>399.96614</v>
      </c>
      <c r="L78" s="207">
        <v>399.96614</v>
      </c>
      <c r="M78" s="207">
        <v>399.96614</v>
      </c>
      <c r="N78" s="207">
        <v>399.96614</v>
      </c>
      <c r="O78" s="207">
        <v>399.96614</v>
      </c>
      <c r="P78" s="207">
        <v>399.96614</v>
      </c>
      <c r="Q78" s="207">
        <v>399.96614</v>
      </c>
      <c r="R78" s="207">
        <v>399.96614</v>
      </c>
      <c r="S78" s="207">
        <v>399.96614</v>
      </c>
      <c r="T78" s="207">
        <v>399.96614</v>
      </c>
      <c r="U78" s="207">
        <v>399.96614</v>
      </c>
      <c r="V78" s="207">
        <v>399.96614</v>
      </c>
      <c r="W78" s="207">
        <v>399.96614</v>
      </c>
      <c r="X78" s="207">
        <v>399.96614</v>
      </c>
      <c r="Y78" s="207">
        <v>399.96614</v>
      </c>
      <c r="Z78" s="207">
        <v>399.96614</v>
      </c>
      <c r="AA78" s="207">
        <v>399.96614</v>
      </c>
      <c r="AB78" s="207">
        <v>399.96614</v>
      </c>
      <c r="AC78" s="207">
        <v>399.96614</v>
      </c>
      <c r="AD78" s="207">
        <v>399.96614</v>
      </c>
      <c r="AE78" s="207">
        <v>399.96614</v>
      </c>
      <c r="AF78" s="207">
        <v>399.96614</v>
      </c>
      <c r="AG78" s="207">
        <v>399.96614</v>
      </c>
      <c r="AH78" s="207">
        <v>399.96614</v>
      </c>
      <c r="AI78" s="208">
        <v>399.96614</v>
      </c>
    </row>
    <row r="79" spans="1:35" ht="14.3" x14ac:dyDescent="0.25">
      <c r="A79" s="18"/>
      <c r="B79" s="121"/>
      <c r="C79" s="206" t="s">
        <v>285</v>
      </c>
      <c r="D79" s="215"/>
      <c r="E79" s="206" t="s">
        <v>228</v>
      </c>
      <c r="F79" s="207">
        <v>4161.4016000000001</v>
      </c>
      <c r="G79" s="207">
        <v>4161.4016000000001</v>
      </c>
      <c r="H79" s="207">
        <v>4161.4016000000001</v>
      </c>
      <c r="I79" s="207">
        <v>4161.4016000000001</v>
      </c>
      <c r="J79" s="207">
        <v>4161.4016000000001</v>
      </c>
      <c r="K79" s="207">
        <v>4161.4016000000001</v>
      </c>
      <c r="L79" s="207">
        <v>4161.4016000000001</v>
      </c>
      <c r="M79" s="207">
        <v>4161.4016000000001</v>
      </c>
      <c r="N79" s="207">
        <v>4161.4016000000001</v>
      </c>
      <c r="O79" s="207">
        <v>4161.4016000000001</v>
      </c>
      <c r="P79" s="207">
        <v>4161.4016000000001</v>
      </c>
      <c r="Q79" s="207">
        <v>4161.4016000000001</v>
      </c>
      <c r="R79" s="207">
        <v>4161.4016000000001</v>
      </c>
      <c r="S79" s="207">
        <v>4161.4016000000001</v>
      </c>
      <c r="T79" s="207">
        <v>4161.4016000000001</v>
      </c>
      <c r="U79" s="207">
        <v>4161.4016000000001</v>
      </c>
      <c r="V79" s="207">
        <v>4161.4016000000001</v>
      </c>
      <c r="W79" s="207">
        <v>4161.4016000000001</v>
      </c>
      <c r="X79" s="207">
        <v>4161.4016000000001</v>
      </c>
      <c r="Y79" s="207">
        <v>4161.4016000000001</v>
      </c>
      <c r="Z79" s="207">
        <v>4161.4016000000001</v>
      </c>
      <c r="AA79" s="207">
        <v>4161.4016000000001</v>
      </c>
      <c r="AB79" s="207">
        <v>4161.4016000000001</v>
      </c>
      <c r="AC79" s="207">
        <v>4161.4016000000001</v>
      </c>
      <c r="AD79" s="207">
        <v>4161.4016000000001</v>
      </c>
      <c r="AE79" s="207">
        <v>4161.4016000000001</v>
      </c>
      <c r="AF79" s="207">
        <v>4161.4016000000001</v>
      </c>
      <c r="AG79" s="207">
        <v>4161.4016000000001</v>
      </c>
      <c r="AH79" s="207">
        <v>4161.4016000000001</v>
      </c>
      <c r="AI79" s="208">
        <v>4161.4016000000001</v>
      </c>
    </row>
    <row r="80" spans="1:35" ht="14.3" x14ac:dyDescent="0.25">
      <c r="A80" s="18"/>
      <c r="B80" s="127"/>
      <c r="C80" s="211" t="s">
        <v>286</v>
      </c>
      <c r="D80" s="187"/>
      <c r="E80" s="211" t="s">
        <v>229</v>
      </c>
      <c r="F80" s="212">
        <v>137.26339999999999</v>
      </c>
      <c r="G80" s="212">
        <v>137.26339999999999</v>
      </c>
      <c r="H80" s="212">
        <v>137.26339999999999</v>
      </c>
      <c r="I80" s="212">
        <v>137.26339999999999</v>
      </c>
      <c r="J80" s="212">
        <v>137.26339999999999</v>
      </c>
      <c r="K80" s="212">
        <v>137.26339999999999</v>
      </c>
      <c r="L80" s="212">
        <v>137.26339999999999</v>
      </c>
      <c r="M80" s="212">
        <v>137.26339999999999</v>
      </c>
      <c r="N80" s="212">
        <v>137.26339999999999</v>
      </c>
      <c r="O80" s="212">
        <v>137.26339999999999</v>
      </c>
      <c r="P80" s="212">
        <v>137.26339999999999</v>
      </c>
      <c r="Q80" s="212">
        <v>137.26339999999999</v>
      </c>
      <c r="R80" s="212">
        <v>137.26339999999999</v>
      </c>
      <c r="S80" s="212">
        <v>137.26339999999999</v>
      </c>
      <c r="T80" s="212">
        <v>137.26339999999999</v>
      </c>
      <c r="U80" s="212">
        <v>137.26339999999999</v>
      </c>
      <c r="V80" s="212">
        <v>137.26339999999999</v>
      </c>
      <c r="W80" s="212">
        <v>137.26339999999999</v>
      </c>
      <c r="X80" s="212">
        <v>137.26339999999999</v>
      </c>
      <c r="Y80" s="212">
        <v>137.26339999999999</v>
      </c>
      <c r="Z80" s="212">
        <v>137.26339999999999</v>
      </c>
      <c r="AA80" s="212">
        <v>137.26339999999999</v>
      </c>
      <c r="AB80" s="212">
        <v>137.26339999999999</v>
      </c>
      <c r="AC80" s="212">
        <v>137.26339999999999</v>
      </c>
      <c r="AD80" s="212">
        <v>137.26339999999999</v>
      </c>
      <c r="AE80" s="212">
        <v>137.26339999999999</v>
      </c>
      <c r="AF80" s="212">
        <v>137.26339999999999</v>
      </c>
      <c r="AG80" s="212">
        <v>137.26339999999999</v>
      </c>
      <c r="AH80" s="212">
        <v>137.26339999999999</v>
      </c>
      <c r="AI80" s="213">
        <v>137.26339999999999</v>
      </c>
    </row>
    <row r="81" spans="1:35" ht="14.3" x14ac:dyDescent="0.25">
      <c r="A81" s="18"/>
      <c r="B81" s="180"/>
      <c r="C81" s="181" t="s">
        <v>104</v>
      </c>
      <c r="D81" s="193" t="s">
        <v>180</v>
      </c>
      <c r="E81" s="181" t="s">
        <v>106</v>
      </c>
      <c r="F81" s="196">
        <v>268000</v>
      </c>
      <c r="G81" s="196">
        <v>308000</v>
      </c>
      <c r="H81" s="196">
        <v>348000</v>
      </c>
      <c r="I81" s="196">
        <v>388000</v>
      </c>
      <c r="J81" s="196">
        <v>428000</v>
      </c>
      <c r="K81" s="196">
        <v>468000</v>
      </c>
      <c r="L81" s="196">
        <v>508000</v>
      </c>
      <c r="M81" s="196">
        <v>548000</v>
      </c>
      <c r="N81" s="196">
        <v>588000</v>
      </c>
      <c r="O81" s="196">
        <v>628000</v>
      </c>
      <c r="P81" s="196">
        <v>668000</v>
      </c>
      <c r="Q81" s="196">
        <v>708000</v>
      </c>
      <c r="R81" s="196">
        <v>748000</v>
      </c>
      <c r="S81" s="196">
        <v>788000</v>
      </c>
      <c r="T81" s="196">
        <v>828000</v>
      </c>
      <c r="U81" s="196">
        <v>868000</v>
      </c>
      <c r="V81" s="196">
        <v>908000</v>
      </c>
      <c r="W81" s="196">
        <v>948000</v>
      </c>
      <c r="X81" s="196">
        <v>988000</v>
      </c>
      <c r="Y81" s="196">
        <v>1028000</v>
      </c>
      <c r="Z81" s="196">
        <v>1068000</v>
      </c>
      <c r="AA81" s="196">
        <v>1108000</v>
      </c>
      <c r="AB81" s="196">
        <v>1148000</v>
      </c>
      <c r="AC81" s="196">
        <v>1188000</v>
      </c>
      <c r="AD81" s="196">
        <v>1228000</v>
      </c>
      <c r="AE81" s="196">
        <v>1268000</v>
      </c>
      <c r="AF81" s="196">
        <v>1308000</v>
      </c>
      <c r="AG81" s="196">
        <v>1348000</v>
      </c>
      <c r="AH81" s="196">
        <v>1388000</v>
      </c>
      <c r="AI81" s="198">
        <v>1428000</v>
      </c>
    </row>
    <row r="82" spans="1:35" ht="14.3" x14ac:dyDescent="0.25">
      <c r="A82" s="18"/>
      <c r="B82" s="156"/>
      <c r="C82" s="203" t="s">
        <v>288</v>
      </c>
      <c r="D82" s="184" t="s">
        <v>180</v>
      </c>
      <c r="E82" s="203" t="s">
        <v>230</v>
      </c>
      <c r="F82" s="204">
        <v>0.20985340999999999</v>
      </c>
      <c r="G82" s="204">
        <v>0.20985340999999999</v>
      </c>
      <c r="H82" s="204">
        <v>0.20985340999999999</v>
      </c>
      <c r="I82" s="204">
        <v>0.20985340999999999</v>
      </c>
      <c r="J82" s="204">
        <v>0.20985340999999999</v>
      </c>
      <c r="K82" s="204">
        <v>0.20985340999999999</v>
      </c>
      <c r="L82" s="204">
        <v>0.20985340999999999</v>
      </c>
      <c r="M82" s="204">
        <v>0.20985340999999999</v>
      </c>
      <c r="N82" s="204">
        <v>0.20985340999999999</v>
      </c>
      <c r="O82" s="204">
        <v>0.20985340999999999</v>
      </c>
      <c r="P82" s="204">
        <v>0.20985340999999999</v>
      </c>
      <c r="Q82" s="204">
        <v>0.20985340999999999</v>
      </c>
      <c r="R82" s="204">
        <v>0.20985340999999999</v>
      </c>
      <c r="S82" s="204">
        <v>0.20985340999999999</v>
      </c>
      <c r="T82" s="204">
        <v>0.20985340999999999</v>
      </c>
      <c r="U82" s="204">
        <v>0.20985340999999999</v>
      </c>
      <c r="V82" s="204">
        <v>0.20985340999999999</v>
      </c>
      <c r="W82" s="204">
        <v>0.20985340999999999</v>
      </c>
      <c r="X82" s="204">
        <v>0.20985340999999999</v>
      </c>
      <c r="Y82" s="204">
        <v>0.20985340999999999</v>
      </c>
      <c r="Z82" s="204">
        <v>0.20985340999999999</v>
      </c>
      <c r="AA82" s="204">
        <v>0.20985340999999999</v>
      </c>
      <c r="AB82" s="204">
        <v>0.20985340999999999</v>
      </c>
      <c r="AC82" s="204">
        <v>0.20985340999999999</v>
      </c>
      <c r="AD82" s="204">
        <v>0.20985340999999999</v>
      </c>
      <c r="AE82" s="204">
        <v>0.20985340999999999</v>
      </c>
      <c r="AF82" s="204">
        <v>0.20985340999999999</v>
      </c>
      <c r="AG82" s="204">
        <v>0.20985340999999999</v>
      </c>
      <c r="AH82" s="204">
        <v>0.20985340999999999</v>
      </c>
      <c r="AI82" s="205">
        <v>0.20985340999999999</v>
      </c>
    </row>
    <row r="83" spans="1:35" ht="14.3" x14ac:dyDescent="0.25">
      <c r="A83" s="18"/>
      <c r="B83" s="121"/>
      <c r="C83" s="206" t="s">
        <v>287</v>
      </c>
      <c r="D83" s="215"/>
      <c r="E83" s="206" t="s">
        <v>231</v>
      </c>
      <c r="F83" s="207">
        <v>2.9407142000000003E-4</v>
      </c>
      <c r="G83" s="207">
        <v>2.9407142000000003E-4</v>
      </c>
      <c r="H83" s="207">
        <v>2.9407142000000003E-4</v>
      </c>
      <c r="I83" s="207">
        <v>2.9407142000000003E-4</v>
      </c>
      <c r="J83" s="207">
        <v>2.9407142000000003E-4</v>
      </c>
      <c r="K83" s="207">
        <v>2.9407142000000003E-4</v>
      </c>
      <c r="L83" s="207">
        <v>2.9407142000000003E-4</v>
      </c>
      <c r="M83" s="207">
        <v>2.9407142000000003E-4</v>
      </c>
      <c r="N83" s="207">
        <v>2.9407142000000003E-4</v>
      </c>
      <c r="O83" s="207">
        <v>2.9407142000000003E-4</v>
      </c>
      <c r="P83" s="207">
        <v>2.9407142000000003E-4</v>
      </c>
      <c r="Q83" s="207">
        <v>2.9407142000000003E-4</v>
      </c>
      <c r="R83" s="207">
        <v>2.9407142000000003E-4</v>
      </c>
      <c r="S83" s="207">
        <v>2.9407142000000003E-4</v>
      </c>
      <c r="T83" s="207">
        <v>2.9407142000000003E-4</v>
      </c>
      <c r="U83" s="207">
        <v>2.9407142000000003E-4</v>
      </c>
      <c r="V83" s="207">
        <v>2.9407142000000003E-4</v>
      </c>
      <c r="W83" s="207">
        <v>2.9407142000000003E-4</v>
      </c>
      <c r="X83" s="207">
        <v>2.9407142000000003E-4</v>
      </c>
      <c r="Y83" s="207">
        <v>2.9407142000000003E-4</v>
      </c>
      <c r="Z83" s="207">
        <v>2.9407142000000003E-4</v>
      </c>
      <c r="AA83" s="207">
        <v>2.9407142000000003E-4</v>
      </c>
      <c r="AB83" s="207">
        <v>2.9407142000000003E-4</v>
      </c>
      <c r="AC83" s="207">
        <v>2.9407142000000003E-4</v>
      </c>
      <c r="AD83" s="207">
        <v>2.9407142000000003E-4</v>
      </c>
      <c r="AE83" s="207">
        <v>2.9407142000000003E-4</v>
      </c>
      <c r="AF83" s="207">
        <v>2.9407142000000003E-4</v>
      </c>
      <c r="AG83" s="207">
        <v>2.9407142000000003E-4</v>
      </c>
      <c r="AH83" s="207">
        <v>2.9407142000000003E-4</v>
      </c>
      <c r="AI83" s="208">
        <v>2.9407142000000003E-4</v>
      </c>
    </row>
    <row r="84" spans="1:35" ht="14.3" x14ac:dyDescent="0.25">
      <c r="A84" s="18"/>
      <c r="B84" s="121"/>
      <c r="C84" s="206" t="s">
        <v>289</v>
      </c>
      <c r="D84" s="215"/>
      <c r="E84" s="206" t="s">
        <v>107</v>
      </c>
      <c r="F84" s="207">
        <v>2354.9306000000001</v>
      </c>
      <c r="G84" s="207">
        <v>2354.9306000000001</v>
      </c>
      <c r="H84" s="207">
        <v>2354.9306000000001</v>
      </c>
      <c r="I84" s="207">
        <v>2354.9306000000001</v>
      </c>
      <c r="J84" s="207">
        <v>2354.9306000000001</v>
      </c>
      <c r="K84" s="207">
        <v>2354.9306000000001</v>
      </c>
      <c r="L84" s="207">
        <v>2354.9306000000001</v>
      </c>
      <c r="M84" s="207">
        <v>2354.9306000000001</v>
      </c>
      <c r="N84" s="207">
        <v>2354.9306000000001</v>
      </c>
      <c r="O84" s="207">
        <v>2354.9306000000001</v>
      </c>
      <c r="P84" s="207">
        <v>2354.9306000000001</v>
      </c>
      <c r="Q84" s="207">
        <v>2354.9306000000001</v>
      </c>
      <c r="R84" s="207">
        <v>2354.9306000000001</v>
      </c>
      <c r="S84" s="207">
        <v>2354.9306000000001</v>
      </c>
      <c r="T84" s="207">
        <v>2354.9306000000001</v>
      </c>
      <c r="U84" s="207">
        <v>2354.9306000000001</v>
      </c>
      <c r="V84" s="207">
        <v>2354.9306000000001</v>
      </c>
      <c r="W84" s="207">
        <v>2354.9306000000001</v>
      </c>
      <c r="X84" s="207">
        <v>2354.9306000000001</v>
      </c>
      <c r="Y84" s="207">
        <v>2354.9306000000001</v>
      </c>
      <c r="Z84" s="207">
        <v>2354.9306000000001</v>
      </c>
      <c r="AA84" s="207">
        <v>2354.9306000000001</v>
      </c>
      <c r="AB84" s="207">
        <v>2354.9306000000001</v>
      </c>
      <c r="AC84" s="207">
        <v>2354.9306000000001</v>
      </c>
      <c r="AD84" s="207">
        <v>2354.9306000000001</v>
      </c>
      <c r="AE84" s="207">
        <v>2354.9306000000001</v>
      </c>
      <c r="AF84" s="207">
        <v>2354.9306000000001</v>
      </c>
      <c r="AG84" s="207">
        <v>2354.9306000000001</v>
      </c>
      <c r="AH84" s="207">
        <v>2354.9306000000001</v>
      </c>
      <c r="AI84" s="208">
        <v>2354.9306000000001</v>
      </c>
    </row>
    <row r="85" spans="1:35" ht="14.3" x14ac:dyDescent="0.25">
      <c r="A85" s="18"/>
      <c r="B85" s="121"/>
      <c r="C85" s="206" t="s">
        <v>269</v>
      </c>
      <c r="D85" s="215"/>
      <c r="E85" s="206" t="s">
        <v>71</v>
      </c>
      <c r="F85" s="207">
        <v>34716.14</v>
      </c>
      <c r="G85" s="207">
        <v>34716.14</v>
      </c>
      <c r="H85" s="207">
        <v>34716.14</v>
      </c>
      <c r="I85" s="207">
        <v>34716.14</v>
      </c>
      <c r="J85" s="207">
        <v>34716.14</v>
      </c>
      <c r="K85" s="207">
        <v>34716.14</v>
      </c>
      <c r="L85" s="207">
        <v>34716.14</v>
      </c>
      <c r="M85" s="207">
        <v>34716.14</v>
      </c>
      <c r="N85" s="207">
        <v>34716.14</v>
      </c>
      <c r="O85" s="207">
        <v>34716.14</v>
      </c>
      <c r="P85" s="207">
        <v>34716.14</v>
      </c>
      <c r="Q85" s="207">
        <v>34716.14</v>
      </c>
      <c r="R85" s="207">
        <v>34716.14</v>
      </c>
      <c r="S85" s="207">
        <v>34716.14</v>
      </c>
      <c r="T85" s="207">
        <v>34716.14</v>
      </c>
      <c r="U85" s="207">
        <v>34716.14</v>
      </c>
      <c r="V85" s="207">
        <v>34716.14</v>
      </c>
      <c r="W85" s="207">
        <v>34716.14</v>
      </c>
      <c r="X85" s="207">
        <v>34716.14</v>
      </c>
      <c r="Y85" s="207">
        <v>34716.14</v>
      </c>
      <c r="Z85" s="207">
        <v>34716.14</v>
      </c>
      <c r="AA85" s="207">
        <v>34716.14</v>
      </c>
      <c r="AB85" s="207">
        <v>34716.14</v>
      </c>
      <c r="AC85" s="207">
        <v>34716.14</v>
      </c>
      <c r="AD85" s="207">
        <v>34716.14</v>
      </c>
      <c r="AE85" s="207">
        <v>34716.14</v>
      </c>
      <c r="AF85" s="207">
        <v>34716.14</v>
      </c>
      <c r="AG85" s="207">
        <v>34716.14</v>
      </c>
      <c r="AH85" s="207">
        <v>34716.14</v>
      </c>
      <c r="AI85" s="208">
        <v>34716.14</v>
      </c>
    </row>
    <row r="86" spans="1:35" ht="14.3" x14ac:dyDescent="0.25">
      <c r="A86" s="18"/>
      <c r="B86" s="121"/>
      <c r="C86" s="206" t="s">
        <v>270</v>
      </c>
      <c r="D86" s="215"/>
      <c r="E86" s="206" t="s">
        <v>220</v>
      </c>
      <c r="F86" s="207">
        <v>1.462917E-2</v>
      </c>
      <c r="G86" s="207">
        <v>1.462917E-2</v>
      </c>
      <c r="H86" s="207">
        <v>1.462917E-2</v>
      </c>
      <c r="I86" s="207">
        <v>1.462917E-2</v>
      </c>
      <c r="J86" s="207">
        <v>1.462917E-2</v>
      </c>
      <c r="K86" s="207">
        <v>1.462917E-2</v>
      </c>
      <c r="L86" s="207">
        <v>1.462917E-2</v>
      </c>
      <c r="M86" s="207">
        <v>1.462917E-2</v>
      </c>
      <c r="N86" s="207">
        <v>1.462917E-2</v>
      </c>
      <c r="O86" s="207">
        <v>1.462917E-2</v>
      </c>
      <c r="P86" s="207">
        <v>1.462917E-2</v>
      </c>
      <c r="Q86" s="207">
        <v>1.462917E-2</v>
      </c>
      <c r="R86" s="207">
        <v>1.462917E-2</v>
      </c>
      <c r="S86" s="207">
        <v>1.462917E-2</v>
      </c>
      <c r="T86" s="207">
        <v>1.462917E-2</v>
      </c>
      <c r="U86" s="207">
        <v>1.462917E-2</v>
      </c>
      <c r="V86" s="207">
        <v>1.462917E-2</v>
      </c>
      <c r="W86" s="207">
        <v>1.462917E-2</v>
      </c>
      <c r="X86" s="207">
        <v>1.462917E-2</v>
      </c>
      <c r="Y86" s="207">
        <v>1.462917E-2</v>
      </c>
      <c r="Z86" s="207">
        <v>1.462917E-2</v>
      </c>
      <c r="AA86" s="207">
        <v>1.462917E-2</v>
      </c>
      <c r="AB86" s="207">
        <v>1.462917E-2</v>
      </c>
      <c r="AC86" s="207">
        <v>1.462917E-2</v>
      </c>
      <c r="AD86" s="207">
        <v>1.462917E-2</v>
      </c>
      <c r="AE86" s="207">
        <v>1.462917E-2</v>
      </c>
      <c r="AF86" s="207">
        <v>1.462917E-2</v>
      </c>
      <c r="AG86" s="207">
        <v>1.462917E-2</v>
      </c>
      <c r="AH86" s="207">
        <v>1.462917E-2</v>
      </c>
      <c r="AI86" s="208">
        <v>1.462917E-2</v>
      </c>
    </row>
    <row r="87" spans="1:35" ht="14.3" x14ac:dyDescent="0.25">
      <c r="A87" s="18"/>
      <c r="B87" s="121"/>
      <c r="C87" s="206" t="s">
        <v>271</v>
      </c>
      <c r="D87" s="215"/>
      <c r="E87" s="206" t="s">
        <v>221</v>
      </c>
      <c r="F87" s="207">
        <v>94.601820000000004</v>
      </c>
      <c r="G87" s="207">
        <v>94.601820000000004</v>
      </c>
      <c r="H87" s="207">
        <v>94.601820000000004</v>
      </c>
      <c r="I87" s="207">
        <v>94.601820000000004</v>
      </c>
      <c r="J87" s="207">
        <v>94.601820000000004</v>
      </c>
      <c r="K87" s="207">
        <v>94.601820000000004</v>
      </c>
      <c r="L87" s="207">
        <v>94.601820000000004</v>
      </c>
      <c r="M87" s="207">
        <v>94.601820000000004</v>
      </c>
      <c r="N87" s="207">
        <v>94.601820000000004</v>
      </c>
      <c r="O87" s="207">
        <v>94.601820000000004</v>
      </c>
      <c r="P87" s="207">
        <v>94.601820000000004</v>
      </c>
      <c r="Q87" s="207">
        <v>94.601820000000004</v>
      </c>
      <c r="R87" s="207">
        <v>94.601820000000004</v>
      </c>
      <c r="S87" s="207">
        <v>94.601820000000004</v>
      </c>
      <c r="T87" s="207">
        <v>94.601820000000004</v>
      </c>
      <c r="U87" s="207">
        <v>94.601820000000004</v>
      </c>
      <c r="V87" s="207">
        <v>94.601820000000004</v>
      </c>
      <c r="W87" s="207">
        <v>94.601820000000004</v>
      </c>
      <c r="X87" s="207">
        <v>94.601820000000004</v>
      </c>
      <c r="Y87" s="207">
        <v>94.601820000000004</v>
      </c>
      <c r="Z87" s="207">
        <v>94.601820000000004</v>
      </c>
      <c r="AA87" s="207">
        <v>94.601820000000004</v>
      </c>
      <c r="AB87" s="207">
        <v>94.601820000000004</v>
      </c>
      <c r="AC87" s="207">
        <v>94.601820000000004</v>
      </c>
      <c r="AD87" s="207">
        <v>94.601820000000004</v>
      </c>
      <c r="AE87" s="207">
        <v>94.601820000000004</v>
      </c>
      <c r="AF87" s="207">
        <v>94.601820000000004</v>
      </c>
      <c r="AG87" s="207">
        <v>94.601820000000004</v>
      </c>
      <c r="AH87" s="207">
        <v>94.601820000000004</v>
      </c>
      <c r="AI87" s="208">
        <v>94.601820000000004</v>
      </c>
    </row>
    <row r="88" spans="1:35" ht="14.3" x14ac:dyDescent="0.25">
      <c r="A88" s="18"/>
      <c r="B88" s="121"/>
      <c r="C88" s="206" t="s">
        <v>272</v>
      </c>
      <c r="D88" s="215"/>
      <c r="E88" s="206" t="s">
        <v>222</v>
      </c>
      <c r="F88" s="207">
        <v>102.81442</v>
      </c>
      <c r="G88" s="207">
        <v>102.81442</v>
      </c>
      <c r="H88" s="207">
        <v>102.81442</v>
      </c>
      <c r="I88" s="207">
        <v>102.81442</v>
      </c>
      <c r="J88" s="207">
        <v>102.81442</v>
      </c>
      <c r="K88" s="207">
        <v>102.81442</v>
      </c>
      <c r="L88" s="207">
        <v>102.81442</v>
      </c>
      <c r="M88" s="207">
        <v>102.81442</v>
      </c>
      <c r="N88" s="207">
        <v>102.81442</v>
      </c>
      <c r="O88" s="207">
        <v>102.81442</v>
      </c>
      <c r="P88" s="207">
        <v>102.81442</v>
      </c>
      <c r="Q88" s="207">
        <v>102.81442</v>
      </c>
      <c r="R88" s="207">
        <v>102.81442</v>
      </c>
      <c r="S88" s="207">
        <v>102.81442</v>
      </c>
      <c r="T88" s="207">
        <v>102.81442</v>
      </c>
      <c r="U88" s="207">
        <v>102.81442</v>
      </c>
      <c r="V88" s="207">
        <v>102.81442</v>
      </c>
      <c r="W88" s="207">
        <v>102.81442</v>
      </c>
      <c r="X88" s="207">
        <v>102.81442</v>
      </c>
      <c r="Y88" s="207">
        <v>102.81442</v>
      </c>
      <c r="Z88" s="207">
        <v>102.81442</v>
      </c>
      <c r="AA88" s="207">
        <v>102.81442</v>
      </c>
      <c r="AB88" s="207">
        <v>102.81442</v>
      </c>
      <c r="AC88" s="207">
        <v>102.81442</v>
      </c>
      <c r="AD88" s="207">
        <v>102.81442</v>
      </c>
      <c r="AE88" s="207">
        <v>102.81442</v>
      </c>
      <c r="AF88" s="207">
        <v>102.81442</v>
      </c>
      <c r="AG88" s="207">
        <v>102.81442</v>
      </c>
      <c r="AH88" s="207">
        <v>102.81442</v>
      </c>
      <c r="AI88" s="208">
        <v>102.81442</v>
      </c>
    </row>
    <row r="89" spans="1:35" ht="14.3" x14ac:dyDescent="0.25">
      <c r="A89" s="18"/>
      <c r="B89" s="121"/>
      <c r="C89" s="206" t="s">
        <v>273</v>
      </c>
      <c r="D89" s="215"/>
      <c r="E89" s="206" t="s">
        <v>223</v>
      </c>
      <c r="F89" s="207">
        <v>113.43543</v>
      </c>
      <c r="G89" s="207">
        <v>113.43543</v>
      </c>
      <c r="H89" s="207">
        <v>113.43543</v>
      </c>
      <c r="I89" s="207">
        <v>113.43543</v>
      </c>
      <c r="J89" s="207">
        <v>113.43543</v>
      </c>
      <c r="K89" s="207">
        <v>113.43543</v>
      </c>
      <c r="L89" s="207">
        <v>113.43543</v>
      </c>
      <c r="M89" s="207">
        <v>113.43543</v>
      </c>
      <c r="N89" s="207">
        <v>113.43543</v>
      </c>
      <c r="O89" s="207">
        <v>113.43543</v>
      </c>
      <c r="P89" s="207">
        <v>113.43543</v>
      </c>
      <c r="Q89" s="207">
        <v>113.43543</v>
      </c>
      <c r="R89" s="207">
        <v>113.43543</v>
      </c>
      <c r="S89" s="207">
        <v>113.43543</v>
      </c>
      <c r="T89" s="207">
        <v>113.43543</v>
      </c>
      <c r="U89" s="207">
        <v>113.43543</v>
      </c>
      <c r="V89" s="207">
        <v>113.43543</v>
      </c>
      <c r="W89" s="207">
        <v>113.43543</v>
      </c>
      <c r="X89" s="207">
        <v>113.43543</v>
      </c>
      <c r="Y89" s="207">
        <v>113.43543</v>
      </c>
      <c r="Z89" s="207">
        <v>113.43543</v>
      </c>
      <c r="AA89" s="207">
        <v>113.43543</v>
      </c>
      <c r="AB89" s="207">
        <v>113.43543</v>
      </c>
      <c r="AC89" s="207">
        <v>113.43543</v>
      </c>
      <c r="AD89" s="207">
        <v>113.43543</v>
      </c>
      <c r="AE89" s="207">
        <v>113.43543</v>
      </c>
      <c r="AF89" s="207">
        <v>113.43543</v>
      </c>
      <c r="AG89" s="207">
        <v>113.43543</v>
      </c>
      <c r="AH89" s="207">
        <v>113.43543</v>
      </c>
      <c r="AI89" s="208">
        <v>113.43543</v>
      </c>
    </row>
    <row r="90" spans="1:35" ht="14.3" x14ac:dyDescent="0.25">
      <c r="A90" s="18"/>
      <c r="B90" s="121"/>
      <c r="C90" s="206" t="s">
        <v>274</v>
      </c>
      <c r="D90" s="215"/>
      <c r="E90" s="206" t="s">
        <v>222</v>
      </c>
      <c r="F90" s="207">
        <v>106.36278</v>
      </c>
      <c r="G90" s="207">
        <v>106.36278</v>
      </c>
      <c r="H90" s="207">
        <v>106.36278</v>
      </c>
      <c r="I90" s="207">
        <v>106.36278</v>
      </c>
      <c r="J90" s="207">
        <v>106.36278</v>
      </c>
      <c r="K90" s="207">
        <v>106.36278</v>
      </c>
      <c r="L90" s="207">
        <v>106.36278</v>
      </c>
      <c r="M90" s="207">
        <v>106.36278</v>
      </c>
      <c r="N90" s="207">
        <v>106.36278</v>
      </c>
      <c r="O90" s="207">
        <v>106.36278</v>
      </c>
      <c r="P90" s="207">
        <v>106.36278</v>
      </c>
      <c r="Q90" s="207">
        <v>106.36278</v>
      </c>
      <c r="R90" s="207">
        <v>106.36278</v>
      </c>
      <c r="S90" s="207">
        <v>106.36278</v>
      </c>
      <c r="T90" s="207">
        <v>106.36278</v>
      </c>
      <c r="U90" s="207">
        <v>106.36278</v>
      </c>
      <c r="V90" s="207">
        <v>106.36278</v>
      </c>
      <c r="W90" s="207">
        <v>106.36278</v>
      </c>
      <c r="X90" s="207">
        <v>106.36278</v>
      </c>
      <c r="Y90" s="207">
        <v>106.36278</v>
      </c>
      <c r="Z90" s="207">
        <v>106.36278</v>
      </c>
      <c r="AA90" s="207">
        <v>106.36278</v>
      </c>
      <c r="AB90" s="207">
        <v>106.36278</v>
      </c>
      <c r="AC90" s="207">
        <v>106.36278</v>
      </c>
      <c r="AD90" s="207">
        <v>106.36278</v>
      </c>
      <c r="AE90" s="207">
        <v>106.36278</v>
      </c>
      <c r="AF90" s="207">
        <v>106.36278</v>
      </c>
      <c r="AG90" s="207">
        <v>106.36278</v>
      </c>
      <c r="AH90" s="207">
        <v>106.36278</v>
      </c>
      <c r="AI90" s="208">
        <v>106.36278</v>
      </c>
    </row>
    <row r="91" spans="1:35" ht="14.3" x14ac:dyDescent="0.25">
      <c r="A91" s="18"/>
      <c r="B91" s="121"/>
      <c r="C91" s="206" t="s">
        <v>275</v>
      </c>
      <c r="D91" s="215"/>
      <c r="E91" s="206" t="s">
        <v>224</v>
      </c>
      <c r="F91" s="207">
        <v>280.29259000000002</v>
      </c>
      <c r="G91" s="207">
        <v>280.29259000000002</v>
      </c>
      <c r="H91" s="207">
        <v>280.29259000000002</v>
      </c>
      <c r="I91" s="207">
        <v>280.29259000000002</v>
      </c>
      <c r="J91" s="207">
        <v>280.29259000000002</v>
      </c>
      <c r="K91" s="207">
        <v>280.29259000000002</v>
      </c>
      <c r="L91" s="207">
        <v>280.29259000000002</v>
      </c>
      <c r="M91" s="207">
        <v>280.29259000000002</v>
      </c>
      <c r="N91" s="207">
        <v>280.29259000000002</v>
      </c>
      <c r="O91" s="207">
        <v>280.29259000000002</v>
      </c>
      <c r="P91" s="207">
        <v>280.29259000000002</v>
      </c>
      <c r="Q91" s="207">
        <v>280.29259000000002</v>
      </c>
      <c r="R91" s="207">
        <v>280.29259000000002</v>
      </c>
      <c r="S91" s="207">
        <v>280.29259000000002</v>
      </c>
      <c r="T91" s="207">
        <v>280.29259000000002</v>
      </c>
      <c r="U91" s="207">
        <v>280.29259000000002</v>
      </c>
      <c r="V91" s="207">
        <v>280.29259000000002</v>
      </c>
      <c r="W91" s="207">
        <v>280.29259000000002</v>
      </c>
      <c r="X91" s="207">
        <v>280.29259000000002</v>
      </c>
      <c r="Y91" s="207">
        <v>280.29259000000002</v>
      </c>
      <c r="Z91" s="207">
        <v>280.29259000000002</v>
      </c>
      <c r="AA91" s="207">
        <v>280.29259000000002</v>
      </c>
      <c r="AB91" s="207">
        <v>280.29259000000002</v>
      </c>
      <c r="AC91" s="207">
        <v>280.29259000000002</v>
      </c>
      <c r="AD91" s="207">
        <v>280.29259000000002</v>
      </c>
      <c r="AE91" s="207">
        <v>280.29259000000002</v>
      </c>
      <c r="AF91" s="207">
        <v>280.29259000000002</v>
      </c>
      <c r="AG91" s="207">
        <v>280.29259000000002</v>
      </c>
      <c r="AH91" s="207">
        <v>280.29259000000002</v>
      </c>
      <c r="AI91" s="208">
        <v>280.29259000000002</v>
      </c>
    </row>
    <row r="92" spans="1:35" ht="14.3" x14ac:dyDescent="0.25">
      <c r="A92" s="18"/>
      <c r="B92" s="121"/>
      <c r="C92" s="206" t="s">
        <v>276</v>
      </c>
      <c r="D92" s="215"/>
      <c r="E92" s="206" t="s">
        <v>225</v>
      </c>
      <c r="F92" s="207">
        <v>66.098235000000003</v>
      </c>
      <c r="G92" s="207">
        <v>66.098235000000003</v>
      </c>
      <c r="H92" s="207">
        <v>66.098235000000003</v>
      </c>
      <c r="I92" s="207">
        <v>66.098235000000003</v>
      </c>
      <c r="J92" s="207">
        <v>66.098235000000003</v>
      </c>
      <c r="K92" s="207">
        <v>66.098235000000003</v>
      </c>
      <c r="L92" s="207">
        <v>66.098235000000003</v>
      </c>
      <c r="M92" s="207">
        <v>66.098235000000003</v>
      </c>
      <c r="N92" s="207">
        <v>66.098235000000003</v>
      </c>
      <c r="O92" s="207">
        <v>66.098235000000003</v>
      </c>
      <c r="P92" s="207">
        <v>66.098235000000003</v>
      </c>
      <c r="Q92" s="207">
        <v>66.098235000000003</v>
      </c>
      <c r="R92" s="207">
        <v>66.098235000000003</v>
      </c>
      <c r="S92" s="207">
        <v>66.098235000000003</v>
      </c>
      <c r="T92" s="207">
        <v>66.098235000000003</v>
      </c>
      <c r="U92" s="207">
        <v>66.098235000000003</v>
      </c>
      <c r="V92" s="207">
        <v>66.098235000000003</v>
      </c>
      <c r="W92" s="207">
        <v>66.098235000000003</v>
      </c>
      <c r="X92" s="207">
        <v>66.098235000000003</v>
      </c>
      <c r="Y92" s="207">
        <v>66.098235000000003</v>
      </c>
      <c r="Z92" s="207">
        <v>66.098235000000003</v>
      </c>
      <c r="AA92" s="207">
        <v>66.098235000000003</v>
      </c>
      <c r="AB92" s="207">
        <v>66.098235000000003</v>
      </c>
      <c r="AC92" s="207">
        <v>66.098235000000003</v>
      </c>
      <c r="AD92" s="207">
        <v>66.098235000000003</v>
      </c>
      <c r="AE92" s="207">
        <v>66.098235000000003</v>
      </c>
      <c r="AF92" s="207">
        <v>66.098235000000003</v>
      </c>
      <c r="AG92" s="207">
        <v>66.098235000000003</v>
      </c>
      <c r="AH92" s="207">
        <v>66.098235000000003</v>
      </c>
      <c r="AI92" s="208">
        <v>66.098235000000003</v>
      </c>
    </row>
    <row r="93" spans="1:35" ht="14.3" x14ac:dyDescent="0.25">
      <c r="A93" s="18"/>
      <c r="B93" s="121"/>
      <c r="C93" s="206" t="s">
        <v>277</v>
      </c>
      <c r="D93" s="215"/>
      <c r="E93" s="206" t="s">
        <v>226</v>
      </c>
      <c r="F93" s="207">
        <v>3.4956676</v>
      </c>
      <c r="G93" s="207">
        <v>3.4956676</v>
      </c>
      <c r="H93" s="207">
        <v>3.4956676</v>
      </c>
      <c r="I93" s="207">
        <v>3.4956676</v>
      </c>
      <c r="J93" s="207">
        <v>3.4956676</v>
      </c>
      <c r="K93" s="207">
        <v>3.4956676</v>
      </c>
      <c r="L93" s="207">
        <v>3.4956676</v>
      </c>
      <c r="M93" s="207">
        <v>3.4956676</v>
      </c>
      <c r="N93" s="207">
        <v>3.4956676</v>
      </c>
      <c r="O93" s="207">
        <v>3.4956676</v>
      </c>
      <c r="P93" s="207">
        <v>3.4956676</v>
      </c>
      <c r="Q93" s="207">
        <v>3.4956676</v>
      </c>
      <c r="R93" s="207">
        <v>3.4956676</v>
      </c>
      <c r="S93" s="207">
        <v>3.4956676</v>
      </c>
      <c r="T93" s="207">
        <v>3.4956676</v>
      </c>
      <c r="U93" s="207">
        <v>3.4956676</v>
      </c>
      <c r="V93" s="207">
        <v>3.4956676</v>
      </c>
      <c r="W93" s="207">
        <v>3.4956676</v>
      </c>
      <c r="X93" s="207">
        <v>3.4956676</v>
      </c>
      <c r="Y93" s="207">
        <v>3.4956676</v>
      </c>
      <c r="Z93" s="207">
        <v>3.4956676</v>
      </c>
      <c r="AA93" s="207">
        <v>3.4956676</v>
      </c>
      <c r="AB93" s="207">
        <v>3.4956676</v>
      </c>
      <c r="AC93" s="207">
        <v>3.4956676</v>
      </c>
      <c r="AD93" s="207">
        <v>3.4956676</v>
      </c>
      <c r="AE93" s="207">
        <v>3.4956676</v>
      </c>
      <c r="AF93" s="207">
        <v>3.4956676</v>
      </c>
      <c r="AG93" s="207">
        <v>3.4956676</v>
      </c>
      <c r="AH93" s="207">
        <v>3.4956676</v>
      </c>
      <c r="AI93" s="208">
        <v>3.4956676</v>
      </c>
    </row>
    <row r="94" spans="1:35" ht="14.3" x14ac:dyDescent="0.25">
      <c r="A94" s="18"/>
      <c r="B94" s="121"/>
      <c r="C94" s="206" t="s">
        <v>278</v>
      </c>
      <c r="D94" s="215"/>
      <c r="E94" s="206" t="s">
        <v>301</v>
      </c>
      <c r="F94" s="207">
        <v>1265392.7</v>
      </c>
      <c r="G94" s="207">
        <v>1265392.7</v>
      </c>
      <c r="H94" s="207">
        <v>1265392.7</v>
      </c>
      <c r="I94" s="207">
        <v>1265392.7</v>
      </c>
      <c r="J94" s="207">
        <v>1265392.7</v>
      </c>
      <c r="K94" s="207">
        <v>1265392.7</v>
      </c>
      <c r="L94" s="207">
        <v>1265392.7</v>
      </c>
      <c r="M94" s="207">
        <v>1265392.7</v>
      </c>
      <c r="N94" s="207">
        <v>1265392.7</v>
      </c>
      <c r="O94" s="207">
        <v>1265392.7</v>
      </c>
      <c r="P94" s="207">
        <v>1265392.7</v>
      </c>
      <c r="Q94" s="207">
        <v>1265392.7</v>
      </c>
      <c r="R94" s="207">
        <v>1265392.7</v>
      </c>
      <c r="S94" s="207">
        <v>1265392.7</v>
      </c>
      <c r="T94" s="207">
        <v>1265392.7</v>
      </c>
      <c r="U94" s="207">
        <v>1265392.7</v>
      </c>
      <c r="V94" s="207">
        <v>1265392.7</v>
      </c>
      <c r="W94" s="207">
        <v>1265392.7</v>
      </c>
      <c r="X94" s="207">
        <v>1265392.7</v>
      </c>
      <c r="Y94" s="207">
        <v>1265392.7</v>
      </c>
      <c r="Z94" s="207">
        <v>1265392.7</v>
      </c>
      <c r="AA94" s="207">
        <v>1265392.7</v>
      </c>
      <c r="AB94" s="207">
        <v>1265392.7</v>
      </c>
      <c r="AC94" s="207">
        <v>1265392.7</v>
      </c>
      <c r="AD94" s="207">
        <v>1265392.7</v>
      </c>
      <c r="AE94" s="207">
        <v>1265392.7</v>
      </c>
      <c r="AF94" s="207">
        <v>1265392.7</v>
      </c>
      <c r="AG94" s="207">
        <v>1265392.7</v>
      </c>
      <c r="AH94" s="207">
        <v>1265392.7</v>
      </c>
      <c r="AI94" s="208">
        <v>1265392.7</v>
      </c>
    </row>
    <row r="95" spans="1:35" ht="14.3" x14ac:dyDescent="0.25">
      <c r="A95" s="18"/>
      <c r="B95" s="121"/>
      <c r="C95" s="206" t="s">
        <v>279</v>
      </c>
      <c r="D95" s="215"/>
      <c r="E95" s="206" t="s">
        <v>301</v>
      </c>
      <c r="F95" s="207">
        <v>10799.498</v>
      </c>
      <c r="G95" s="207">
        <v>10799.498</v>
      </c>
      <c r="H95" s="207">
        <v>10799.498</v>
      </c>
      <c r="I95" s="207">
        <v>10799.498</v>
      </c>
      <c r="J95" s="207">
        <v>10799.498</v>
      </c>
      <c r="K95" s="207">
        <v>10799.498</v>
      </c>
      <c r="L95" s="207">
        <v>10799.498</v>
      </c>
      <c r="M95" s="207">
        <v>10799.498</v>
      </c>
      <c r="N95" s="207">
        <v>10799.498</v>
      </c>
      <c r="O95" s="207">
        <v>10799.498</v>
      </c>
      <c r="P95" s="207">
        <v>10799.498</v>
      </c>
      <c r="Q95" s="207">
        <v>10799.498</v>
      </c>
      <c r="R95" s="207">
        <v>10799.498</v>
      </c>
      <c r="S95" s="207">
        <v>10799.498</v>
      </c>
      <c r="T95" s="207">
        <v>10799.498</v>
      </c>
      <c r="U95" s="207">
        <v>10799.498</v>
      </c>
      <c r="V95" s="207">
        <v>10799.498</v>
      </c>
      <c r="W95" s="207">
        <v>10799.498</v>
      </c>
      <c r="X95" s="207">
        <v>10799.498</v>
      </c>
      <c r="Y95" s="207">
        <v>10799.498</v>
      </c>
      <c r="Z95" s="207">
        <v>10799.498</v>
      </c>
      <c r="AA95" s="207">
        <v>10799.498</v>
      </c>
      <c r="AB95" s="207">
        <v>10799.498</v>
      </c>
      <c r="AC95" s="207">
        <v>10799.498</v>
      </c>
      <c r="AD95" s="207">
        <v>10799.498</v>
      </c>
      <c r="AE95" s="207">
        <v>10799.498</v>
      </c>
      <c r="AF95" s="207">
        <v>10799.498</v>
      </c>
      <c r="AG95" s="207">
        <v>10799.498</v>
      </c>
      <c r="AH95" s="207">
        <v>10799.498</v>
      </c>
      <c r="AI95" s="208">
        <v>10799.498</v>
      </c>
    </row>
    <row r="96" spans="1:35" ht="14.3" x14ac:dyDescent="0.25">
      <c r="A96" s="18"/>
      <c r="B96" s="121"/>
      <c r="C96" s="206" t="s">
        <v>280</v>
      </c>
      <c r="D96" s="215"/>
      <c r="E96" s="206" t="s">
        <v>301</v>
      </c>
      <c r="F96" s="207">
        <v>15486.853999999999</v>
      </c>
      <c r="G96" s="207">
        <v>15486.853999999999</v>
      </c>
      <c r="H96" s="207">
        <v>15486.853999999999</v>
      </c>
      <c r="I96" s="207">
        <v>15486.853999999999</v>
      </c>
      <c r="J96" s="207">
        <v>15486.853999999999</v>
      </c>
      <c r="K96" s="207">
        <v>15486.853999999999</v>
      </c>
      <c r="L96" s="207">
        <v>15486.853999999999</v>
      </c>
      <c r="M96" s="207">
        <v>15486.853999999999</v>
      </c>
      <c r="N96" s="207">
        <v>15486.853999999999</v>
      </c>
      <c r="O96" s="207">
        <v>15486.853999999999</v>
      </c>
      <c r="P96" s="207">
        <v>15486.853999999999</v>
      </c>
      <c r="Q96" s="207">
        <v>15486.853999999999</v>
      </c>
      <c r="R96" s="207">
        <v>15486.853999999999</v>
      </c>
      <c r="S96" s="207">
        <v>15486.853999999999</v>
      </c>
      <c r="T96" s="207">
        <v>15486.853999999999</v>
      </c>
      <c r="U96" s="207">
        <v>15486.853999999999</v>
      </c>
      <c r="V96" s="207">
        <v>15486.853999999999</v>
      </c>
      <c r="W96" s="207">
        <v>15486.853999999999</v>
      </c>
      <c r="X96" s="207">
        <v>15486.853999999999</v>
      </c>
      <c r="Y96" s="207">
        <v>15486.853999999999</v>
      </c>
      <c r="Z96" s="207">
        <v>15486.853999999999</v>
      </c>
      <c r="AA96" s="207">
        <v>15486.853999999999</v>
      </c>
      <c r="AB96" s="207">
        <v>15486.853999999999</v>
      </c>
      <c r="AC96" s="207">
        <v>15486.853999999999</v>
      </c>
      <c r="AD96" s="207">
        <v>15486.853999999999</v>
      </c>
      <c r="AE96" s="207">
        <v>15486.853999999999</v>
      </c>
      <c r="AF96" s="207">
        <v>15486.853999999999</v>
      </c>
      <c r="AG96" s="207">
        <v>15486.853999999999</v>
      </c>
      <c r="AH96" s="207">
        <v>15486.853999999999</v>
      </c>
      <c r="AI96" s="208">
        <v>15486.853999999999</v>
      </c>
    </row>
    <row r="97" spans="1:35" ht="14.3" x14ac:dyDescent="0.25">
      <c r="A97" s="18"/>
      <c r="B97" s="121"/>
      <c r="C97" s="206" t="s">
        <v>281</v>
      </c>
      <c r="D97" s="215"/>
      <c r="E97" s="206" t="s">
        <v>301</v>
      </c>
      <c r="F97" s="207">
        <v>4638.165</v>
      </c>
      <c r="G97" s="207">
        <v>4638.165</v>
      </c>
      <c r="H97" s="207">
        <v>4638.165</v>
      </c>
      <c r="I97" s="207">
        <v>4638.165</v>
      </c>
      <c r="J97" s="207">
        <v>4638.165</v>
      </c>
      <c r="K97" s="207">
        <v>4638.165</v>
      </c>
      <c r="L97" s="207">
        <v>4638.165</v>
      </c>
      <c r="M97" s="207">
        <v>4638.165</v>
      </c>
      <c r="N97" s="207">
        <v>4638.165</v>
      </c>
      <c r="O97" s="207">
        <v>4638.165</v>
      </c>
      <c r="P97" s="207">
        <v>4638.165</v>
      </c>
      <c r="Q97" s="207">
        <v>4638.165</v>
      </c>
      <c r="R97" s="207">
        <v>4638.165</v>
      </c>
      <c r="S97" s="207">
        <v>4638.165</v>
      </c>
      <c r="T97" s="207">
        <v>4638.165</v>
      </c>
      <c r="U97" s="207">
        <v>4638.165</v>
      </c>
      <c r="V97" s="207">
        <v>4638.165</v>
      </c>
      <c r="W97" s="207">
        <v>4638.165</v>
      </c>
      <c r="X97" s="207">
        <v>4638.165</v>
      </c>
      <c r="Y97" s="207">
        <v>4638.165</v>
      </c>
      <c r="Z97" s="207">
        <v>4638.165</v>
      </c>
      <c r="AA97" s="207">
        <v>4638.165</v>
      </c>
      <c r="AB97" s="207">
        <v>4638.165</v>
      </c>
      <c r="AC97" s="207">
        <v>4638.165</v>
      </c>
      <c r="AD97" s="207">
        <v>4638.165</v>
      </c>
      <c r="AE97" s="207">
        <v>4638.165</v>
      </c>
      <c r="AF97" s="207">
        <v>4638.165</v>
      </c>
      <c r="AG97" s="207">
        <v>4638.165</v>
      </c>
      <c r="AH97" s="207">
        <v>4638.165</v>
      </c>
      <c r="AI97" s="208">
        <v>4638.165</v>
      </c>
    </row>
    <row r="98" spans="1:35" ht="14.3" x14ac:dyDescent="0.25">
      <c r="A98" s="18"/>
      <c r="B98" s="121"/>
      <c r="C98" s="206" t="s">
        <v>282</v>
      </c>
      <c r="D98" s="215"/>
      <c r="E98" s="206" t="s">
        <v>301</v>
      </c>
      <c r="F98" s="207">
        <v>395329.79</v>
      </c>
      <c r="G98" s="207">
        <v>395329.79</v>
      </c>
      <c r="H98" s="207">
        <v>395329.79</v>
      </c>
      <c r="I98" s="207">
        <v>395329.79</v>
      </c>
      <c r="J98" s="207">
        <v>395329.79</v>
      </c>
      <c r="K98" s="207">
        <v>395329.79</v>
      </c>
      <c r="L98" s="207">
        <v>395329.79</v>
      </c>
      <c r="M98" s="207">
        <v>395329.79</v>
      </c>
      <c r="N98" s="207">
        <v>395329.79</v>
      </c>
      <c r="O98" s="207">
        <v>395329.79</v>
      </c>
      <c r="P98" s="207">
        <v>395329.79</v>
      </c>
      <c r="Q98" s="207">
        <v>395329.79</v>
      </c>
      <c r="R98" s="207">
        <v>395329.79</v>
      </c>
      <c r="S98" s="207">
        <v>395329.79</v>
      </c>
      <c r="T98" s="207">
        <v>395329.79</v>
      </c>
      <c r="U98" s="207">
        <v>395329.79</v>
      </c>
      <c r="V98" s="207">
        <v>395329.79</v>
      </c>
      <c r="W98" s="207">
        <v>395329.79</v>
      </c>
      <c r="X98" s="207">
        <v>395329.79</v>
      </c>
      <c r="Y98" s="207">
        <v>395329.79</v>
      </c>
      <c r="Z98" s="207">
        <v>395329.79</v>
      </c>
      <c r="AA98" s="207">
        <v>395329.79</v>
      </c>
      <c r="AB98" s="207">
        <v>395329.79</v>
      </c>
      <c r="AC98" s="207">
        <v>395329.79</v>
      </c>
      <c r="AD98" s="207">
        <v>395329.79</v>
      </c>
      <c r="AE98" s="207">
        <v>395329.79</v>
      </c>
      <c r="AF98" s="207">
        <v>395329.79</v>
      </c>
      <c r="AG98" s="207">
        <v>395329.79</v>
      </c>
      <c r="AH98" s="207">
        <v>395329.79</v>
      </c>
      <c r="AI98" s="208">
        <v>395329.79</v>
      </c>
    </row>
    <row r="99" spans="1:35" ht="14.3" x14ac:dyDescent="0.25">
      <c r="A99" s="18"/>
      <c r="B99" s="121"/>
      <c r="C99" s="206" t="s">
        <v>283</v>
      </c>
      <c r="D99" s="215"/>
      <c r="E99" s="206" t="s">
        <v>227</v>
      </c>
      <c r="F99" s="207">
        <v>5839.1028999999999</v>
      </c>
      <c r="G99" s="207">
        <v>5839.1028999999999</v>
      </c>
      <c r="H99" s="207">
        <v>5839.1028999999999</v>
      </c>
      <c r="I99" s="207">
        <v>5839.1028999999999</v>
      </c>
      <c r="J99" s="207">
        <v>5839.1028999999999</v>
      </c>
      <c r="K99" s="207">
        <v>5839.1028999999999</v>
      </c>
      <c r="L99" s="207">
        <v>5839.1028999999999</v>
      </c>
      <c r="M99" s="207">
        <v>5839.1028999999999</v>
      </c>
      <c r="N99" s="207">
        <v>5839.1028999999999</v>
      </c>
      <c r="O99" s="207">
        <v>5839.1028999999999</v>
      </c>
      <c r="P99" s="207">
        <v>5839.1028999999999</v>
      </c>
      <c r="Q99" s="207">
        <v>5839.1028999999999</v>
      </c>
      <c r="R99" s="207">
        <v>5839.1028999999999</v>
      </c>
      <c r="S99" s="207">
        <v>5839.1028999999999</v>
      </c>
      <c r="T99" s="207">
        <v>5839.1028999999999</v>
      </c>
      <c r="U99" s="207">
        <v>5839.1028999999999</v>
      </c>
      <c r="V99" s="207">
        <v>5839.1028999999999</v>
      </c>
      <c r="W99" s="207">
        <v>5839.1028999999999</v>
      </c>
      <c r="X99" s="207">
        <v>5839.1028999999999</v>
      </c>
      <c r="Y99" s="207">
        <v>5839.1028999999999</v>
      </c>
      <c r="Z99" s="207">
        <v>5839.1028999999999</v>
      </c>
      <c r="AA99" s="207">
        <v>5839.1028999999999</v>
      </c>
      <c r="AB99" s="207">
        <v>5839.1028999999999</v>
      </c>
      <c r="AC99" s="207">
        <v>5839.1028999999999</v>
      </c>
      <c r="AD99" s="207">
        <v>5839.1028999999999</v>
      </c>
      <c r="AE99" s="207">
        <v>5839.1028999999999</v>
      </c>
      <c r="AF99" s="207">
        <v>5839.1028999999999</v>
      </c>
      <c r="AG99" s="207">
        <v>5839.1028999999999</v>
      </c>
      <c r="AH99" s="207">
        <v>5839.1028999999999</v>
      </c>
      <c r="AI99" s="208">
        <v>5839.1028999999999</v>
      </c>
    </row>
    <row r="100" spans="1:35" ht="14.3" x14ac:dyDescent="0.25">
      <c r="A100" s="18"/>
      <c r="B100" s="121"/>
      <c r="C100" s="206" t="s">
        <v>284</v>
      </c>
      <c r="D100" s="215"/>
      <c r="E100" s="206" t="s">
        <v>72</v>
      </c>
      <c r="F100" s="207">
        <v>1148.4738</v>
      </c>
      <c r="G100" s="207">
        <v>1148.4738</v>
      </c>
      <c r="H100" s="207">
        <v>1148.4738</v>
      </c>
      <c r="I100" s="207">
        <v>1148.4738</v>
      </c>
      <c r="J100" s="207">
        <v>1148.4738</v>
      </c>
      <c r="K100" s="207">
        <v>1148.4738</v>
      </c>
      <c r="L100" s="207">
        <v>1148.4738</v>
      </c>
      <c r="M100" s="207">
        <v>1148.4738</v>
      </c>
      <c r="N100" s="207">
        <v>1148.4738</v>
      </c>
      <c r="O100" s="207">
        <v>1148.4738</v>
      </c>
      <c r="P100" s="207">
        <v>1148.4738</v>
      </c>
      <c r="Q100" s="207">
        <v>1148.4738</v>
      </c>
      <c r="R100" s="207">
        <v>1148.4738</v>
      </c>
      <c r="S100" s="207">
        <v>1148.4738</v>
      </c>
      <c r="T100" s="207">
        <v>1148.4738</v>
      </c>
      <c r="U100" s="207">
        <v>1148.4738</v>
      </c>
      <c r="V100" s="207">
        <v>1148.4738</v>
      </c>
      <c r="W100" s="207">
        <v>1148.4738</v>
      </c>
      <c r="X100" s="207">
        <v>1148.4738</v>
      </c>
      <c r="Y100" s="207">
        <v>1148.4738</v>
      </c>
      <c r="Z100" s="207">
        <v>1148.4738</v>
      </c>
      <c r="AA100" s="207">
        <v>1148.4738</v>
      </c>
      <c r="AB100" s="207">
        <v>1148.4738</v>
      </c>
      <c r="AC100" s="207">
        <v>1148.4738</v>
      </c>
      <c r="AD100" s="207">
        <v>1148.4738</v>
      </c>
      <c r="AE100" s="207">
        <v>1148.4738</v>
      </c>
      <c r="AF100" s="207">
        <v>1148.4738</v>
      </c>
      <c r="AG100" s="207">
        <v>1148.4738</v>
      </c>
      <c r="AH100" s="207">
        <v>1148.4738</v>
      </c>
      <c r="AI100" s="208">
        <v>1148.4738</v>
      </c>
    </row>
    <row r="101" spans="1:35" ht="14.3" x14ac:dyDescent="0.25">
      <c r="A101" s="18"/>
      <c r="B101" s="121"/>
      <c r="C101" s="206" t="s">
        <v>285</v>
      </c>
      <c r="D101" s="215"/>
      <c r="E101" s="206" t="s">
        <v>228</v>
      </c>
      <c r="F101" s="207">
        <v>7611.4381000000003</v>
      </c>
      <c r="G101" s="207">
        <v>7611.4381000000003</v>
      </c>
      <c r="H101" s="207">
        <v>7611.4381000000003</v>
      </c>
      <c r="I101" s="207">
        <v>7611.4381000000003</v>
      </c>
      <c r="J101" s="207">
        <v>7611.4381000000003</v>
      </c>
      <c r="K101" s="207">
        <v>7611.4381000000003</v>
      </c>
      <c r="L101" s="207">
        <v>7611.4381000000003</v>
      </c>
      <c r="M101" s="207">
        <v>7611.4381000000003</v>
      </c>
      <c r="N101" s="207">
        <v>7611.4381000000003</v>
      </c>
      <c r="O101" s="207">
        <v>7611.4381000000003</v>
      </c>
      <c r="P101" s="207">
        <v>7611.4381000000003</v>
      </c>
      <c r="Q101" s="207">
        <v>7611.4381000000003</v>
      </c>
      <c r="R101" s="207">
        <v>7611.4381000000003</v>
      </c>
      <c r="S101" s="207">
        <v>7611.4381000000003</v>
      </c>
      <c r="T101" s="207">
        <v>7611.4381000000003</v>
      </c>
      <c r="U101" s="207">
        <v>7611.4381000000003</v>
      </c>
      <c r="V101" s="207">
        <v>7611.4381000000003</v>
      </c>
      <c r="W101" s="207">
        <v>7611.4381000000003</v>
      </c>
      <c r="X101" s="207">
        <v>7611.4381000000003</v>
      </c>
      <c r="Y101" s="207">
        <v>7611.4381000000003</v>
      </c>
      <c r="Z101" s="207">
        <v>7611.4381000000003</v>
      </c>
      <c r="AA101" s="207">
        <v>7611.4381000000003</v>
      </c>
      <c r="AB101" s="207">
        <v>7611.4381000000003</v>
      </c>
      <c r="AC101" s="207">
        <v>7611.4381000000003</v>
      </c>
      <c r="AD101" s="207">
        <v>7611.4381000000003</v>
      </c>
      <c r="AE101" s="207">
        <v>7611.4381000000003</v>
      </c>
      <c r="AF101" s="207">
        <v>7611.4381000000003</v>
      </c>
      <c r="AG101" s="207">
        <v>7611.4381000000003</v>
      </c>
      <c r="AH101" s="207">
        <v>7611.4381000000003</v>
      </c>
      <c r="AI101" s="208">
        <v>7611.4381000000003</v>
      </c>
    </row>
    <row r="102" spans="1:35" ht="14.3" x14ac:dyDescent="0.25">
      <c r="A102" s="18"/>
      <c r="B102" s="127"/>
      <c r="C102" s="211" t="s">
        <v>286</v>
      </c>
      <c r="D102" s="187"/>
      <c r="E102" s="211" t="s">
        <v>229</v>
      </c>
      <c r="F102" s="212">
        <v>302.08555000000001</v>
      </c>
      <c r="G102" s="212">
        <v>302.08555000000001</v>
      </c>
      <c r="H102" s="212">
        <v>302.08555000000001</v>
      </c>
      <c r="I102" s="212">
        <v>302.08555000000001</v>
      </c>
      <c r="J102" s="212">
        <v>302.08555000000001</v>
      </c>
      <c r="K102" s="212">
        <v>302.08555000000001</v>
      </c>
      <c r="L102" s="212">
        <v>302.08555000000001</v>
      </c>
      <c r="M102" s="212">
        <v>302.08555000000001</v>
      </c>
      <c r="N102" s="212">
        <v>302.08555000000001</v>
      </c>
      <c r="O102" s="212">
        <v>302.08555000000001</v>
      </c>
      <c r="P102" s="212">
        <v>302.08555000000001</v>
      </c>
      <c r="Q102" s="212">
        <v>302.08555000000001</v>
      </c>
      <c r="R102" s="212">
        <v>302.08555000000001</v>
      </c>
      <c r="S102" s="212">
        <v>302.08555000000001</v>
      </c>
      <c r="T102" s="212">
        <v>302.08555000000001</v>
      </c>
      <c r="U102" s="212">
        <v>302.08555000000001</v>
      </c>
      <c r="V102" s="212">
        <v>302.08555000000001</v>
      </c>
      <c r="W102" s="212">
        <v>302.08555000000001</v>
      </c>
      <c r="X102" s="212">
        <v>302.08555000000001</v>
      </c>
      <c r="Y102" s="212">
        <v>302.08555000000001</v>
      </c>
      <c r="Z102" s="212">
        <v>302.08555000000001</v>
      </c>
      <c r="AA102" s="212">
        <v>302.08555000000001</v>
      </c>
      <c r="AB102" s="212">
        <v>302.08555000000001</v>
      </c>
      <c r="AC102" s="212">
        <v>302.08555000000001</v>
      </c>
      <c r="AD102" s="212">
        <v>302.08555000000001</v>
      </c>
      <c r="AE102" s="212">
        <v>302.08555000000001</v>
      </c>
      <c r="AF102" s="212">
        <v>302.08555000000001</v>
      </c>
      <c r="AG102" s="212">
        <v>302.08555000000001</v>
      </c>
      <c r="AH102" s="212">
        <v>302.08555000000001</v>
      </c>
      <c r="AI102" s="213">
        <v>302.08555000000001</v>
      </c>
    </row>
    <row r="103" spans="1:35" ht="14.3" x14ac:dyDescent="0.25">
      <c r="A103" s="18"/>
      <c r="B103" s="180"/>
      <c r="C103" s="181" t="s">
        <v>104</v>
      </c>
      <c r="D103" s="216"/>
      <c r="E103" s="181" t="s">
        <v>106</v>
      </c>
      <c r="F103" s="196">
        <v>408000</v>
      </c>
      <c r="G103" s="196">
        <v>448000</v>
      </c>
      <c r="H103" s="196">
        <v>488000</v>
      </c>
      <c r="I103" s="196">
        <v>528000</v>
      </c>
      <c r="J103" s="196">
        <v>568000</v>
      </c>
      <c r="K103" s="196">
        <v>608000</v>
      </c>
      <c r="L103" s="196">
        <v>648000</v>
      </c>
      <c r="M103" s="196">
        <v>688000</v>
      </c>
      <c r="N103" s="196">
        <v>728000</v>
      </c>
      <c r="O103" s="196">
        <v>768000</v>
      </c>
      <c r="P103" s="196">
        <v>808000</v>
      </c>
      <c r="Q103" s="196">
        <v>848000</v>
      </c>
      <c r="R103" s="196">
        <v>888000</v>
      </c>
      <c r="S103" s="196">
        <v>928000</v>
      </c>
      <c r="T103" s="196">
        <v>968000</v>
      </c>
      <c r="U103" s="196">
        <v>1008000</v>
      </c>
      <c r="V103" s="196">
        <v>1048000</v>
      </c>
      <c r="W103" s="196">
        <v>1088000</v>
      </c>
      <c r="X103" s="196">
        <v>1128000</v>
      </c>
      <c r="Y103" s="196">
        <v>1168000</v>
      </c>
      <c r="Z103" s="196">
        <v>1208000</v>
      </c>
      <c r="AA103" s="196">
        <v>1248000</v>
      </c>
      <c r="AB103" s="196">
        <v>1288000</v>
      </c>
      <c r="AC103" s="196">
        <v>1328000</v>
      </c>
      <c r="AD103" s="196">
        <v>1368000</v>
      </c>
      <c r="AE103" s="196">
        <v>1408000</v>
      </c>
      <c r="AF103" s="196">
        <v>1448000</v>
      </c>
      <c r="AG103" s="196">
        <v>1488000</v>
      </c>
      <c r="AH103" s="196">
        <v>1528000</v>
      </c>
      <c r="AI103" s="198">
        <v>1568000</v>
      </c>
    </row>
    <row r="104" spans="1:35" ht="14.3" x14ac:dyDescent="0.25">
      <c r="A104" s="18"/>
      <c r="B104" s="156"/>
      <c r="C104" s="203" t="s">
        <v>288</v>
      </c>
      <c r="D104" s="217"/>
      <c r="E104" s="203" t="s">
        <v>230</v>
      </c>
      <c r="F104" s="204">
        <v>4.1708646199999999E-4</v>
      </c>
      <c r="G104" s="204">
        <v>4.3075480000000005E-4</v>
      </c>
      <c r="H104" s="204">
        <v>4.4442313799999999E-4</v>
      </c>
      <c r="I104" s="204">
        <v>4.5809147600000004E-4</v>
      </c>
      <c r="J104" s="204">
        <v>4.7175981400000003E-4</v>
      </c>
      <c r="K104" s="204">
        <v>4.8542815200000003E-4</v>
      </c>
      <c r="L104" s="204">
        <v>4.9909649000000008E-4</v>
      </c>
      <c r="M104" s="204">
        <v>5.1276482800000002E-4</v>
      </c>
      <c r="N104" s="204">
        <v>5.2643316599999997E-4</v>
      </c>
      <c r="O104" s="204">
        <v>5.4010150400000002E-4</v>
      </c>
      <c r="P104" s="204">
        <v>5.5376984200000007E-4</v>
      </c>
      <c r="Q104" s="204">
        <v>5.6743818000000001E-4</v>
      </c>
      <c r="R104" s="204">
        <v>5.8110651799999995E-4</v>
      </c>
      <c r="S104" s="204">
        <v>5.94774856E-4</v>
      </c>
      <c r="T104" s="204">
        <v>6.0844319400000005E-4</v>
      </c>
      <c r="U104" s="204">
        <v>6.221115320000001E-4</v>
      </c>
      <c r="V104" s="204">
        <v>6.3577987000000005E-4</v>
      </c>
      <c r="W104" s="204">
        <v>6.4944820799999999E-4</v>
      </c>
      <c r="X104" s="204">
        <v>6.6311654600000004E-4</v>
      </c>
      <c r="Y104" s="204">
        <v>6.7678488400000009E-4</v>
      </c>
      <c r="Z104" s="204">
        <v>6.9045322200000003E-4</v>
      </c>
      <c r="AA104" s="204">
        <v>7.0412155999999997E-4</v>
      </c>
      <c r="AB104" s="204">
        <v>7.1778989800000003E-4</v>
      </c>
      <c r="AC104" s="204">
        <v>7.3145823600000008E-4</v>
      </c>
      <c r="AD104" s="204">
        <v>7.4512657400000002E-4</v>
      </c>
      <c r="AE104" s="204">
        <v>7.5879491199999996E-4</v>
      </c>
      <c r="AF104" s="204">
        <v>7.7246325000000001E-4</v>
      </c>
      <c r="AG104" s="204">
        <v>7.8613158800000006E-4</v>
      </c>
      <c r="AH104" s="204">
        <v>7.9979992600000011E-4</v>
      </c>
      <c r="AI104" s="205">
        <v>8.1346826399999995E-4</v>
      </c>
    </row>
    <row r="105" spans="1:35" ht="14.3" x14ac:dyDescent="0.25">
      <c r="A105" s="18"/>
      <c r="B105" s="121"/>
      <c r="C105" s="206" t="s">
        <v>287</v>
      </c>
      <c r="D105" s="218"/>
      <c r="E105" s="206" t="s">
        <v>231</v>
      </c>
      <c r="F105" s="207">
        <v>3924.2987149999999</v>
      </c>
      <c r="G105" s="207">
        <v>4098.6729500000001</v>
      </c>
      <c r="H105" s="207">
        <v>4273.0471850000004</v>
      </c>
      <c r="I105" s="207">
        <v>4447.4214200000006</v>
      </c>
      <c r="J105" s="207">
        <v>4621.7956549999999</v>
      </c>
      <c r="K105" s="207">
        <v>4796.1698900000001</v>
      </c>
      <c r="L105" s="207">
        <v>4970.5441250000003</v>
      </c>
      <c r="M105" s="207">
        <v>5144.9183599999997</v>
      </c>
      <c r="N105" s="207">
        <v>5319.2925950000008</v>
      </c>
      <c r="O105" s="207">
        <v>5493.6668300000001</v>
      </c>
      <c r="P105" s="207">
        <v>5668.0410649999994</v>
      </c>
      <c r="Q105" s="207">
        <v>5842.4153000000006</v>
      </c>
      <c r="R105" s="207">
        <v>6016.7895349999999</v>
      </c>
      <c r="S105" s="207">
        <v>6191.1637700000001</v>
      </c>
      <c r="T105" s="207">
        <v>6365.5380050000003</v>
      </c>
      <c r="U105" s="207">
        <v>6539.9122399999997</v>
      </c>
      <c r="V105" s="207">
        <v>6714.2864750000008</v>
      </c>
      <c r="W105" s="207">
        <v>6888.6607100000001</v>
      </c>
      <c r="X105" s="207">
        <v>7063.0349449999994</v>
      </c>
      <c r="Y105" s="207">
        <v>7237.4091800000006</v>
      </c>
      <c r="Z105" s="207">
        <v>7411.7834149999999</v>
      </c>
      <c r="AA105" s="207">
        <v>7586.1576499999992</v>
      </c>
      <c r="AB105" s="207">
        <v>7760.5318850000003</v>
      </c>
      <c r="AC105" s="207">
        <v>7934.9061199999996</v>
      </c>
      <c r="AD105" s="207">
        <v>8109.2803550000008</v>
      </c>
      <c r="AE105" s="207">
        <v>8283.6545900000001</v>
      </c>
      <c r="AF105" s="207">
        <v>8458.0288249999994</v>
      </c>
      <c r="AG105" s="207">
        <v>8632.4030600000006</v>
      </c>
      <c r="AH105" s="207">
        <v>8806.7772949999999</v>
      </c>
      <c r="AI105" s="208">
        <v>8981.1515299999992</v>
      </c>
    </row>
    <row r="106" spans="1:35" ht="14.3" x14ac:dyDescent="0.25">
      <c r="A106" s="18"/>
      <c r="B106" s="121"/>
      <c r="C106" s="206" t="s">
        <v>289</v>
      </c>
      <c r="D106" s="218"/>
      <c r="E106" s="206" t="s">
        <v>107</v>
      </c>
      <c r="F106" s="207">
        <v>0</v>
      </c>
      <c r="G106" s="207">
        <v>0</v>
      </c>
      <c r="H106" s="207">
        <v>0</v>
      </c>
      <c r="I106" s="207">
        <v>0</v>
      </c>
      <c r="J106" s="207">
        <v>0</v>
      </c>
      <c r="K106" s="207">
        <v>0</v>
      </c>
      <c r="L106" s="207">
        <v>0</v>
      </c>
      <c r="M106" s="207">
        <v>0</v>
      </c>
      <c r="N106" s="207">
        <v>0</v>
      </c>
      <c r="O106" s="207">
        <v>0</v>
      </c>
      <c r="P106" s="207">
        <v>0</v>
      </c>
      <c r="Q106" s="207">
        <v>0</v>
      </c>
      <c r="R106" s="207">
        <v>0</v>
      </c>
      <c r="S106" s="207">
        <v>0</v>
      </c>
      <c r="T106" s="207">
        <v>0</v>
      </c>
      <c r="U106" s="207">
        <v>0</v>
      </c>
      <c r="V106" s="207">
        <v>0</v>
      </c>
      <c r="W106" s="207">
        <v>0</v>
      </c>
      <c r="X106" s="207">
        <v>0</v>
      </c>
      <c r="Y106" s="207">
        <v>0</v>
      </c>
      <c r="Z106" s="207">
        <v>0</v>
      </c>
      <c r="AA106" s="207">
        <v>0</v>
      </c>
      <c r="AB106" s="207">
        <v>0</v>
      </c>
      <c r="AC106" s="207">
        <v>0</v>
      </c>
      <c r="AD106" s="207">
        <v>0</v>
      </c>
      <c r="AE106" s="207">
        <v>0</v>
      </c>
      <c r="AF106" s="207">
        <v>0</v>
      </c>
      <c r="AG106" s="207">
        <v>0</v>
      </c>
      <c r="AH106" s="207">
        <v>0</v>
      </c>
      <c r="AI106" s="208">
        <v>0</v>
      </c>
    </row>
    <row r="107" spans="1:35" ht="14.3" x14ac:dyDescent="0.25">
      <c r="A107" s="18"/>
      <c r="B107" s="121"/>
      <c r="C107" s="206" t="s">
        <v>269</v>
      </c>
      <c r="D107" s="218"/>
      <c r="E107" s="206" t="s">
        <v>71</v>
      </c>
      <c r="F107" s="207">
        <v>55419.466175000001</v>
      </c>
      <c r="G107" s="207">
        <v>57719.835749999998</v>
      </c>
      <c r="H107" s="207">
        <v>60020.205325000003</v>
      </c>
      <c r="I107" s="207">
        <v>62320.5749</v>
      </c>
      <c r="J107" s="207">
        <v>64620.944474999997</v>
      </c>
      <c r="K107" s="207">
        <v>66921.314050000001</v>
      </c>
      <c r="L107" s="207">
        <v>69221.683625000005</v>
      </c>
      <c r="M107" s="207">
        <v>71522.053199999995</v>
      </c>
      <c r="N107" s="207">
        <v>73822.422774999999</v>
      </c>
      <c r="O107" s="207">
        <v>76122.792350000003</v>
      </c>
      <c r="P107" s="207">
        <v>78423.161924999993</v>
      </c>
      <c r="Q107" s="207">
        <v>80723.531500000012</v>
      </c>
      <c r="R107" s="207">
        <v>83023.901075000002</v>
      </c>
      <c r="S107" s="207">
        <v>85324.270650000006</v>
      </c>
      <c r="T107" s="207">
        <v>87624.64022500001</v>
      </c>
      <c r="U107" s="207">
        <v>89925.0098</v>
      </c>
      <c r="V107" s="207">
        <v>92225.379375000004</v>
      </c>
      <c r="W107" s="207">
        <v>94525.748950000008</v>
      </c>
      <c r="X107" s="207">
        <v>96826.118524999998</v>
      </c>
      <c r="Y107" s="207">
        <v>99126.488100000002</v>
      </c>
      <c r="Z107" s="207">
        <v>101426.85767500001</v>
      </c>
      <c r="AA107" s="207">
        <v>103727.22725000001</v>
      </c>
      <c r="AB107" s="207">
        <v>106027.596825</v>
      </c>
      <c r="AC107" s="207">
        <v>108327.9664</v>
      </c>
      <c r="AD107" s="207">
        <v>110628.33597500001</v>
      </c>
      <c r="AE107" s="207">
        <v>112928.70555</v>
      </c>
      <c r="AF107" s="207">
        <v>115229.075125</v>
      </c>
      <c r="AG107" s="207">
        <v>117529.44470000001</v>
      </c>
      <c r="AH107" s="207">
        <v>119829.81427500001</v>
      </c>
      <c r="AI107" s="208">
        <v>122130.18385</v>
      </c>
    </row>
    <row r="108" spans="1:35" ht="14.3" x14ac:dyDescent="0.25">
      <c r="A108" s="18"/>
      <c r="B108" s="121"/>
      <c r="C108" s="206" t="s">
        <v>270</v>
      </c>
      <c r="D108" s="218"/>
      <c r="E108" s="206" t="s">
        <v>220</v>
      </c>
      <c r="F108" s="207">
        <v>2.1988161749999999E-2</v>
      </c>
      <c r="G108" s="207">
        <v>2.28058275E-2</v>
      </c>
      <c r="H108" s="207">
        <v>2.3623493250000002E-2</v>
      </c>
      <c r="I108" s="207">
        <v>2.4441159E-2</v>
      </c>
      <c r="J108" s="207">
        <v>2.5258824749999999E-2</v>
      </c>
      <c r="K108" s="207">
        <v>2.6076490500000001E-2</v>
      </c>
      <c r="L108" s="207">
        <v>2.6894156250000002E-2</v>
      </c>
      <c r="M108" s="207">
        <v>2.7711822000000001E-2</v>
      </c>
      <c r="N108" s="207">
        <v>2.8529487749999999E-2</v>
      </c>
      <c r="O108" s="207">
        <v>2.9347153500000001E-2</v>
      </c>
      <c r="P108" s="207">
        <v>3.0164819250000002E-2</v>
      </c>
      <c r="Q108" s="207">
        <v>3.0982485000000001E-2</v>
      </c>
      <c r="R108" s="207">
        <v>3.1800150750000006E-2</v>
      </c>
      <c r="S108" s="207">
        <v>3.2617816500000001E-2</v>
      </c>
      <c r="T108" s="207">
        <v>3.3435482249999995E-2</v>
      </c>
      <c r="U108" s="207">
        <v>3.4253147999999997E-2</v>
      </c>
      <c r="V108" s="207">
        <v>3.5070813749999999E-2</v>
      </c>
      <c r="W108" s="207">
        <v>3.5888479500000001E-2</v>
      </c>
      <c r="X108" s="207">
        <v>3.6706145250000002E-2</v>
      </c>
      <c r="Y108" s="207">
        <v>3.7523811000000004E-2</v>
      </c>
      <c r="Z108" s="207">
        <v>3.8341476750000006E-2</v>
      </c>
      <c r="AA108" s="207">
        <v>3.9159142500000001E-2</v>
      </c>
      <c r="AB108" s="207">
        <v>3.9976808249999995E-2</v>
      </c>
      <c r="AC108" s="207">
        <v>4.0794473999999997E-2</v>
      </c>
      <c r="AD108" s="207">
        <v>4.1612139749999999E-2</v>
      </c>
      <c r="AE108" s="207">
        <v>4.2429805500000001E-2</v>
      </c>
      <c r="AF108" s="207">
        <v>4.3247471250000002E-2</v>
      </c>
      <c r="AG108" s="207">
        <v>4.4065137000000004E-2</v>
      </c>
      <c r="AH108" s="207">
        <v>4.4882802750000006E-2</v>
      </c>
      <c r="AI108" s="208">
        <v>4.5700468500000001E-2</v>
      </c>
    </row>
    <row r="109" spans="1:35" ht="14.3" x14ac:dyDescent="0.25">
      <c r="A109" s="18"/>
      <c r="B109" s="121"/>
      <c r="C109" s="206" t="s">
        <v>271</v>
      </c>
      <c r="D109" s="218"/>
      <c r="E109" s="206" t="s">
        <v>221</v>
      </c>
      <c r="F109" s="207">
        <v>334.80372</v>
      </c>
      <c r="G109" s="207">
        <v>361.49282000000005</v>
      </c>
      <c r="H109" s="207">
        <v>388.18191999999999</v>
      </c>
      <c r="I109" s="207">
        <v>414.87102000000004</v>
      </c>
      <c r="J109" s="207">
        <v>441.56011999999998</v>
      </c>
      <c r="K109" s="207">
        <v>468.24922000000004</v>
      </c>
      <c r="L109" s="207">
        <v>494.93831999999998</v>
      </c>
      <c r="M109" s="207">
        <v>521.62742000000003</v>
      </c>
      <c r="N109" s="207">
        <v>548.31651999999997</v>
      </c>
      <c r="O109" s="207">
        <v>575.00562000000002</v>
      </c>
      <c r="P109" s="207">
        <v>601.69471999999996</v>
      </c>
      <c r="Q109" s="207">
        <v>628.38382000000001</v>
      </c>
      <c r="R109" s="207">
        <v>655.07291999999995</v>
      </c>
      <c r="S109" s="207">
        <v>681.76202000000001</v>
      </c>
      <c r="T109" s="207">
        <v>708.45111999999995</v>
      </c>
      <c r="U109" s="207">
        <v>735.14022</v>
      </c>
      <c r="V109" s="207">
        <v>761.82931999999994</v>
      </c>
      <c r="W109" s="207">
        <v>788.51841999999999</v>
      </c>
      <c r="X109" s="207">
        <v>815.20751999999993</v>
      </c>
      <c r="Y109" s="207">
        <v>841.89661999999998</v>
      </c>
      <c r="Z109" s="207">
        <v>868.58571999999992</v>
      </c>
      <c r="AA109" s="207">
        <v>895.27481999999998</v>
      </c>
      <c r="AB109" s="207">
        <v>921.96391999999992</v>
      </c>
      <c r="AC109" s="207">
        <v>948.65301999999997</v>
      </c>
      <c r="AD109" s="207">
        <v>975.34212000000002</v>
      </c>
      <c r="AE109" s="207">
        <v>1002.03122</v>
      </c>
      <c r="AF109" s="207">
        <v>1028.7203200000001</v>
      </c>
      <c r="AG109" s="207">
        <v>1055.40942</v>
      </c>
      <c r="AH109" s="207">
        <v>1082.09852</v>
      </c>
      <c r="AI109" s="208">
        <v>1108.7876200000001</v>
      </c>
    </row>
    <row r="110" spans="1:35" ht="14.3" x14ac:dyDescent="0.25">
      <c r="A110" s="18"/>
      <c r="B110" s="121"/>
      <c r="C110" s="206" t="s">
        <v>272</v>
      </c>
      <c r="D110" s="218"/>
      <c r="E110" s="206" t="s">
        <v>222</v>
      </c>
      <c r="F110" s="207">
        <v>135.26115249999998</v>
      </c>
      <c r="G110" s="207">
        <v>138.866345</v>
      </c>
      <c r="H110" s="207">
        <v>142.47153750000001</v>
      </c>
      <c r="I110" s="207">
        <v>146.07673</v>
      </c>
      <c r="J110" s="207">
        <v>149.68192249999998</v>
      </c>
      <c r="K110" s="207">
        <v>153.287115</v>
      </c>
      <c r="L110" s="207">
        <v>156.89230749999999</v>
      </c>
      <c r="M110" s="207">
        <v>160.4975</v>
      </c>
      <c r="N110" s="207">
        <v>164.10269249999999</v>
      </c>
      <c r="O110" s="207">
        <v>167.70788499999998</v>
      </c>
      <c r="P110" s="207">
        <v>171.31307749999999</v>
      </c>
      <c r="Q110" s="207">
        <v>174.91827000000001</v>
      </c>
      <c r="R110" s="207">
        <v>178.52346249999999</v>
      </c>
      <c r="S110" s="207">
        <v>182.12865499999998</v>
      </c>
      <c r="T110" s="207">
        <v>185.7338475</v>
      </c>
      <c r="U110" s="207">
        <v>189.33904000000001</v>
      </c>
      <c r="V110" s="207">
        <v>192.9442325</v>
      </c>
      <c r="W110" s="207">
        <v>196.54942499999999</v>
      </c>
      <c r="X110" s="207">
        <v>200.15461749999997</v>
      </c>
      <c r="Y110" s="207">
        <v>203.75980999999999</v>
      </c>
      <c r="Z110" s="207">
        <v>207.3650025</v>
      </c>
      <c r="AA110" s="207">
        <v>210.97019499999999</v>
      </c>
      <c r="AB110" s="207">
        <v>214.57538749999998</v>
      </c>
      <c r="AC110" s="207">
        <v>218.18057999999999</v>
      </c>
      <c r="AD110" s="207">
        <v>221.78577250000001</v>
      </c>
      <c r="AE110" s="207">
        <v>225.39096499999999</v>
      </c>
      <c r="AF110" s="207">
        <v>228.99615749999998</v>
      </c>
      <c r="AG110" s="207">
        <v>232.60134999999997</v>
      </c>
      <c r="AH110" s="207">
        <v>236.20654250000001</v>
      </c>
      <c r="AI110" s="208">
        <v>239.811735</v>
      </c>
    </row>
    <row r="111" spans="1:35" ht="14.3" x14ac:dyDescent="0.25">
      <c r="A111" s="18"/>
      <c r="B111" s="121"/>
      <c r="C111" s="206" t="s">
        <v>273</v>
      </c>
      <c r="D111" s="218"/>
      <c r="E111" s="206" t="s">
        <v>223</v>
      </c>
      <c r="F111" s="207">
        <v>177.60005925000002</v>
      </c>
      <c r="G111" s="207">
        <v>184.72946250000001</v>
      </c>
      <c r="H111" s="207">
        <v>191.85886575000001</v>
      </c>
      <c r="I111" s="207">
        <v>198.988269</v>
      </c>
      <c r="J111" s="207">
        <v>206.11767225</v>
      </c>
      <c r="K111" s="207">
        <v>213.24707549999999</v>
      </c>
      <c r="L111" s="207">
        <v>220.37647874999999</v>
      </c>
      <c r="M111" s="207">
        <v>227.50588199999999</v>
      </c>
      <c r="N111" s="207">
        <v>234.63528524999998</v>
      </c>
      <c r="O111" s="207">
        <v>241.76468850000001</v>
      </c>
      <c r="P111" s="207">
        <v>248.89409175</v>
      </c>
      <c r="Q111" s="207">
        <v>256.02349500000003</v>
      </c>
      <c r="R111" s="207">
        <v>263.15289825000002</v>
      </c>
      <c r="S111" s="207">
        <v>270.28230150000002</v>
      </c>
      <c r="T111" s="207">
        <v>277.41170475000001</v>
      </c>
      <c r="U111" s="207">
        <v>284.54110800000001</v>
      </c>
      <c r="V111" s="207">
        <v>291.67051125</v>
      </c>
      <c r="W111" s="207">
        <v>298.7999145</v>
      </c>
      <c r="X111" s="207">
        <v>305.92931775</v>
      </c>
      <c r="Y111" s="207">
        <v>313.05872099999999</v>
      </c>
      <c r="Z111" s="207">
        <v>320.18812424999999</v>
      </c>
      <c r="AA111" s="207">
        <v>327.31752749999998</v>
      </c>
      <c r="AB111" s="207">
        <v>334.44693074999998</v>
      </c>
      <c r="AC111" s="207">
        <v>341.57633399999997</v>
      </c>
      <c r="AD111" s="207">
        <v>348.70573724999997</v>
      </c>
      <c r="AE111" s="207">
        <v>355.83514049999997</v>
      </c>
      <c r="AF111" s="207">
        <v>362.96454374999996</v>
      </c>
      <c r="AG111" s="207">
        <v>370.09394700000001</v>
      </c>
      <c r="AH111" s="207">
        <v>377.22335025000001</v>
      </c>
      <c r="AI111" s="208">
        <v>384.35275350000001</v>
      </c>
    </row>
    <row r="112" spans="1:35" ht="14.3" x14ac:dyDescent="0.25">
      <c r="A112" s="18"/>
      <c r="B112" s="121"/>
      <c r="C112" s="206" t="s">
        <v>274</v>
      </c>
      <c r="D112" s="218"/>
      <c r="E112" s="206" t="s">
        <v>222</v>
      </c>
      <c r="F112" s="207">
        <v>140.93865149999999</v>
      </c>
      <c r="G112" s="207">
        <v>144.780415</v>
      </c>
      <c r="H112" s="207">
        <v>148.62217849999999</v>
      </c>
      <c r="I112" s="207">
        <v>152.463942</v>
      </c>
      <c r="J112" s="207">
        <v>156.30570549999999</v>
      </c>
      <c r="K112" s="207">
        <v>160.147469</v>
      </c>
      <c r="L112" s="207">
        <v>163.98923250000001</v>
      </c>
      <c r="M112" s="207">
        <v>167.830996</v>
      </c>
      <c r="N112" s="207">
        <v>171.67275949999998</v>
      </c>
      <c r="O112" s="207">
        <v>175.514523</v>
      </c>
      <c r="P112" s="207">
        <v>179.35628650000001</v>
      </c>
      <c r="Q112" s="207">
        <v>183.19804999999999</v>
      </c>
      <c r="R112" s="207">
        <v>187.03981349999998</v>
      </c>
      <c r="S112" s="207">
        <v>190.88157699999999</v>
      </c>
      <c r="T112" s="207">
        <v>194.72334050000001</v>
      </c>
      <c r="U112" s="207">
        <v>198.56510400000002</v>
      </c>
      <c r="V112" s="207">
        <v>202.4068675</v>
      </c>
      <c r="W112" s="207">
        <v>206.24863099999999</v>
      </c>
      <c r="X112" s="207">
        <v>210.0903945</v>
      </c>
      <c r="Y112" s="207">
        <v>213.93215800000002</v>
      </c>
      <c r="Z112" s="207">
        <v>217.7739215</v>
      </c>
      <c r="AA112" s="207">
        <v>221.61568499999998</v>
      </c>
      <c r="AB112" s="207">
        <v>225.4574485</v>
      </c>
      <c r="AC112" s="207">
        <v>229.29921200000001</v>
      </c>
      <c r="AD112" s="207">
        <v>233.1409755</v>
      </c>
      <c r="AE112" s="207">
        <v>236.98273899999998</v>
      </c>
      <c r="AF112" s="207">
        <v>240.82450249999999</v>
      </c>
      <c r="AG112" s="207">
        <v>244.66626600000001</v>
      </c>
      <c r="AH112" s="207">
        <v>248.50802950000002</v>
      </c>
      <c r="AI112" s="208">
        <v>252.34979299999998</v>
      </c>
    </row>
    <row r="113" spans="1:36" ht="14.3" x14ac:dyDescent="0.25">
      <c r="A113" s="18"/>
      <c r="B113" s="121"/>
      <c r="C113" s="206" t="s">
        <v>275</v>
      </c>
      <c r="D113" s="218"/>
      <c r="E113" s="206" t="s">
        <v>224</v>
      </c>
      <c r="F113" s="207">
        <v>371.89130275000002</v>
      </c>
      <c r="G113" s="207">
        <v>382.0689375</v>
      </c>
      <c r="H113" s="207">
        <v>392.24657224999999</v>
      </c>
      <c r="I113" s="207">
        <v>402.42420700000002</v>
      </c>
      <c r="J113" s="207">
        <v>412.60184175000001</v>
      </c>
      <c r="K113" s="207">
        <v>422.77947649999999</v>
      </c>
      <c r="L113" s="207">
        <v>432.95711125000003</v>
      </c>
      <c r="M113" s="207">
        <v>443.13474600000001</v>
      </c>
      <c r="N113" s="207">
        <v>453.31238074999999</v>
      </c>
      <c r="O113" s="207">
        <v>463.49001550000003</v>
      </c>
      <c r="P113" s="207">
        <v>473.66765025000001</v>
      </c>
      <c r="Q113" s="207">
        <v>483.84528499999999</v>
      </c>
      <c r="R113" s="207">
        <v>494.02291975000003</v>
      </c>
      <c r="S113" s="207">
        <v>504.20055450000001</v>
      </c>
      <c r="T113" s="207">
        <v>514.37818924999999</v>
      </c>
      <c r="U113" s="207">
        <v>524.55582400000003</v>
      </c>
      <c r="V113" s="207">
        <v>534.73345874999995</v>
      </c>
      <c r="W113" s="207">
        <v>544.91109349999999</v>
      </c>
      <c r="X113" s="207">
        <v>555.08872825000003</v>
      </c>
      <c r="Y113" s="207">
        <v>565.26636299999996</v>
      </c>
      <c r="Z113" s="207">
        <v>575.44399774999999</v>
      </c>
      <c r="AA113" s="207">
        <v>585.62163250000003</v>
      </c>
      <c r="AB113" s="207">
        <v>595.79926724999996</v>
      </c>
      <c r="AC113" s="207">
        <v>605.976902</v>
      </c>
      <c r="AD113" s="207">
        <v>616.15453675000003</v>
      </c>
      <c r="AE113" s="207">
        <v>626.33217149999996</v>
      </c>
      <c r="AF113" s="207">
        <v>636.50980625</v>
      </c>
      <c r="AG113" s="207">
        <v>646.68744100000004</v>
      </c>
      <c r="AH113" s="207">
        <v>656.86507574999996</v>
      </c>
      <c r="AI113" s="208">
        <v>667.0427105</v>
      </c>
    </row>
    <row r="114" spans="1:36" ht="14.3" x14ac:dyDescent="0.25">
      <c r="A114" s="18"/>
      <c r="B114" s="121"/>
      <c r="C114" s="206" t="s">
        <v>276</v>
      </c>
      <c r="D114" s="218"/>
      <c r="E114" s="206" t="s">
        <v>225</v>
      </c>
      <c r="F114" s="207">
        <v>100.88565375</v>
      </c>
      <c r="G114" s="207">
        <v>104.7509225</v>
      </c>
      <c r="H114" s="207">
        <v>108.61619125</v>
      </c>
      <c r="I114" s="207">
        <v>112.48146</v>
      </c>
      <c r="J114" s="207">
        <v>116.34672875</v>
      </c>
      <c r="K114" s="207">
        <v>120.2119975</v>
      </c>
      <c r="L114" s="207">
        <v>124.07726625000001</v>
      </c>
      <c r="M114" s="207">
        <v>127.94253499999999</v>
      </c>
      <c r="N114" s="207">
        <v>131.80780375000001</v>
      </c>
      <c r="O114" s="207">
        <v>135.67307249999999</v>
      </c>
      <c r="P114" s="207">
        <v>139.53834125</v>
      </c>
      <c r="Q114" s="207">
        <v>143.40361000000001</v>
      </c>
      <c r="R114" s="207">
        <v>147.26887875</v>
      </c>
      <c r="S114" s="207">
        <v>151.13414749999998</v>
      </c>
      <c r="T114" s="207">
        <v>154.99941625</v>
      </c>
      <c r="U114" s="207">
        <v>158.86468500000001</v>
      </c>
      <c r="V114" s="207">
        <v>162.72995374999999</v>
      </c>
      <c r="W114" s="207">
        <v>166.59522249999998</v>
      </c>
      <c r="X114" s="207">
        <v>170.46049125000002</v>
      </c>
      <c r="Y114" s="207">
        <v>174.32576</v>
      </c>
      <c r="Z114" s="207">
        <v>178.19102874999999</v>
      </c>
      <c r="AA114" s="207">
        <v>182.0562975</v>
      </c>
      <c r="AB114" s="207">
        <v>185.92156625000001</v>
      </c>
      <c r="AC114" s="207">
        <v>189.786835</v>
      </c>
      <c r="AD114" s="207">
        <v>193.65210374999998</v>
      </c>
      <c r="AE114" s="207">
        <v>197.51737250000002</v>
      </c>
      <c r="AF114" s="207">
        <v>201.38264125000001</v>
      </c>
      <c r="AG114" s="207">
        <v>205.24790999999999</v>
      </c>
      <c r="AH114" s="207">
        <v>209.11317874999997</v>
      </c>
      <c r="AI114" s="208">
        <v>212.97844750000002</v>
      </c>
    </row>
    <row r="115" spans="1:36" ht="14.3" x14ac:dyDescent="0.25">
      <c r="A115" s="18"/>
      <c r="B115" s="121"/>
      <c r="C115" s="206" t="s">
        <v>277</v>
      </c>
      <c r="D115" s="218"/>
      <c r="E115" s="206" t="s">
        <v>226</v>
      </c>
      <c r="F115" s="207">
        <v>4.6425634750000002</v>
      </c>
      <c r="G115" s="207">
        <v>4.7699963499999996</v>
      </c>
      <c r="H115" s="207">
        <v>4.8974292249999998</v>
      </c>
      <c r="I115" s="207">
        <v>5.0248621</v>
      </c>
      <c r="J115" s="207">
        <v>5.1522949750000002</v>
      </c>
      <c r="K115" s="207">
        <v>5.2797278500000004</v>
      </c>
      <c r="L115" s="207">
        <v>5.4071607249999998</v>
      </c>
      <c r="M115" s="207">
        <v>5.5345936</v>
      </c>
      <c r="N115" s="207">
        <v>5.6620264750000002</v>
      </c>
      <c r="O115" s="207">
        <v>5.7894593499999996</v>
      </c>
      <c r="P115" s="207">
        <v>5.9168922249999998</v>
      </c>
      <c r="Q115" s="207">
        <v>6.0443251</v>
      </c>
      <c r="R115" s="207">
        <v>6.1717579750000002</v>
      </c>
      <c r="S115" s="207">
        <v>6.2991908500000005</v>
      </c>
      <c r="T115" s="207">
        <v>6.4266237249999998</v>
      </c>
      <c r="U115" s="207">
        <v>6.5540566</v>
      </c>
      <c r="V115" s="207">
        <v>6.6814894750000002</v>
      </c>
      <c r="W115" s="207">
        <v>6.8089223499999996</v>
      </c>
      <c r="X115" s="207">
        <v>6.9363552249999998</v>
      </c>
      <c r="Y115" s="207">
        <v>7.0637881</v>
      </c>
      <c r="Z115" s="207">
        <v>7.1912209750000002</v>
      </c>
      <c r="AA115" s="207">
        <v>7.3186538500000005</v>
      </c>
      <c r="AB115" s="207">
        <v>7.4460867249999998</v>
      </c>
      <c r="AC115" s="207">
        <v>7.5735196</v>
      </c>
      <c r="AD115" s="207">
        <v>7.7009524750000002</v>
      </c>
      <c r="AE115" s="207">
        <v>7.8283853500000005</v>
      </c>
      <c r="AF115" s="207">
        <v>7.9558182249999998</v>
      </c>
      <c r="AG115" s="207">
        <v>8.0832511</v>
      </c>
      <c r="AH115" s="207">
        <v>8.2106839750000002</v>
      </c>
      <c r="AI115" s="208">
        <v>8.3381168499999987</v>
      </c>
    </row>
    <row r="116" spans="1:36" ht="14.3" x14ac:dyDescent="0.25">
      <c r="A116" s="18"/>
      <c r="B116" s="121"/>
      <c r="C116" s="206" t="s">
        <v>278</v>
      </c>
      <c r="D116" s="218"/>
      <c r="E116" s="206" t="s">
        <v>301</v>
      </c>
      <c r="F116" s="207">
        <v>1459874.753</v>
      </c>
      <c r="G116" s="207">
        <v>1481483.8699999999</v>
      </c>
      <c r="H116" s="207">
        <v>1503092.987</v>
      </c>
      <c r="I116" s="207">
        <v>1524702.1039999998</v>
      </c>
      <c r="J116" s="207">
        <v>1546311.2209999999</v>
      </c>
      <c r="K116" s="207">
        <v>1567920.338</v>
      </c>
      <c r="L116" s="207">
        <v>1589529.4550000001</v>
      </c>
      <c r="M116" s="207">
        <v>1611138.5719999999</v>
      </c>
      <c r="N116" s="207">
        <v>1632747.6889999998</v>
      </c>
      <c r="O116" s="207">
        <v>1654356.8059999999</v>
      </c>
      <c r="P116" s="207">
        <v>1675965.923</v>
      </c>
      <c r="Q116" s="207">
        <v>1697575.04</v>
      </c>
      <c r="R116" s="207">
        <v>1719184.1569999999</v>
      </c>
      <c r="S116" s="207">
        <v>1740793.274</v>
      </c>
      <c r="T116" s="207">
        <v>1762402.3909999998</v>
      </c>
      <c r="U116" s="207">
        <v>1784011.5079999999</v>
      </c>
      <c r="V116" s="207">
        <v>1805620.625</v>
      </c>
      <c r="W116" s="207">
        <v>1827229.7419999999</v>
      </c>
      <c r="X116" s="207">
        <v>1848838.8589999999</v>
      </c>
      <c r="Y116" s="207">
        <v>1870447.9759999998</v>
      </c>
      <c r="Z116" s="207">
        <v>1892057.0929999999</v>
      </c>
      <c r="AA116" s="207">
        <v>1913666.21</v>
      </c>
      <c r="AB116" s="207">
        <v>1935275.327</v>
      </c>
      <c r="AC116" s="207">
        <v>1956884.4439999999</v>
      </c>
      <c r="AD116" s="207">
        <v>1978493.5609999998</v>
      </c>
      <c r="AE116" s="207">
        <v>2000102.6779999998</v>
      </c>
      <c r="AF116" s="207">
        <v>2021711.7949999999</v>
      </c>
      <c r="AG116" s="207">
        <v>2043320.912</v>
      </c>
      <c r="AH116" s="207">
        <v>2064930.0289999999</v>
      </c>
      <c r="AI116" s="208">
        <v>2086539.1459999999</v>
      </c>
    </row>
    <row r="117" spans="1:36" ht="14.3" x14ac:dyDescent="0.25">
      <c r="A117" s="18"/>
      <c r="B117" s="121"/>
      <c r="C117" s="206" t="s">
        <v>279</v>
      </c>
      <c r="D117" s="218"/>
      <c r="E117" s="206" t="s">
        <v>301</v>
      </c>
      <c r="F117" s="207">
        <v>15707.4023</v>
      </c>
      <c r="G117" s="207">
        <v>16252.725</v>
      </c>
      <c r="H117" s="207">
        <v>16798.047699999999</v>
      </c>
      <c r="I117" s="207">
        <v>17343.3704</v>
      </c>
      <c r="J117" s="207">
        <v>17888.6931</v>
      </c>
      <c r="K117" s="207">
        <v>18434.015800000001</v>
      </c>
      <c r="L117" s="207">
        <v>18979.338500000002</v>
      </c>
      <c r="M117" s="207">
        <v>19524.661200000002</v>
      </c>
      <c r="N117" s="207">
        <v>20069.983899999999</v>
      </c>
      <c r="O117" s="207">
        <v>20615.3066</v>
      </c>
      <c r="P117" s="207">
        <v>21160.629300000001</v>
      </c>
      <c r="Q117" s="207">
        <v>21705.952000000001</v>
      </c>
      <c r="R117" s="207">
        <v>22251.274700000002</v>
      </c>
      <c r="S117" s="207">
        <v>22796.597399999999</v>
      </c>
      <c r="T117" s="207">
        <v>23341.920100000003</v>
      </c>
      <c r="U117" s="207">
        <v>23887.2428</v>
      </c>
      <c r="V117" s="207">
        <v>24432.565500000001</v>
      </c>
      <c r="W117" s="207">
        <v>24977.888200000001</v>
      </c>
      <c r="X117" s="207">
        <v>25523.210900000002</v>
      </c>
      <c r="Y117" s="207">
        <v>26068.533600000002</v>
      </c>
      <c r="Z117" s="207">
        <v>26613.856299999999</v>
      </c>
      <c r="AA117" s="207">
        <v>27159.179000000004</v>
      </c>
      <c r="AB117" s="207">
        <v>27704.501700000001</v>
      </c>
      <c r="AC117" s="207">
        <v>28249.824400000001</v>
      </c>
      <c r="AD117" s="207">
        <v>28795.147100000002</v>
      </c>
      <c r="AE117" s="207">
        <v>29340.469800000003</v>
      </c>
      <c r="AF117" s="207">
        <v>29885.792500000003</v>
      </c>
      <c r="AG117" s="207">
        <v>30431.1152</v>
      </c>
      <c r="AH117" s="207">
        <v>30976.437900000001</v>
      </c>
      <c r="AI117" s="208">
        <v>31521.760600000001</v>
      </c>
    </row>
    <row r="118" spans="1:36" ht="14.3" x14ac:dyDescent="0.25">
      <c r="A118" s="18"/>
      <c r="B118" s="121"/>
      <c r="C118" s="206" t="s">
        <v>280</v>
      </c>
      <c r="D118" s="218"/>
      <c r="E118" s="206" t="s">
        <v>301</v>
      </c>
      <c r="F118" s="207">
        <v>22545.73805</v>
      </c>
      <c r="G118" s="207">
        <v>23330.058499999999</v>
      </c>
      <c r="H118" s="207">
        <v>24114.378949999998</v>
      </c>
      <c r="I118" s="207">
        <v>24898.699399999998</v>
      </c>
      <c r="J118" s="207">
        <v>25683.019850000001</v>
      </c>
      <c r="K118" s="207">
        <v>26467.3403</v>
      </c>
      <c r="L118" s="207">
        <v>27251.660750000003</v>
      </c>
      <c r="M118" s="207">
        <v>28035.981200000002</v>
      </c>
      <c r="N118" s="207">
        <v>28820.301650000001</v>
      </c>
      <c r="O118" s="207">
        <v>29604.622100000001</v>
      </c>
      <c r="P118" s="207">
        <v>30388.94255</v>
      </c>
      <c r="Q118" s="207">
        <v>31173.262999999999</v>
      </c>
      <c r="R118" s="207">
        <v>31957.583450000002</v>
      </c>
      <c r="S118" s="207">
        <v>32741.903900000001</v>
      </c>
      <c r="T118" s="207">
        <v>33526.224350000004</v>
      </c>
      <c r="U118" s="207">
        <v>34310.544800000003</v>
      </c>
      <c r="V118" s="207">
        <v>35094.865250000003</v>
      </c>
      <c r="W118" s="207">
        <v>35879.185700000002</v>
      </c>
      <c r="X118" s="207">
        <v>36663.506150000001</v>
      </c>
      <c r="Y118" s="207">
        <v>37447.8266</v>
      </c>
      <c r="Z118" s="207">
        <v>38232.14705</v>
      </c>
      <c r="AA118" s="207">
        <v>39016.467499999999</v>
      </c>
      <c r="AB118" s="207">
        <v>39800.787949999998</v>
      </c>
      <c r="AC118" s="207">
        <v>40585.108399999997</v>
      </c>
      <c r="AD118" s="207">
        <v>41369.428849999997</v>
      </c>
      <c r="AE118" s="207">
        <v>42153.749299999996</v>
      </c>
      <c r="AF118" s="207">
        <v>42938.069750000002</v>
      </c>
      <c r="AG118" s="207">
        <v>43722.390200000002</v>
      </c>
      <c r="AH118" s="207">
        <v>44506.710650000001</v>
      </c>
      <c r="AI118" s="208">
        <v>45291.0311</v>
      </c>
    </row>
    <row r="119" spans="1:36" ht="14.3" x14ac:dyDescent="0.25">
      <c r="A119" s="18"/>
      <c r="B119" s="121"/>
      <c r="C119" s="206" t="s">
        <v>281</v>
      </c>
      <c r="D119" s="218"/>
      <c r="E119" s="206" t="s">
        <v>301</v>
      </c>
      <c r="F119" s="207">
        <v>8940.8829750000004</v>
      </c>
      <c r="G119" s="207">
        <v>9418.9627499999988</v>
      </c>
      <c r="H119" s="207">
        <v>9897.0425250000008</v>
      </c>
      <c r="I119" s="207">
        <v>10375.122299999999</v>
      </c>
      <c r="J119" s="207">
        <v>10853.202075000001</v>
      </c>
      <c r="K119" s="207">
        <v>11331.281849999999</v>
      </c>
      <c r="L119" s="207">
        <v>11809.361625</v>
      </c>
      <c r="M119" s="207">
        <v>12287.4414</v>
      </c>
      <c r="N119" s="207">
        <v>12765.521175</v>
      </c>
      <c r="O119" s="207">
        <v>13243.60095</v>
      </c>
      <c r="P119" s="207">
        <v>13721.680724999998</v>
      </c>
      <c r="Q119" s="207">
        <v>14199.7605</v>
      </c>
      <c r="R119" s="207">
        <v>14677.840274999999</v>
      </c>
      <c r="S119" s="207">
        <v>15155.920050000001</v>
      </c>
      <c r="T119" s="207">
        <v>15633.999824999999</v>
      </c>
      <c r="U119" s="207">
        <v>16112.079600000001</v>
      </c>
      <c r="V119" s="207">
        <v>16590.159374999999</v>
      </c>
      <c r="W119" s="207">
        <v>17068.239150000001</v>
      </c>
      <c r="X119" s="207">
        <v>17546.318925</v>
      </c>
      <c r="Y119" s="207">
        <v>18024.398699999998</v>
      </c>
      <c r="Z119" s="207">
        <v>18502.478475</v>
      </c>
      <c r="AA119" s="207">
        <v>18980.558249999998</v>
      </c>
      <c r="AB119" s="207">
        <v>19458.638025</v>
      </c>
      <c r="AC119" s="207">
        <v>19936.717799999999</v>
      </c>
      <c r="AD119" s="207">
        <v>20414.797575000001</v>
      </c>
      <c r="AE119" s="207">
        <v>20892.877349999999</v>
      </c>
      <c r="AF119" s="207">
        <v>21370.957125000001</v>
      </c>
      <c r="AG119" s="207">
        <v>21849.036899999999</v>
      </c>
      <c r="AH119" s="207">
        <v>22327.116675000001</v>
      </c>
      <c r="AI119" s="208">
        <v>22805.196449999999</v>
      </c>
    </row>
    <row r="120" spans="1:36" ht="14.3" x14ac:dyDescent="0.25">
      <c r="A120" s="18"/>
      <c r="B120" s="121"/>
      <c r="C120" s="206" t="s">
        <v>282</v>
      </c>
      <c r="D120" s="218"/>
      <c r="E120" s="206" t="s">
        <v>301</v>
      </c>
      <c r="F120" s="207">
        <v>561360.52099999995</v>
      </c>
      <c r="G120" s="207">
        <v>579808.38</v>
      </c>
      <c r="H120" s="207">
        <v>598256.23899999994</v>
      </c>
      <c r="I120" s="207">
        <v>616704.098</v>
      </c>
      <c r="J120" s="207">
        <v>635151.95699999994</v>
      </c>
      <c r="K120" s="207">
        <v>653599.81599999999</v>
      </c>
      <c r="L120" s="207">
        <v>672047.67500000005</v>
      </c>
      <c r="M120" s="207">
        <v>690495.53399999999</v>
      </c>
      <c r="N120" s="207">
        <v>708943.39299999992</v>
      </c>
      <c r="O120" s="207">
        <v>727391.25199999998</v>
      </c>
      <c r="P120" s="207">
        <v>745839.11100000003</v>
      </c>
      <c r="Q120" s="207">
        <v>764286.97</v>
      </c>
      <c r="R120" s="207">
        <v>782734.82899999991</v>
      </c>
      <c r="S120" s="207">
        <v>801182.68799999997</v>
      </c>
      <c r="T120" s="207">
        <v>819630.54700000002</v>
      </c>
      <c r="U120" s="207">
        <v>838078.40599999996</v>
      </c>
      <c r="V120" s="207">
        <v>856526.26500000001</v>
      </c>
      <c r="W120" s="207">
        <v>874974.12400000007</v>
      </c>
      <c r="X120" s="207">
        <v>893421.98300000001</v>
      </c>
      <c r="Y120" s="207">
        <v>911869.84199999995</v>
      </c>
      <c r="Z120" s="207">
        <v>930317.70099999988</v>
      </c>
      <c r="AA120" s="207">
        <v>948765.56</v>
      </c>
      <c r="AB120" s="207">
        <v>967213.41899999999</v>
      </c>
      <c r="AC120" s="207">
        <v>985661.27799999993</v>
      </c>
      <c r="AD120" s="207">
        <v>1004109.1370000001</v>
      </c>
      <c r="AE120" s="207">
        <v>1022556.996</v>
      </c>
      <c r="AF120" s="207">
        <v>1041004.855</v>
      </c>
      <c r="AG120" s="207">
        <v>1059452.7139999999</v>
      </c>
      <c r="AH120" s="207">
        <v>1077900.5730000001</v>
      </c>
      <c r="AI120" s="208">
        <v>1096348.432</v>
      </c>
    </row>
    <row r="121" spans="1:36" ht="14.3" x14ac:dyDescent="0.25">
      <c r="A121" s="18"/>
      <c r="B121" s="121"/>
      <c r="C121" s="206" t="s">
        <v>283</v>
      </c>
      <c r="D121" s="218"/>
      <c r="E121" s="206" t="s">
        <v>227</v>
      </c>
      <c r="F121" s="207">
        <v>6811.0440399999998</v>
      </c>
      <c r="G121" s="207">
        <v>6919.0375000000004</v>
      </c>
      <c r="H121" s="207">
        <v>7027.0309600000001</v>
      </c>
      <c r="I121" s="207">
        <v>7135.0244199999997</v>
      </c>
      <c r="J121" s="207">
        <v>7243.0178799999994</v>
      </c>
      <c r="K121" s="207">
        <v>7351.01134</v>
      </c>
      <c r="L121" s="207">
        <v>7459.0047999999997</v>
      </c>
      <c r="M121" s="207">
        <v>7566.9982600000003</v>
      </c>
      <c r="N121" s="207">
        <v>7674.99172</v>
      </c>
      <c r="O121" s="207">
        <v>7782.9851799999997</v>
      </c>
      <c r="P121" s="207">
        <v>7890.9786399999994</v>
      </c>
      <c r="Q121" s="207">
        <v>7998.9721</v>
      </c>
      <c r="R121" s="207">
        <v>8106.9655599999996</v>
      </c>
      <c r="S121" s="207">
        <v>8214.9590200000002</v>
      </c>
      <c r="T121" s="207">
        <v>8322.9524799999999</v>
      </c>
      <c r="U121" s="207">
        <v>8430.9459399999996</v>
      </c>
      <c r="V121" s="207">
        <v>8538.9393999999993</v>
      </c>
      <c r="W121" s="207">
        <v>8646.9328600000008</v>
      </c>
      <c r="X121" s="207">
        <v>8754.9263200000005</v>
      </c>
      <c r="Y121" s="207">
        <v>8862.9197800000002</v>
      </c>
      <c r="Z121" s="207">
        <v>8970.9132399999999</v>
      </c>
      <c r="AA121" s="207">
        <v>9078.9066999999995</v>
      </c>
      <c r="AB121" s="207">
        <v>9186.9001599999992</v>
      </c>
      <c r="AC121" s="207">
        <v>9294.8936199999989</v>
      </c>
      <c r="AD121" s="207">
        <v>9402.8870800000004</v>
      </c>
      <c r="AE121" s="207">
        <v>9510.8805400000001</v>
      </c>
      <c r="AF121" s="207">
        <v>9618.8739999999998</v>
      </c>
      <c r="AG121" s="207">
        <v>9726.8674599999995</v>
      </c>
      <c r="AH121" s="207">
        <v>9834.8609199999992</v>
      </c>
      <c r="AI121" s="208">
        <v>9942.8543800000007</v>
      </c>
    </row>
    <row r="122" spans="1:36" ht="14.3" x14ac:dyDescent="0.25">
      <c r="A122" s="18"/>
      <c r="B122" s="121"/>
      <c r="C122" s="206" t="s">
        <v>284</v>
      </c>
      <c r="D122" s="218"/>
      <c r="E122" s="206" t="s">
        <v>72</v>
      </c>
      <c r="F122" s="207">
        <v>2236.9230225000001</v>
      </c>
      <c r="G122" s="207">
        <v>2357.861825</v>
      </c>
      <c r="H122" s="207">
        <v>2478.8006274999998</v>
      </c>
      <c r="I122" s="207">
        <v>2599.7394299999996</v>
      </c>
      <c r="J122" s="207">
        <v>2720.6782324999999</v>
      </c>
      <c r="K122" s="207">
        <v>2841.6170350000002</v>
      </c>
      <c r="L122" s="207">
        <v>2962.5558375000001</v>
      </c>
      <c r="M122" s="207">
        <v>3083.4946399999999</v>
      </c>
      <c r="N122" s="207">
        <v>3204.4334424999997</v>
      </c>
      <c r="O122" s="207">
        <v>3325.3722449999996</v>
      </c>
      <c r="P122" s="207">
        <v>3446.3110475000003</v>
      </c>
      <c r="Q122" s="207">
        <v>3567.2498500000002</v>
      </c>
      <c r="R122" s="207">
        <v>3688.1886525</v>
      </c>
      <c r="S122" s="207">
        <v>3809.1274549999998</v>
      </c>
      <c r="T122" s="207">
        <v>3930.0662574999997</v>
      </c>
      <c r="U122" s="207">
        <v>4051.0050599999995</v>
      </c>
      <c r="V122" s="207">
        <v>4171.9438625000003</v>
      </c>
      <c r="W122" s="207">
        <v>4292.8826650000001</v>
      </c>
      <c r="X122" s="207">
        <v>4413.8214674999999</v>
      </c>
      <c r="Y122" s="207">
        <v>4534.7602699999998</v>
      </c>
      <c r="Z122" s="207">
        <v>4655.6990724999996</v>
      </c>
      <c r="AA122" s="207">
        <v>4776.6378749999994</v>
      </c>
      <c r="AB122" s="207">
        <v>4897.5766775000002</v>
      </c>
      <c r="AC122" s="207">
        <v>5018.51548</v>
      </c>
      <c r="AD122" s="207">
        <v>5139.4542824999999</v>
      </c>
      <c r="AE122" s="207">
        <v>5260.3930849999997</v>
      </c>
      <c r="AF122" s="207">
        <v>5381.3318874999995</v>
      </c>
      <c r="AG122" s="207">
        <v>5502.2706899999994</v>
      </c>
      <c r="AH122" s="207">
        <v>5623.2094924999992</v>
      </c>
      <c r="AI122" s="208">
        <v>5744.148295</v>
      </c>
    </row>
    <row r="123" spans="1:36" ht="14.3" x14ac:dyDescent="0.25">
      <c r="A123" s="18"/>
      <c r="B123" s="121"/>
      <c r="C123" s="206" t="s">
        <v>285</v>
      </c>
      <c r="D123" s="218"/>
      <c r="E123" s="206" t="s">
        <v>228</v>
      </c>
      <c r="F123" s="207">
        <v>12551.931625000001</v>
      </c>
      <c r="G123" s="207">
        <v>13100.87535</v>
      </c>
      <c r="H123" s="207">
        <v>13649.819074999999</v>
      </c>
      <c r="I123" s="207">
        <v>14198.7628</v>
      </c>
      <c r="J123" s="207">
        <v>14747.706525</v>
      </c>
      <c r="K123" s="207">
        <v>15296.650249999999</v>
      </c>
      <c r="L123" s="207">
        <v>15845.593975</v>
      </c>
      <c r="M123" s="207">
        <v>16394.537700000001</v>
      </c>
      <c r="N123" s="207">
        <v>16943.481424999998</v>
      </c>
      <c r="O123" s="207">
        <v>17492.425149999999</v>
      </c>
      <c r="P123" s="207">
        <v>18041.368875</v>
      </c>
      <c r="Q123" s="207">
        <v>18590.312600000001</v>
      </c>
      <c r="R123" s="207">
        <v>19139.256324999998</v>
      </c>
      <c r="S123" s="207">
        <v>19688.200049999999</v>
      </c>
      <c r="T123" s="207">
        <v>20237.143775</v>
      </c>
      <c r="U123" s="207">
        <v>20786.087499999998</v>
      </c>
      <c r="V123" s="207">
        <v>21335.031224999999</v>
      </c>
      <c r="W123" s="207">
        <v>21883.97495</v>
      </c>
      <c r="X123" s="207">
        <v>22432.918675000001</v>
      </c>
      <c r="Y123" s="207">
        <v>22981.862399999998</v>
      </c>
      <c r="Z123" s="207">
        <v>23530.806124999999</v>
      </c>
      <c r="AA123" s="207">
        <v>24079.74985</v>
      </c>
      <c r="AB123" s="207">
        <v>24628.693574999998</v>
      </c>
      <c r="AC123" s="207">
        <v>25177.637299999999</v>
      </c>
      <c r="AD123" s="207">
        <v>25726.581024999999</v>
      </c>
      <c r="AE123" s="207">
        <v>26275.524749999997</v>
      </c>
      <c r="AF123" s="207">
        <v>26824.468474999998</v>
      </c>
      <c r="AG123" s="207">
        <v>27373.412199999999</v>
      </c>
      <c r="AH123" s="207">
        <v>27922.355925</v>
      </c>
      <c r="AI123" s="208">
        <v>28471.299649999997</v>
      </c>
    </row>
    <row r="124" spans="1:36" ht="14.3" x14ac:dyDescent="0.25">
      <c r="A124" s="18"/>
      <c r="B124" s="127"/>
      <c r="C124" s="211" t="s">
        <v>286</v>
      </c>
      <c r="D124" s="219"/>
      <c r="E124" s="211" t="s">
        <v>229</v>
      </c>
      <c r="F124" s="212">
        <v>515.02026249999994</v>
      </c>
      <c r="G124" s="212">
        <v>538.67967499999997</v>
      </c>
      <c r="H124" s="212">
        <v>562.33908750000001</v>
      </c>
      <c r="I124" s="212">
        <v>585.99849999999992</v>
      </c>
      <c r="J124" s="212">
        <v>609.65791250000007</v>
      </c>
      <c r="K124" s="212">
        <v>633.31732499999998</v>
      </c>
      <c r="L124" s="212">
        <v>656.97673750000001</v>
      </c>
      <c r="M124" s="212">
        <v>680.63615000000004</v>
      </c>
      <c r="N124" s="212">
        <v>704.29556249999996</v>
      </c>
      <c r="O124" s="212">
        <v>727.95497499999999</v>
      </c>
      <c r="P124" s="212">
        <v>751.61438750000002</v>
      </c>
      <c r="Q124" s="212">
        <v>775.27379999999994</v>
      </c>
      <c r="R124" s="212">
        <v>798.93321249999997</v>
      </c>
      <c r="S124" s="212">
        <v>822.592625</v>
      </c>
      <c r="T124" s="212">
        <v>846.25203750000003</v>
      </c>
      <c r="U124" s="212">
        <v>869.91144999999995</v>
      </c>
      <c r="V124" s="212">
        <v>893.57086249999998</v>
      </c>
      <c r="W124" s="212">
        <v>917.23027500000001</v>
      </c>
      <c r="X124" s="212">
        <v>940.88968749999992</v>
      </c>
      <c r="Y124" s="212">
        <v>964.54909999999995</v>
      </c>
      <c r="Z124" s="212">
        <v>988.20851249999998</v>
      </c>
      <c r="AA124" s="212">
        <v>1011.867925</v>
      </c>
      <c r="AB124" s="212">
        <v>1035.5273374999999</v>
      </c>
      <c r="AC124" s="212">
        <v>1059.1867499999998</v>
      </c>
      <c r="AD124" s="212">
        <v>1082.8461625</v>
      </c>
      <c r="AE124" s="212">
        <v>1106.5055749999999</v>
      </c>
      <c r="AF124" s="212">
        <v>1130.1649874999998</v>
      </c>
      <c r="AG124" s="212">
        <v>1153.8244</v>
      </c>
      <c r="AH124" s="212">
        <v>1177.4838125000001</v>
      </c>
      <c r="AI124" s="213">
        <v>1201.1432249999998</v>
      </c>
    </row>
    <row r="125" spans="1:36" ht="14.3" x14ac:dyDescent="0.25">
      <c r="A125" s="18"/>
      <c r="B125" s="220"/>
      <c r="C125" s="220"/>
      <c r="D125" s="221"/>
      <c r="E125" s="220"/>
      <c r="F125" s="220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</row>
    <row r="126" spans="1:36" ht="14.3" x14ac:dyDescent="0.25">
      <c r="A126" s="18"/>
      <c r="B126" s="1"/>
      <c r="C126" s="1"/>
      <c r="D126" s="189"/>
      <c r="E126" s="1"/>
      <c r="F126" s="223" t="s">
        <v>178</v>
      </c>
      <c r="G126" s="191" t="s">
        <v>1</v>
      </c>
      <c r="H126" s="191" t="s">
        <v>2</v>
      </c>
      <c r="I126" s="191" t="s">
        <v>3</v>
      </c>
      <c r="J126" s="191" t="s">
        <v>4</v>
      </c>
      <c r="K126" s="191" t="s">
        <v>5</v>
      </c>
      <c r="L126" s="191" t="s">
        <v>6</v>
      </c>
      <c r="M126" s="191" t="s">
        <v>7</v>
      </c>
      <c r="N126" s="191" t="s">
        <v>8</v>
      </c>
      <c r="O126" s="191" t="s">
        <v>9</v>
      </c>
      <c r="P126" s="191" t="s">
        <v>10</v>
      </c>
      <c r="Q126" s="191" t="s">
        <v>11</v>
      </c>
      <c r="R126" s="191" t="s">
        <v>12</v>
      </c>
      <c r="S126" s="191" t="s">
        <v>13</v>
      </c>
      <c r="T126" s="191" t="s">
        <v>14</v>
      </c>
      <c r="U126" s="191" t="s">
        <v>15</v>
      </c>
      <c r="V126" s="191" t="s">
        <v>16</v>
      </c>
      <c r="W126" s="191" t="s">
        <v>17</v>
      </c>
      <c r="X126" s="191" t="s">
        <v>18</v>
      </c>
      <c r="Y126" s="191" t="s">
        <v>19</v>
      </c>
      <c r="Z126" s="191" t="s">
        <v>20</v>
      </c>
      <c r="AA126" s="191" t="s">
        <v>21</v>
      </c>
      <c r="AB126" s="191" t="s">
        <v>22</v>
      </c>
      <c r="AC126" s="191" t="s">
        <v>23</v>
      </c>
      <c r="AD126" s="191" t="s">
        <v>24</v>
      </c>
      <c r="AE126" s="191" t="s">
        <v>25</v>
      </c>
      <c r="AF126" s="191" t="s">
        <v>26</v>
      </c>
      <c r="AG126" s="191" t="s">
        <v>27</v>
      </c>
      <c r="AH126" s="192" t="s">
        <v>28</v>
      </c>
      <c r="AI126" s="14" t="s">
        <v>218</v>
      </c>
    </row>
    <row r="127" spans="1:36" ht="14.3" x14ac:dyDescent="0.25">
      <c r="A127" s="18"/>
      <c r="B127" s="156"/>
      <c r="C127" s="203" t="s">
        <v>104</v>
      </c>
      <c r="D127" s="184" t="s">
        <v>179</v>
      </c>
      <c r="E127" s="157" t="s">
        <v>219</v>
      </c>
      <c r="F127" s="224">
        <v>0.1</v>
      </c>
    </row>
    <row r="128" spans="1:36" ht="14.3" x14ac:dyDescent="0.25">
      <c r="A128" s="18"/>
      <c r="B128" s="127"/>
      <c r="C128" s="211" t="s">
        <v>104</v>
      </c>
      <c r="D128" s="187" t="s">
        <v>180</v>
      </c>
      <c r="E128" s="128" t="s">
        <v>219</v>
      </c>
      <c r="F128" s="225">
        <v>0.3</v>
      </c>
    </row>
    <row r="129" spans="1:34" ht="14.3" x14ac:dyDescent="0.25">
      <c r="A129" s="18"/>
      <c r="B129" s="156"/>
      <c r="C129" s="203" t="s">
        <v>288</v>
      </c>
      <c r="D129" s="184" t="s">
        <v>179</v>
      </c>
      <c r="E129" s="203" t="s">
        <v>232</v>
      </c>
      <c r="F129" s="226"/>
      <c r="G129" s="204">
        <v>0</v>
      </c>
      <c r="H129" s="204">
        <v>0</v>
      </c>
      <c r="I129" s="204">
        <v>0</v>
      </c>
      <c r="J129" s="204">
        <v>0</v>
      </c>
      <c r="K129" s="204">
        <v>0</v>
      </c>
      <c r="L129" s="204">
        <v>0</v>
      </c>
      <c r="M129" s="204">
        <v>0</v>
      </c>
      <c r="N129" s="204">
        <v>0</v>
      </c>
      <c r="O129" s="204">
        <v>0</v>
      </c>
      <c r="P129" s="204">
        <v>0</v>
      </c>
      <c r="Q129" s="204">
        <v>0</v>
      </c>
      <c r="R129" s="204">
        <v>0</v>
      </c>
      <c r="S129" s="204">
        <v>0</v>
      </c>
      <c r="T129" s="204">
        <v>0</v>
      </c>
      <c r="U129" s="204">
        <v>0</v>
      </c>
      <c r="V129" s="204">
        <v>0</v>
      </c>
      <c r="W129" s="204">
        <v>0</v>
      </c>
      <c r="X129" s="204">
        <v>0</v>
      </c>
      <c r="Y129" s="204">
        <v>0</v>
      </c>
      <c r="Z129" s="204">
        <v>0</v>
      </c>
      <c r="AA129" s="204">
        <v>0</v>
      </c>
      <c r="AB129" s="204">
        <v>0</v>
      </c>
      <c r="AC129" s="204">
        <v>0</v>
      </c>
      <c r="AD129" s="204">
        <v>0</v>
      </c>
      <c r="AE129" s="204">
        <v>0</v>
      </c>
      <c r="AF129" s="204">
        <v>0</v>
      </c>
      <c r="AG129" s="204">
        <v>0</v>
      </c>
      <c r="AH129" s="205">
        <v>0</v>
      </c>
    </row>
    <row r="130" spans="1:34" ht="14.3" x14ac:dyDescent="0.25">
      <c r="A130" s="18"/>
      <c r="B130" s="121"/>
      <c r="C130" s="206" t="s">
        <v>287</v>
      </c>
      <c r="D130" s="215"/>
      <c r="E130" s="206" t="s">
        <v>233</v>
      </c>
      <c r="F130" s="227"/>
      <c r="G130" s="207">
        <v>0</v>
      </c>
      <c r="H130" s="207">
        <v>0</v>
      </c>
      <c r="I130" s="207">
        <v>0</v>
      </c>
      <c r="J130" s="207">
        <v>0</v>
      </c>
      <c r="K130" s="207">
        <v>0</v>
      </c>
      <c r="L130" s="207">
        <v>0</v>
      </c>
      <c r="M130" s="207">
        <v>0</v>
      </c>
      <c r="N130" s="207">
        <v>0</v>
      </c>
      <c r="O130" s="207">
        <v>0</v>
      </c>
      <c r="P130" s="207">
        <v>0</v>
      </c>
      <c r="Q130" s="207">
        <v>0</v>
      </c>
      <c r="R130" s="207">
        <v>0</v>
      </c>
      <c r="S130" s="207">
        <v>0</v>
      </c>
      <c r="T130" s="207">
        <v>0</v>
      </c>
      <c r="U130" s="207">
        <v>0</v>
      </c>
      <c r="V130" s="207">
        <v>0</v>
      </c>
      <c r="W130" s="207">
        <v>0</v>
      </c>
      <c r="X130" s="207">
        <v>0</v>
      </c>
      <c r="Y130" s="207">
        <v>0</v>
      </c>
      <c r="Z130" s="207">
        <v>0</v>
      </c>
      <c r="AA130" s="207">
        <v>0</v>
      </c>
      <c r="AB130" s="207">
        <v>0</v>
      </c>
      <c r="AC130" s="207">
        <v>0</v>
      </c>
      <c r="AD130" s="207">
        <v>0</v>
      </c>
      <c r="AE130" s="207">
        <v>0</v>
      </c>
      <c r="AF130" s="207">
        <v>0</v>
      </c>
      <c r="AG130" s="207">
        <v>0</v>
      </c>
      <c r="AH130" s="208">
        <v>0</v>
      </c>
    </row>
    <row r="131" spans="1:34" ht="14.3" x14ac:dyDescent="0.25">
      <c r="A131" s="18"/>
      <c r="B131" s="121"/>
      <c r="C131" s="206" t="s">
        <v>289</v>
      </c>
      <c r="D131" s="215"/>
      <c r="E131" s="206" t="s">
        <v>234</v>
      </c>
      <c r="F131" s="227"/>
      <c r="G131" s="207">
        <v>0</v>
      </c>
      <c r="H131" s="207">
        <v>0</v>
      </c>
      <c r="I131" s="207">
        <v>0</v>
      </c>
      <c r="J131" s="207">
        <v>0</v>
      </c>
      <c r="K131" s="207">
        <v>0</v>
      </c>
      <c r="L131" s="207">
        <v>0</v>
      </c>
      <c r="M131" s="207">
        <v>0</v>
      </c>
      <c r="N131" s="207">
        <v>0</v>
      </c>
      <c r="O131" s="207">
        <v>0</v>
      </c>
      <c r="P131" s="207">
        <v>0</v>
      </c>
      <c r="Q131" s="207">
        <v>0</v>
      </c>
      <c r="R131" s="207">
        <v>0</v>
      </c>
      <c r="S131" s="207">
        <v>0</v>
      </c>
      <c r="T131" s="207">
        <v>0</v>
      </c>
      <c r="U131" s="207">
        <v>0</v>
      </c>
      <c r="V131" s="207">
        <v>0</v>
      </c>
      <c r="W131" s="207">
        <v>0</v>
      </c>
      <c r="X131" s="207">
        <v>0</v>
      </c>
      <c r="Y131" s="207">
        <v>0</v>
      </c>
      <c r="Z131" s="207">
        <v>0</v>
      </c>
      <c r="AA131" s="207">
        <v>0</v>
      </c>
      <c r="AB131" s="207">
        <v>0</v>
      </c>
      <c r="AC131" s="207">
        <v>0</v>
      </c>
      <c r="AD131" s="207">
        <v>0</v>
      </c>
      <c r="AE131" s="207">
        <v>0</v>
      </c>
      <c r="AF131" s="207">
        <v>0</v>
      </c>
      <c r="AG131" s="207">
        <v>0</v>
      </c>
      <c r="AH131" s="208">
        <v>0</v>
      </c>
    </row>
    <row r="132" spans="1:34" ht="14.3" x14ac:dyDescent="0.25">
      <c r="A132" s="18"/>
      <c r="B132" s="121"/>
      <c r="C132" s="206" t="s">
        <v>269</v>
      </c>
      <c r="D132" s="215"/>
      <c r="E132" s="206" t="s">
        <v>235</v>
      </c>
      <c r="F132" s="227"/>
      <c r="G132" s="207">
        <v>0</v>
      </c>
      <c r="H132" s="207">
        <v>0</v>
      </c>
      <c r="I132" s="207">
        <v>0</v>
      </c>
      <c r="J132" s="207">
        <v>0</v>
      </c>
      <c r="K132" s="207">
        <v>0</v>
      </c>
      <c r="L132" s="207">
        <v>0</v>
      </c>
      <c r="M132" s="207">
        <v>0</v>
      </c>
      <c r="N132" s="207">
        <v>0</v>
      </c>
      <c r="O132" s="207">
        <v>0</v>
      </c>
      <c r="P132" s="207">
        <v>0</v>
      </c>
      <c r="Q132" s="207">
        <v>0</v>
      </c>
      <c r="R132" s="207">
        <v>0</v>
      </c>
      <c r="S132" s="207">
        <v>0</v>
      </c>
      <c r="T132" s="207">
        <v>0</v>
      </c>
      <c r="U132" s="207">
        <v>0</v>
      </c>
      <c r="V132" s="207">
        <v>0</v>
      </c>
      <c r="W132" s="207">
        <v>0</v>
      </c>
      <c r="X132" s="207">
        <v>0</v>
      </c>
      <c r="Y132" s="207">
        <v>0</v>
      </c>
      <c r="Z132" s="207">
        <v>0</v>
      </c>
      <c r="AA132" s="207">
        <v>0</v>
      </c>
      <c r="AB132" s="207">
        <v>0</v>
      </c>
      <c r="AC132" s="207">
        <v>0</v>
      </c>
      <c r="AD132" s="207">
        <v>0</v>
      </c>
      <c r="AE132" s="207">
        <v>0</v>
      </c>
      <c r="AF132" s="207">
        <v>0</v>
      </c>
      <c r="AG132" s="207">
        <v>0</v>
      </c>
      <c r="AH132" s="208">
        <v>0</v>
      </c>
    </row>
    <row r="133" spans="1:34" ht="14.3" x14ac:dyDescent="0.25">
      <c r="A133" s="18"/>
      <c r="B133" s="121"/>
      <c r="C133" s="209" t="s">
        <v>270</v>
      </c>
      <c r="D133" s="228"/>
      <c r="E133" s="206" t="s">
        <v>236</v>
      </c>
      <c r="F133" s="227"/>
      <c r="G133" s="207">
        <v>0</v>
      </c>
      <c r="H133" s="207">
        <v>0</v>
      </c>
      <c r="I133" s="207">
        <v>0</v>
      </c>
      <c r="J133" s="207">
        <v>0</v>
      </c>
      <c r="K133" s="207">
        <v>0</v>
      </c>
      <c r="L133" s="207">
        <v>0</v>
      </c>
      <c r="M133" s="207">
        <v>0</v>
      </c>
      <c r="N133" s="207">
        <v>0</v>
      </c>
      <c r="O133" s="207">
        <v>0</v>
      </c>
      <c r="P133" s="207">
        <v>0</v>
      </c>
      <c r="Q133" s="207">
        <v>0</v>
      </c>
      <c r="R133" s="207">
        <v>0</v>
      </c>
      <c r="S133" s="207">
        <v>0</v>
      </c>
      <c r="T133" s="207">
        <v>0</v>
      </c>
      <c r="U133" s="207">
        <v>0</v>
      </c>
      <c r="V133" s="207">
        <v>0</v>
      </c>
      <c r="W133" s="207">
        <v>0</v>
      </c>
      <c r="X133" s="207">
        <v>0</v>
      </c>
      <c r="Y133" s="207">
        <v>0</v>
      </c>
      <c r="Z133" s="207">
        <v>0</v>
      </c>
      <c r="AA133" s="207">
        <v>0</v>
      </c>
      <c r="AB133" s="207">
        <v>0</v>
      </c>
      <c r="AC133" s="207">
        <v>0</v>
      </c>
      <c r="AD133" s="207">
        <v>0</v>
      </c>
      <c r="AE133" s="207">
        <v>0</v>
      </c>
      <c r="AF133" s="207">
        <v>0</v>
      </c>
      <c r="AG133" s="207">
        <v>0</v>
      </c>
      <c r="AH133" s="208">
        <v>0</v>
      </c>
    </row>
    <row r="134" spans="1:34" ht="14.3" x14ac:dyDescent="0.25">
      <c r="A134" s="18"/>
      <c r="B134" s="121"/>
      <c r="C134" s="206" t="s">
        <v>271</v>
      </c>
      <c r="D134" s="215"/>
      <c r="E134" s="206" t="s">
        <v>237</v>
      </c>
      <c r="F134" s="227"/>
      <c r="G134" s="207">
        <v>0</v>
      </c>
      <c r="H134" s="207">
        <v>0</v>
      </c>
      <c r="I134" s="207">
        <v>0</v>
      </c>
      <c r="J134" s="207">
        <v>0</v>
      </c>
      <c r="K134" s="207">
        <v>0</v>
      </c>
      <c r="L134" s="207">
        <v>0</v>
      </c>
      <c r="M134" s="207">
        <v>0</v>
      </c>
      <c r="N134" s="207">
        <v>0</v>
      </c>
      <c r="O134" s="207">
        <v>0</v>
      </c>
      <c r="P134" s="207">
        <v>0</v>
      </c>
      <c r="Q134" s="207">
        <v>0</v>
      </c>
      <c r="R134" s="207">
        <v>0</v>
      </c>
      <c r="S134" s="207">
        <v>0</v>
      </c>
      <c r="T134" s="207">
        <v>0</v>
      </c>
      <c r="U134" s="207">
        <v>0</v>
      </c>
      <c r="V134" s="207">
        <v>0</v>
      </c>
      <c r="W134" s="207">
        <v>0</v>
      </c>
      <c r="X134" s="207">
        <v>0</v>
      </c>
      <c r="Y134" s="207">
        <v>0</v>
      </c>
      <c r="Z134" s="207">
        <v>0</v>
      </c>
      <c r="AA134" s="207">
        <v>0</v>
      </c>
      <c r="AB134" s="207">
        <v>0</v>
      </c>
      <c r="AC134" s="207">
        <v>0</v>
      </c>
      <c r="AD134" s="207">
        <v>0</v>
      </c>
      <c r="AE134" s="207">
        <v>0</v>
      </c>
      <c r="AF134" s="207">
        <v>0</v>
      </c>
      <c r="AG134" s="207">
        <v>0</v>
      </c>
      <c r="AH134" s="208">
        <v>0</v>
      </c>
    </row>
    <row r="135" spans="1:34" ht="14.3" x14ac:dyDescent="0.25">
      <c r="A135" s="18"/>
      <c r="B135" s="121"/>
      <c r="C135" s="206" t="s">
        <v>272</v>
      </c>
      <c r="D135" s="215"/>
      <c r="E135" s="206" t="s">
        <v>238</v>
      </c>
      <c r="F135" s="227"/>
      <c r="G135" s="207">
        <v>0</v>
      </c>
      <c r="H135" s="207">
        <v>0</v>
      </c>
      <c r="I135" s="207">
        <v>0</v>
      </c>
      <c r="J135" s="207">
        <v>0</v>
      </c>
      <c r="K135" s="207">
        <v>0</v>
      </c>
      <c r="L135" s="207">
        <v>0</v>
      </c>
      <c r="M135" s="207">
        <v>0</v>
      </c>
      <c r="N135" s="207">
        <v>0</v>
      </c>
      <c r="O135" s="207">
        <v>0</v>
      </c>
      <c r="P135" s="207">
        <v>0</v>
      </c>
      <c r="Q135" s="207">
        <v>0</v>
      </c>
      <c r="R135" s="207">
        <v>0</v>
      </c>
      <c r="S135" s="207">
        <v>0</v>
      </c>
      <c r="T135" s="207">
        <v>0</v>
      </c>
      <c r="U135" s="207">
        <v>0</v>
      </c>
      <c r="V135" s="207">
        <v>0</v>
      </c>
      <c r="W135" s="207">
        <v>0</v>
      </c>
      <c r="X135" s="207">
        <v>0</v>
      </c>
      <c r="Y135" s="207">
        <v>0</v>
      </c>
      <c r="Z135" s="207">
        <v>0</v>
      </c>
      <c r="AA135" s="207">
        <v>0</v>
      </c>
      <c r="AB135" s="207">
        <v>0</v>
      </c>
      <c r="AC135" s="207">
        <v>0</v>
      </c>
      <c r="AD135" s="207">
        <v>0</v>
      </c>
      <c r="AE135" s="207">
        <v>0</v>
      </c>
      <c r="AF135" s="207">
        <v>0</v>
      </c>
      <c r="AG135" s="207">
        <v>0</v>
      </c>
      <c r="AH135" s="208">
        <v>0</v>
      </c>
    </row>
    <row r="136" spans="1:34" ht="14.3" x14ac:dyDescent="0.25">
      <c r="A136" s="18"/>
      <c r="B136" s="121"/>
      <c r="C136" s="206" t="s">
        <v>273</v>
      </c>
      <c r="D136" s="215"/>
      <c r="E136" s="206" t="s">
        <v>239</v>
      </c>
      <c r="F136" s="227"/>
      <c r="G136" s="207">
        <v>0</v>
      </c>
      <c r="H136" s="207">
        <v>0</v>
      </c>
      <c r="I136" s="207">
        <v>0</v>
      </c>
      <c r="J136" s="207">
        <v>0</v>
      </c>
      <c r="K136" s="207">
        <v>0</v>
      </c>
      <c r="L136" s="207">
        <v>0</v>
      </c>
      <c r="M136" s="207">
        <v>0</v>
      </c>
      <c r="N136" s="207">
        <v>0</v>
      </c>
      <c r="O136" s="207">
        <v>0</v>
      </c>
      <c r="P136" s="207">
        <v>0</v>
      </c>
      <c r="Q136" s="207">
        <v>0</v>
      </c>
      <c r="R136" s="207">
        <v>0</v>
      </c>
      <c r="S136" s="207">
        <v>0</v>
      </c>
      <c r="T136" s="207">
        <v>0</v>
      </c>
      <c r="U136" s="207">
        <v>0</v>
      </c>
      <c r="V136" s="207">
        <v>0</v>
      </c>
      <c r="W136" s="207">
        <v>0</v>
      </c>
      <c r="X136" s="207">
        <v>0</v>
      </c>
      <c r="Y136" s="207">
        <v>0</v>
      </c>
      <c r="Z136" s="207">
        <v>0</v>
      </c>
      <c r="AA136" s="207">
        <v>0</v>
      </c>
      <c r="AB136" s="207">
        <v>0</v>
      </c>
      <c r="AC136" s="207">
        <v>0</v>
      </c>
      <c r="AD136" s="207">
        <v>0</v>
      </c>
      <c r="AE136" s="207">
        <v>0</v>
      </c>
      <c r="AF136" s="207">
        <v>0</v>
      </c>
      <c r="AG136" s="207">
        <v>0</v>
      </c>
      <c r="AH136" s="208">
        <v>0</v>
      </c>
    </row>
    <row r="137" spans="1:34" ht="14.3" x14ac:dyDescent="0.25">
      <c r="A137" s="18"/>
      <c r="B137" s="121"/>
      <c r="C137" s="206" t="s">
        <v>274</v>
      </c>
      <c r="D137" s="215"/>
      <c r="E137" s="206" t="s">
        <v>238</v>
      </c>
      <c r="F137" s="227"/>
      <c r="G137" s="207">
        <v>0</v>
      </c>
      <c r="H137" s="207">
        <v>0</v>
      </c>
      <c r="I137" s="207">
        <v>0</v>
      </c>
      <c r="J137" s="207">
        <v>0</v>
      </c>
      <c r="K137" s="207">
        <v>0</v>
      </c>
      <c r="L137" s="207">
        <v>0</v>
      </c>
      <c r="M137" s="207">
        <v>0</v>
      </c>
      <c r="N137" s="207">
        <v>0</v>
      </c>
      <c r="O137" s="207">
        <v>0</v>
      </c>
      <c r="P137" s="207">
        <v>0</v>
      </c>
      <c r="Q137" s="207">
        <v>0</v>
      </c>
      <c r="R137" s="207">
        <v>0</v>
      </c>
      <c r="S137" s="207">
        <v>0</v>
      </c>
      <c r="T137" s="207">
        <v>0</v>
      </c>
      <c r="U137" s="207">
        <v>0</v>
      </c>
      <c r="V137" s="207">
        <v>0</v>
      </c>
      <c r="W137" s="207">
        <v>0</v>
      </c>
      <c r="X137" s="207">
        <v>0</v>
      </c>
      <c r="Y137" s="207">
        <v>0</v>
      </c>
      <c r="Z137" s="207">
        <v>0</v>
      </c>
      <c r="AA137" s="207">
        <v>0</v>
      </c>
      <c r="AB137" s="207">
        <v>0</v>
      </c>
      <c r="AC137" s="207">
        <v>0</v>
      </c>
      <c r="AD137" s="207">
        <v>0</v>
      </c>
      <c r="AE137" s="207">
        <v>0</v>
      </c>
      <c r="AF137" s="207">
        <v>0</v>
      </c>
      <c r="AG137" s="207">
        <v>0</v>
      </c>
      <c r="AH137" s="208">
        <v>0</v>
      </c>
    </row>
    <row r="138" spans="1:34" ht="14.3" x14ac:dyDescent="0.25">
      <c r="A138" s="18"/>
      <c r="B138" s="121"/>
      <c r="C138" s="206" t="s">
        <v>275</v>
      </c>
      <c r="D138" s="215"/>
      <c r="E138" s="206" t="s">
        <v>240</v>
      </c>
      <c r="F138" s="227"/>
      <c r="G138" s="207">
        <v>0</v>
      </c>
      <c r="H138" s="207">
        <v>0</v>
      </c>
      <c r="I138" s="207">
        <v>0</v>
      </c>
      <c r="J138" s="207">
        <v>0</v>
      </c>
      <c r="K138" s="207">
        <v>0</v>
      </c>
      <c r="L138" s="207">
        <v>0</v>
      </c>
      <c r="M138" s="207">
        <v>0</v>
      </c>
      <c r="N138" s="207">
        <v>0</v>
      </c>
      <c r="O138" s="207">
        <v>0</v>
      </c>
      <c r="P138" s="207">
        <v>0</v>
      </c>
      <c r="Q138" s="207">
        <v>0</v>
      </c>
      <c r="R138" s="207">
        <v>0</v>
      </c>
      <c r="S138" s="207">
        <v>0</v>
      </c>
      <c r="T138" s="207">
        <v>0</v>
      </c>
      <c r="U138" s="207">
        <v>0</v>
      </c>
      <c r="V138" s="207">
        <v>0</v>
      </c>
      <c r="W138" s="207">
        <v>0</v>
      </c>
      <c r="X138" s="207">
        <v>0</v>
      </c>
      <c r="Y138" s="207">
        <v>0</v>
      </c>
      <c r="Z138" s="207">
        <v>0</v>
      </c>
      <c r="AA138" s="207">
        <v>0</v>
      </c>
      <c r="AB138" s="207">
        <v>0</v>
      </c>
      <c r="AC138" s="207">
        <v>0</v>
      </c>
      <c r="AD138" s="207">
        <v>0</v>
      </c>
      <c r="AE138" s="207">
        <v>0</v>
      </c>
      <c r="AF138" s="207">
        <v>0</v>
      </c>
      <c r="AG138" s="207">
        <v>0</v>
      </c>
      <c r="AH138" s="208">
        <v>0</v>
      </c>
    </row>
    <row r="139" spans="1:34" ht="14.3" x14ac:dyDescent="0.25">
      <c r="A139" s="18"/>
      <c r="B139" s="121"/>
      <c r="C139" s="206" t="s">
        <v>276</v>
      </c>
      <c r="D139" s="215"/>
      <c r="E139" s="206" t="s">
        <v>241</v>
      </c>
      <c r="F139" s="227"/>
      <c r="G139" s="207">
        <v>0</v>
      </c>
      <c r="H139" s="207">
        <v>0</v>
      </c>
      <c r="I139" s="207">
        <v>0</v>
      </c>
      <c r="J139" s="207">
        <v>0</v>
      </c>
      <c r="K139" s="207">
        <v>0</v>
      </c>
      <c r="L139" s="207">
        <v>0</v>
      </c>
      <c r="M139" s="207">
        <v>0</v>
      </c>
      <c r="N139" s="207">
        <v>0</v>
      </c>
      <c r="O139" s="207">
        <v>0</v>
      </c>
      <c r="P139" s="207">
        <v>0</v>
      </c>
      <c r="Q139" s="207">
        <v>0</v>
      </c>
      <c r="R139" s="207">
        <v>0</v>
      </c>
      <c r="S139" s="207">
        <v>0</v>
      </c>
      <c r="T139" s="207">
        <v>0</v>
      </c>
      <c r="U139" s="207">
        <v>0</v>
      </c>
      <c r="V139" s="207">
        <v>0</v>
      </c>
      <c r="W139" s="207">
        <v>0</v>
      </c>
      <c r="X139" s="207">
        <v>0</v>
      </c>
      <c r="Y139" s="207">
        <v>0</v>
      </c>
      <c r="Z139" s="207">
        <v>0</v>
      </c>
      <c r="AA139" s="207">
        <v>0</v>
      </c>
      <c r="AB139" s="207">
        <v>0</v>
      </c>
      <c r="AC139" s="207">
        <v>0</v>
      </c>
      <c r="AD139" s="207">
        <v>0</v>
      </c>
      <c r="AE139" s="207">
        <v>0</v>
      </c>
      <c r="AF139" s="207">
        <v>0</v>
      </c>
      <c r="AG139" s="207">
        <v>0</v>
      </c>
      <c r="AH139" s="208">
        <v>0</v>
      </c>
    </row>
    <row r="140" spans="1:34" ht="14.3" x14ac:dyDescent="0.25">
      <c r="A140" s="18"/>
      <c r="B140" s="121"/>
      <c r="C140" s="206" t="s">
        <v>277</v>
      </c>
      <c r="D140" s="215"/>
      <c r="E140" s="206" t="s">
        <v>242</v>
      </c>
      <c r="F140" s="227"/>
      <c r="G140" s="207">
        <v>0</v>
      </c>
      <c r="H140" s="207">
        <v>0</v>
      </c>
      <c r="I140" s="207">
        <v>0</v>
      </c>
      <c r="J140" s="207">
        <v>0</v>
      </c>
      <c r="K140" s="207">
        <v>0</v>
      </c>
      <c r="L140" s="207">
        <v>0</v>
      </c>
      <c r="M140" s="207">
        <v>0</v>
      </c>
      <c r="N140" s="207">
        <v>0</v>
      </c>
      <c r="O140" s="207">
        <v>0</v>
      </c>
      <c r="P140" s="207">
        <v>0</v>
      </c>
      <c r="Q140" s="207">
        <v>0</v>
      </c>
      <c r="R140" s="207">
        <v>0</v>
      </c>
      <c r="S140" s="207">
        <v>0</v>
      </c>
      <c r="T140" s="207">
        <v>0</v>
      </c>
      <c r="U140" s="207">
        <v>0</v>
      </c>
      <c r="V140" s="207">
        <v>0</v>
      </c>
      <c r="W140" s="207">
        <v>0</v>
      </c>
      <c r="X140" s="207">
        <v>0</v>
      </c>
      <c r="Y140" s="207">
        <v>0</v>
      </c>
      <c r="Z140" s="207">
        <v>0</v>
      </c>
      <c r="AA140" s="207">
        <v>0</v>
      </c>
      <c r="AB140" s="207">
        <v>0</v>
      </c>
      <c r="AC140" s="207">
        <v>0</v>
      </c>
      <c r="AD140" s="207">
        <v>0</v>
      </c>
      <c r="AE140" s="207">
        <v>0</v>
      </c>
      <c r="AF140" s="207">
        <v>0</v>
      </c>
      <c r="AG140" s="207">
        <v>0</v>
      </c>
      <c r="AH140" s="208">
        <v>0</v>
      </c>
    </row>
    <row r="141" spans="1:34" ht="14.3" x14ac:dyDescent="0.25">
      <c r="A141" s="18"/>
      <c r="B141" s="121"/>
      <c r="C141" s="206" t="s">
        <v>278</v>
      </c>
      <c r="D141" s="215"/>
      <c r="E141" s="206" t="s">
        <v>300</v>
      </c>
      <c r="F141" s="227"/>
      <c r="G141" s="207">
        <v>0</v>
      </c>
      <c r="H141" s="207">
        <v>0</v>
      </c>
      <c r="I141" s="207">
        <v>0</v>
      </c>
      <c r="J141" s="207">
        <v>0</v>
      </c>
      <c r="K141" s="207">
        <v>0</v>
      </c>
      <c r="L141" s="207">
        <v>0</v>
      </c>
      <c r="M141" s="207">
        <v>0</v>
      </c>
      <c r="N141" s="207">
        <v>0</v>
      </c>
      <c r="O141" s="207">
        <v>0</v>
      </c>
      <c r="P141" s="207">
        <v>0</v>
      </c>
      <c r="Q141" s="207">
        <v>0</v>
      </c>
      <c r="R141" s="207">
        <v>0</v>
      </c>
      <c r="S141" s="207">
        <v>0</v>
      </c>
      <c r="T141" s="207">
        <v>0</v>
      </c>
      <c r="U141" s="207">
        <v>0</v>
      </c>
      <c r="V141" s="207">
        <v>0</v>
      </c>
      <c r="W141" s="207">
        <v>0</v>
      </c>
      <c r="X141" s="207">
        <v>0</v>
      </c>
      <c r="Y141" s="207">
        <v>0</v>
      </c>
      <c r="Z141" s="207">
        <v>0</v>
      </c>
      <c r="AA141" s="207">
        <v>0</v>
      </c>
      <c r="AB141" s="207">
        <v>0</v>
      </c>
      <c r="AC141" s="207">
        <v>0</v>
      </c>
      <c r="AD141" s="207">
        <v>0</v>
      </c>
      <c r="AE141" s="207">
        <v>0</v>
      </c>
      <c r="AF141" s="207">
        <v>0</v>
      </c>
      <c r="AG141" s="207">
        <v>0</v>
      </c>
      <c r="AH141" s="208">
        <v>0</v>
      </c>
    </row>
    <row r="142" spans="1:34" ht="14.3" x14ac:dyDescent="0.25">
      <c r="A142" s="18"/>
      <c r="B142" s="121"/>
      <c r="C142" s="206" t="s">
        <v>279</v>
      </c>
      <c r="D142" s="215"/>
      <c r="E142" s="206" t="s">
        <v>300</v>
      </c>
      <c r="F142" s="227"/>
      <c r="G142" s="207">
        <v>0</v>
      </c>
      <c r="H142" s="207">
        <v>0</v>
      </c>
      <c r="I142" s="207">
        <v>0</v>
      </c>
      <c r="J142" s="207">
        <v>0</v>
      </c>
      <c r="K142" s="207">
        <v>0</v>
      </c>
      <c r="L142" s="207">
        <v>0</v>
      </c>
      <c r="M142" s="207">
        <v>0</v>
      </c>
      <c r="N142" s="207">
        <v>0</v>
      </c>
      <c r="O142" s="207">
        <v>0</v>
      </c>
      <c r="P142" s="207">
        <v>0</v>
      </c>
      <c r="Q142" s="207">
        <v>0</v>
      </c>
      <c r="R142" s="207">
        <v>0</v>
      </c>
      <c r="S142" s="207">
        <v>0</v>
      </c>
      <c r="T142" s="207">
        <v>0</v>
      </c>
      <c r="U142" s="207">
        <v>0</v>
      </c>
      <c r="V142" s="207">
        <v>0</v>
      </c>
      <c r="W142" s="207">
        <v>0</v>
      </c>
      <c r="X142" s="207">
        <v>0</v>
      </c>
      <c r="Y142" s="207">
        <v>0</v>
      </c>
      <c r="Z142" s="207">
        <v>0</v>
      </c>
      <c r="AA142" s="207">
        <v>0</v>
      </c>
      <c r="AB142" s="207">
        <v>0</v>
      </c>
      <c r="AC142" s="207">
        <v>0</v>
      </c>
      <c r="AD142" s="207">
        <v>0</v>
      </c>
      <c r="AE142" s="207">
        <v>0</v>
      </c>
      <c r="AF142" s="207">
        <v>0</v>
      </c>
      <c r="AG142" s="207">
        <v>0</v>
      </c>
      <c r="AH142" s="208">
        <v>0</v>
      </c>
    </row>
    <row r="143" spans="1:34" ht="14.3" x14ac:dyDescent="0.25">
      <c r="A143" s="18"/>
      <c r="B143" s="121"/>
      <c r="C143" s="206" t="s">
        <v>280</v>
      </c>
      <c r="D143" s="215"/>
      <c r="E143" s="206" t="s">
        <v>300</v>
      </c>
      <c r="F143" s="227"/>
      <c r="G143" s="207">
        <v>0</v>
      </c>
      <c r="H143" s="207">
        <v>0</v>
      </c>
      <c r="I143" s="207">
        <v>0</v>
      </c>
      <c r="J143" s="207">
        <v>0</v>
      </c>
      <c r="K143" s="207">
        <v>0</v>
      </c>
      <c r="L143" s="207">
        <v>0</v>
      </c>
      <c r="M143" s="207">
        <v>0</v>
      </c>
      <c r="N143" s="207">
        <v>0</v>
      </c>
      <c r="O143" s="207">
        <v>0</v>
      </c>
      <c r="P143" s="207">
        <v>0</v>
      </c>
      <c r="Q143" s="207">
        <v>0</v>
      </c>
      <c r="R143" s="207">
        <v>0</v>
      </c>
      <c r="S143" s="207">
        <v>0</v>
      </c>
      <c r="T143" s="207">
        <v>0</v>
      </c>
      <c r="U143" s="207">
        <v>0</v>
      </c>
      <c r="V143" s="207">
        <v>0</v>
      </c>
      <c r="W143" s="207">
        <v>0</v>
      </c>
      <c r="X143" s="207">
        <v>0</v>
      </c>
      <c r="Y143" s="207">
        <v>0</v>
      </c>
      <c r="Z143" s="207">
        <v>0</v>
      </c>
      <c r="AA143" s="207">
        <v>0</v>
      </c>
      <c r="AB143" s="207">
        <v>0</v>
      </c>
      <c r="AC143" s="207">
        <v>0</v>
      </c>
      <c r="AD143" s="207">
        <v>0</v>
      </c>
      <c r="AE143" s="207">
        <v>0</v>
      </c>
      <c r="AF143" s="207">
        <v>0</v>
      </c>
      <c r="AG143" s="207">
        <v>0</v>
      </c>
      <c r="AH143" s="208">
        <v>0</v>
      </c>
    </row>
    <row r="144" spans="1:34" ht="14.3" x14ac:dyDescent="0.25">
      <c r="A144" s="18"/>
      <c r="B144" s="121"/>
      <c r="C144" s="206" t="s">
        <v>281</v>
      </c>
      <c r="D144" s="215"/>
      <c r="E144" s="206" t="s">
        <v>300</v>
      </c>
      <c r="F144" s="227"/>
      <c r="G144" s="207">
        <v>0</v>
      </c>
      <c r="H144" s="207">
        <v>0</v>
      </c>
      <c r="I144" s="207">
        <v>0</v>
      </c>
      <c r="J144" s="207">
        <v>0</v>
      </c>
      <c r="K144" s="207">
        <v>0</v>
      </c>
      <c r="L144" s="207">
        <v>0</v>
      </c>
      <c r="M144" s="207">
        <v>0</v>
      </c>
      <c r="N144" s="207">
        <v>0</v>
      </c>
      <c r="O144" s="207">
        <v>0</v>
      </c>
      <c r="P144" s="207">
        <v>0</v>
      </c>
      <c r="Q144" s="207">
        <v>0</v>
      </c>
      <c r="R144" s="207">
        <v>0</v>
      </c>
      <c r="S144" s="207">
        <v>0</v>
      </c>
      <c r="T144" s="207">
        <v>0</v>
      </c>
      <c r="U144" s="207">
        <v>0</v>
      </c>
      <c r="V144" s="207">
        <v>0</v>
      </c>
      <c r="W144" s="207">
        <v>0</v>
      </c>
      <c r="X144" s="207">
        <v>0</v>
      </c>
      <c r="Y144" s="207">
        <v>0</v>
      </c>
      <c r="Z144" s="207">
        <v>0</v>
      </c>
      <c r="AA144" s="207">
        <v>0</v>
      </c>
      <c r="AB144" s="207">
        <v>0</v>
      </c>
      <c r="AC144" s="207">
        <v>0</v>
      </c>
      <c r="AD144" s="207">
        <v>0</v>
      </c>
      <c r="AE144" s="207">
        <v>0</v>
      </c>
      <c r="AF144" s="207">
        <v>0</v>
      </c>
      <c r="AG144" s="207">
        <v>0</v>
      </c>
      <c r="AH144" s="208">
        <v>0</v>
      </c>
    </row>
    <row r="145" spans="1:34" ht="14.3" x14ac:dyDescent="0.25">
      <c r="A145" s="18"/>
      <c r="B145" s="121"/>
      <c r="C145" s="206" t="s">
        <v>282</v>
      </c>
      <c r="D145" s="215"/>
      <c r="E145" s="206" t="s">
        <v>300</v>
      </c>
      <c r="F145" s="227"/>
      <c r="G145" s="207">
        <v>0</v>
      </c>
      <c r="H145" s="207">
        <v>0</v>
      </c>
      <c r="I145" s="207">
        <v>0</v>
      </c>
      <c r="J145" s="207">
        <v>0</v>
      </c>
      <c r="K145" s="207">
        <v>0</v>
      </c>
      <c r="L145" s="207">
        <v>0</v>
      </c>
      <c r="M145" s="207">
        <v>0</v>
      </c>
      <c r="N145" s="207">
        <v>0</v>
      </c>
      <c r="O145" s="207">
        <v>0</v>
      </c>
      <c r="P145" s="207">
        <v>0</v>
      </c>
      <c r="Q145" s="207">
        <v>0</v>
      </c>
      <c r="R145" s="207">
        <v>0</v>
      </c>
      <c r="S145" s="207">
        <v>0</v>
      </c>
      <c r="T145" s="207">
        <v>0</v>
      </c>
      <c r="U145" s="207">
        <v>0</v>
      </c>
      <c r="V145" s="207">
        <v>0</v>
      </c>
      <c r="W145" s="207">
        <v>0</v>
      </c>
      <c r="X145" s="207">
        <v>0</v>
      </c>
      <c r="Y145" s="207">
        <v>0</v>
      </c>
      <c r="Z145" s="207">
        <v>0</v>
      </c>
      <c r="AA145" s="207">
        <v>0</v>
      </c>
      <c r="AB145" s="207">
        <v>0</v>
      </c>
      <c r="AC145" s="207">
        <v>0</v>
      </c>
      <c r="AD145" s="207">
        <v>0</v>
      </c>
      <c r="AE145" s="207">
        <v>0</v>
      </c>
      <c r="AF145" s="207">
        <v>0</v>
      </c>
      <c r="AG145" s="207">
        <v>0</v>
      </c>
      <c r="AH145" s="208">
        <v>0</v>
      </c>
    </row>
    <row r="146" spans="1:34" ht="14.3" x14ac:dyDescent="0.25">
      <c r="A146" s="18"/>
      <c r="B146" s="121"/>
      <c r="C146" s="206" t="s">
        <v>283</v>
      </c>
      <c r="D146" s="215"/>
      <c r="E146" s="206" t="s">
        <v>243</v>
      </c>
      <c r="F146" s="227"/>
      <c r="G146" s="207">
        <v>0</v>
      </c>
      <c r="H146" s="207">
        <v>0</v>
      </c>
      <c r="I146" s="207">
        <v>0</v>
      </c>
      <c r="J146" s="207">
        <v>0</v>
      </c>
      <c r="K146" s="207">
        <v>0</v>
      </c>
      <c r="L146" s="207">
        <v>0</v>
      </c>
      <c r="M146" s="207">
        <v>0</v>
      </c>
      <c r="N146" s="207">
        <v>0</v>
      </c>
      <c r="O146" s="207">
        <v>0</v>
      </c>
      <c r="P146" s="207">
        <v>0</v>
      </c>
      <c r="Q146" s="207">
        <v>0</v>
      </c>
      <c r="R146" s="207">
        <v>0</v>
      </c>
      <c r="S146" s="207">
        <v>0</v>
      </c>
      <c r="T146" s="207">
        <v>0</v>
      </c>
      <c r="U146" s="207">
        <v>0</v>
      </c>
      <c r="V146" s="207">
        <v>0</v>
      </c>
      <c r="W146" s="207">
        <v>0</v>
      </c>
      <c r="X146" s="207">
        <v>0</v>
      </c>
      <c r="Y146" s="207">
        <v>0</v>
      </c>
      <c r="Z146" s="207">
        <v>0</v>
      </c>
      <c r="AA146" s="207">
        <v>0</v>
      </c>
      <c r="AB146" s="207">
        <v>0</v>
      </c>
      <c r="AC146" s="207">
        <v>0</v>
      </c>
      <c r="AD146" s="207">
        <v>0</v>
      </c>
      <c r="AE146" s="207">
        <v>0</v>
      </c>
      <c r="AF146" s="207">
        <v>0</v>
      </c>
      <c r="AG146" s="207">
        <v>0</v>
      </c>
      <c r="AH146" s="208">
        <v>0</v>
      </c>
    </row>
    <row r="147" spans="1:34" ht="14.3" x14ac:dyDescent="0.25">
      <c r="A147" s="18"/>
      <c r="B147" s="121"/>
      <c r="C147" s="206" t="s">
        <v>284</v>
      </c>
      <c r="D147" s="215"/>
      <c r="E147" s="206" t="s">
        <v>244</v>
      </c>
      <c r="F147" s="227"/>
      <c r="G147" s="207">
        <v>0</v>
      </c>
      <c r="H147" s="207">
        <v>0</v>
      </c>
      <c r="I147" s="207">
        <v>0</v>
      </c>
      <c r="J147" s="207">
        <v>0</v>
      </c>
      <c r="K147" s="207">
        <v>0</v>
      </c>
      <c r="L147" s="207">
        <v>0</v>
      </c>
      <c r="M147" s="207">
        <v>0</v>
      </c>
      <c r="N147" s="207">
        <v>0</v>
      </c>
      <c r="O147" s="207">
        <v>0</v>
      </c>
      <c r="P147" s="207">
        <v>0</v>
      </c>
      <c r="Q147" s="207">
        <v>0</v>
      </c>
      <c r="R147" s="207">
        <v>0</v>
      </c>
      <c r="S147" s="207">
        <v>0</v>
      </c>
      <c r="T147" s="207">
        <v>0</v>
      </c>
      <c r="U147" s="207">
        <v>0</v>
      </c>
      <c r="V147" s="207">
        <v>0</v>
      </c>
      <c r="W147" s="207">
        <v>0</v>
      </c>
      <c r="X147" s="207">
        <v>0</v>
      </c>
      <c r="Y147" s="207">
        <v>0</v>
      </c>
      <c r="Z147" s="207">
        <v>0</v>
      </c>
      <c r="AA147" s="207">
        <v>0</v>
      </c>
      <c r="AB147" s="207">
        <v>0</v>
      </c>
      <c r="AC147" s="207">
        <v>0</v>
      </c>
      <c r="AD147" s="207">
        <v>0</v>
      </c>
      <c r="AE147" s="207">
        <v>0</v>
      </c>
      <c r="AF147" s="207">
        <v>0</v>
      </c>
      <c r="AG147" s="207">
        <v>0</v>
      </c>
      <c r="AH147" s="208">
        <v>0</v>
      </c>
    </row>
    <row r="148" spans="1:34" ht="14.3" x14ac:dyDescent="0.25">
      <c r="A148" s="18"/>
      <c r="B148" s="121"/>
      <c r="C148" s="206" t="s">
        <v>285</v>
      </c>
      <c r="D148" s="215"/>
      <c r="E148" s="206" t="s">
        <v>245</v>
      </c>
      <c r="F148" s="227"/>
      <c r="G148" s="207">
        <v>0</v>
      </c>
      <c r="H148" s="207">
        <v>0</v>
      </c>
      <c r="I148" s="207">
        <v>0</v>
      </c>
      <c r="J148" s="207">
        <v>0</v>
      </c>
      <c r="K148" s="207">
        <v>0</v>
      </c>
      <c r="L148" s="207">
        <v>0</v>
      </c>
      <c r="M148" s="207">
        <v>0</v>
      </c>
      <c r="N148" s="207">
        <v>0</v>
      </c>
      <c r="O148" s="207">
        <v>0</v>
      </c>
      <c r="P148" s="207">
        <v>0</v>
      </c>
      <c r="Q148" s="207">
        <v>0</v>
      </c>
      <c r="R148" s="207">
        <v>0</v>
      </c>
      <c r="S148" s="207">
        <v>0</v>
      </c>
      <c r="T148" s="207">
        <v>0</v>
      </c>
      <c r="U148" s="207">
        <v>0</v>
      </c>
      <c r="V148" s="207">
        <v>0</v>
      </c>
      <c r="W148" s="207">
        <v>0</v>
      </c>
      <c r="X148" s="207">
        <v>0</v>
      </c>
      <c r="Y148" s="207">
        <v>0</v>
      </c>
      <c r="Z148" s="207">
        <v>0</v>
      </c>
      <c r="AA148" s="207">
        <v>0</v>
      </c>
      <c r="AB148" s="207">
        <v>0</v>
      </c>
      <c r="AC148" s="207">
        <v>0</v>
      </c>
      <c r="AD148" s="207">
        <v>0</v>
      </c>
      <c r="AE148" s="207">
        <v>0</v>
      </c>
      <c r="AF148" s="207">
        <v>0</v>
      </c>
      <c r="AG148" s="207">
        <v>0</v>
      </c>
      <c r="AH148" s="208">
        <v>0</v>
      </c>
    </row>
    <row r="149" spans="1:34" ht="14.3" x14ac:dyDescent="0.25">
      <c r="A149" s="18"/>
      <c r="B149" s="127"/>
      <c r="C149" s="211" t="s">
        <v>286</v>
      </c>
      <c r="D149" s="187"/>
      <c r="E149" s="211" t="s">
        <v>246</v>
      </c>
      <c r="F149" s="229"/>
      <c r="G149" s="212">
        <v>0</v>
      </c>
      <c r="H149" s="212">
        <v>0</v>
      </c>
      <c r="I149" s="212">
        <v>0</v>
      </c>
      <c r="J149" s="212">
        <v>0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3">
        <v>0</v>
      </c>
    </row>
    <row r="150" spans="1:34" ht="14.3" x14ac:dyDescent="0.25">
      <c r="A150" s="18"/>
      <c r="B150" s="156"/>
      <c r="C150" s="203" t="s">
        <v>288</v>
      </c>
      <c r="D150" s="184" t="s">
        <v>180</v>
      </c>
      <c r="E150" s="203" t="s">
        <v>232</v>
      </c>
      <c r="F150" s="226"/>
      <c r="G150" s="204">
        <v>3.4081329775862071E-9</v>
      </c>
      <c r="H150" s="204">
        <v>2.0516701965517246E-9</v>
      </c>
      <c r="I150" s="204">
        <v>1.0908713275862071E-8</v>
      </c>
      <c r="J150" s="204">
        <v>1.3964293086206898E-8</v>
      </c>
      <c r="K150" s="204">
        <v>9.3283523793103458E-9</v>
      </c>
      <c r="L150" s="204">
        <v>6.3051068793103453E-9</v>
      </c>
      <c r="M150" s="204">
        <v>3.7983619603448273E-9</v>
      </c>
      <c r="N150" s="204">
        <v>1.1630833500000002E-8</v>
      </c>
      <c r="O150" s="204">
        <v>1.8367739120689654E-8</v>
      </c>
      <c r="P150" s="204">
        <v>5.5182638120689662E-9</v>
      </c>
      <c r="Q150" s="204">
        <v>2.5624622896551723E-9</v>
      </c>
      <c r="R150" s="204">
        <v>8.121406396551724E-10</v>
      </c>
      <c r="S150" s="204">
        <v>8.1186400862068965E-9</v>
      </c>
      <c r="T150" s="204">
        <v>6.3079881206896554E-9</v>
      </c>
      <c r="U150" s="204">
        <v>5.481952660344828E-9</v>
      </c>
      <c r="V150" s="204">
        <v>4.9421369534482764E-9</v>
      </c>
      <c r="W150" s="204">
        <v>7.6732254310344825E-9</v>
      </c>
      <c r="X150" s="204">
        <v>5.1990391086206902E-9</v>
      </c>
      <c r="Y150" s="204">
        <v>9.0541718793103449E-9</v>
      </c>
      <c r="Z150" s="204">
        <v>1.6884269068965519E-8</v>
      </c>
      <c r="AA150" s="204">
        <v>4.6805369637931039E-9</v>
      </c>
      <c r="AB150" s="204">
        <v>1.4189763879310344E-8</v>
      </c>
      <c r="AC150" s="204">
        <v>5.3788967327586203E-9</v>
      </c>
      <c r="AD150" s="204">
        <v>9.3655928793103437E-9</v>
      </c>
      <c r="AE150" s="204">
        <v>6.4118288793103456E-10</v>
      </c>
      <c r="AF150" s="204">
        <v>1.0578299068965517E-8</v>
      </c>
      <c r="AG150" s="204">
        <v>6.850190637931035E-9</v>
      </c>
      <c r="AH150" s="205">
        <v>8.4733252241379313E-9</v>
      </c>
    </row>
    <row r="151" spans="1:34" ht="14.3" x14ac:dyDescent="0.25">
      <c r="A151" s="18"/>
      <c r="B151" s="121"/>
      <c r="C151" s="206" t="s">
        <v>287</v>
      </c>
      <c r="D151" s="215"/>
      <c r="E151" s="206" t="s">
        <v>233</v>
      </c>
      <c r="F151" s="227"/>
      <c r="G151" s="207">
        <v>9.3600431896551722E-12</v>
      </c>
      <c r="H151" s="207">
        <v>5.8528879655172412E-12</v>
      </c>
      <c r="I151" s="207">
        <v>2.0555909948275865E-11</v>
      </c>
      <c r="J151" s="207">
        <v>2.8666396189655173E-11</v>
      </c>
      <c r="K151" s="207">
        <v>2.2726103741379311E-11</v>
      </c>
      <c r="L151" s="207">
        <v>1.6771881310344828E-11</v>
      </c>
      <c r="M151" s="207">
        <v>1.2443475568965517E-11</v>
      </c>
      <c r="N151" s="207">
        <v>2.6472286500000002E-11</v>
      </c>
      <c r="O151" s="207">
        <v>3.3058194362068966E-11</v>
      </c>
      <c r="P151" s="207">
        <v>1.0468131982758622E-11</v>
      </c>
      <c r="Q151" s="207">
        <v>8.0290786551724137E-12</v>
      </c>
      <c r="R151" s="207">
        <v>1.6289249482758623E-12</v>
      </c>
      <c r="S151" s="207">
        <v>1.5335682051724138E-11</v>
      </c>
      <c r="T151" s="207">
        <v>1.5116307155172413E-11</v>
      </c>
      <c r="U151" s="207">
        <v>1.311294201724138E-11</v>
      </c>
      <c r="V151" s="207">
        <v>1.1722930241379312E-11</v>
      </c>
      <c r="W151" s="207">
        <v>1.7775787396551723E-11</v>
      </c>
      <c r="X151" s="207">
        <v>1.3919534275862071E-11</v>
      </c>
      <c r="Y151" s="207">
        <v>2.1206166413793102E-11</v>
      </c>
      <c r="Z151" s="207">
        <v>3.4768161051724138E-11</v>
      </c>
      <c r="AA151" s="207">
        <v>1.3371547086206897E-11</v>
      </c>
      <c r="AB151" s="207">
        <v>3.2750343051724135E-11</v>
      </c>
      <c r="AC151" s="207">
        <v>1.1532556086206896E-11</v>
      </c>
      <c r="AD151" s="207">
        <v>1.4858754103448276E-11</v>
      </c>
      <c r="AE151" s="207">
        <v>2.4157459396551728E-12</v>
      </c>
      <c r="AF151" s="207">
        <v>1.8918611534482757E-11</v>
      </c>
      <c r="AG151" s="207">
        <v>1.4762674034482761E-11</v>
      </c>
      <c r="AH151" s="208">
        <v>2.0859156051724137E-11</v>
      </c>
    </row>
    <row r="152" spans="1:34" ht="14.3" x14ac:dyDescent="0.25">
      <c r="A152" s="18"/>
      <c r="B152" s="121"/>
      <c r="C152" s="206" t="s">
        <v>289</v>
      </c>
      <c r="D152" s="215"/>
      <c r="E152" s="206" t="s">
        <v>234</v>
      </c>
      <c r="F152" s="227"/>
      <c r="G152" s="207">
        <v>5.0118634500000009E-5</v>
      </c>
      <c r="H152" s="207">
        <v>1.1283271241379311E-4</v>
      </c>
      <c r="I152" s="207">
        <v>5.7496258448275869E-5</v>
      </c>
      <c r="J152" s="207">
        <v>8.5296420000000007E-4</v>
      </c>
      <c r="K152" s="207">
        <v>3.9859201344827583E-5</v>
      </c>
      <c r="L152" s="207">
        <v>7.1700067241379316E-5</v>
      </c>
      <c r="M152" s="207">
        <v>6.2422145689655171E-5</v>
      </c>
      <c r="N152" s="207">
        <v>6.7450537758620692E-4</v>
      </c>
      <c r="O152" s="207">
        <v>1.5079672603448278E-4</v>
      </c>
      <c r="P152" s="207">
        <v>1.0651452103448276E-4</v>
      </c>
      <c r="Q152" s="207">
        <v>5.8893057413793101E-5</v>
      </c>
      <c r="R152" s="207">
        <v>1.8385579603448276E-5</v>
      </c>
      <c r="S152" s="207">
        <v>5.3627063637931039E-5</v>
      </c>
      <c r="T152" s="207">
        <v>8.0615409827586215E-5</v>
      </c>
      <c r="U152" s="207">
        <v>2.3030677241379311E-4</v>
      </c>
      <c r="V152" s="207">
        <v>1.8412480293103449E-4</v>
      </c>
      <c r="W152" s="207">
        <v>4.7432195534482759E-4</v>
      </c>
      <c r="X152" s="207">
        <v>1.1789821241379311E-4</v>
      </c>
      <c r="Y152" s="207">
        <v>5.4932841206896551E-4</v>
      </c>
      <c r="Z152" s="207">
        <v>1.0400643568965516E-3</v>
      </c>
      <c r="AA152" s="207">
        <v>1.9585076120689655E-4</v>
      </c>
      <c r="AB152" s="207">
        <v>8.8796240689655186E-5</v>
      </c>
      <c r="AC152" s="207">
        <v>7.5027036206896556E-5</v>
      </c>
      <c r="AD152" s="207">
        <v>5.9253121551724134E-5</v>
      </c>
      <c r="AE152" s="207">
        <v>9.35176303448276E-6</v>
      </c>
      <c r="AF152" s="207">
        <v>3.6086532103448271E-5</v>
      </c>
      <c r="AG152" s="207">
        <v>5.1059068500000004E-5</v>
      </c>
      <c r="AH152" s="208">
        <v>2.375195198275862E-4</v>
      </c>
    </row>
    <row r="153" spans="1:34" ht="14.3" x14ac:dyDescent="0.25">
      <c r="A153" s="18"/>
      <c r="B153" s="121"/>
      <c r="C153" s="206" t="s">
        <v>269</v>
      </c>
      <c r="D153" s="215"/>
      <c r="E153" s="206" t="s">
        <v>235</v>
      </c>
      <c r="F153" s="227"/>
      <c r="G153" s="207">
        <v>1.8243146482758621E-3</v>
      </c>
      <c r="H153" s="207">
        <v>1.3588080568965517E-3</v>
      </c>
      <c r="I153" s="207">
        <v>3.6623460310344831E-3</v>
      </c>
      <c r="J153" s="207">
        <v>5.9865868965517238E-3</v>
      </c>
      <c r="K153" s="207">
        <v>4.4284600913793099E-3</v>
      </c>
      <c r="L153" s="207">
        <v>3.740630281034483E-3</v>
      </c>
      <c r="M153" s="207">
        <v>2.220548379310345E-3</v>
      </c>
      <c r="N153" s="207">
        <v>5.0234362086206893E-3</v>
      </c>
      <c r="O153" s="207">
        <v>5.5177250586206901E-3</v>
      </c>
      <c r="P153" s="207">
        <v>2.053430803448276E-3</v>
      </c>
      <c r="Q153" s="207">
        <v>1.3883298000000001E-3</v>
      </c>
      <c r="R153" s="207">
        <v>3.0347329706896558E-4</v>
      </c>
      <c r="S153" s="207">
        <v>2.3686009448275862E-3</v>
      </c>
      <c r="T153" s="207">
        <v>2.6929706896551726E-3</v>
      </c>
      <c r="U153" s="207">
        <v>3.2825863551724137E-3</v>
      </c>
      <c r="V153" s="207">
        <v>2.5149480931034485E-3</v>
      </c>
      <c r="W153" s="207">
        <v>4.0582697896551726E-3</v>
      </c>
      <c r="X153" s="207">
        <v>3.2194064327586208E-3</v>
      </c>
      <c r="Y153" s="207">
        <v>4.3316993689655175E-3</v>
      </c>
      <c r="Z153" s="207">
        <v>7.2634820689655181E-3</v>
      </c>
      <c r="AA153" s="207">
        <v>3.4914877344827586E-3</v>
      </c>
      <c r="AB153" s="207">
        <v>5.7662857241379322E-3</v>
      </c>
      <c r="AC153" s="207">
        <v>2.2331491448275859E-3</v>
      </c>
      <c r="AD153" s="207">
        <v>2.5571007568965516E-3</v>
      </c>
      <c r="AE153" s="207">
        <v>2.3178984931034483E-4</v>
      </c>
      <c r="AF153" s="207">
        <v>2.4884229206896553E-3</v>
      </c>
      <c r="AG153" s="207">
        <v>2.5782219517241378E-3</v>
      </c>
      <c r="AH153" s="208">
        <v>4.5049840758620693E-3</v>
      </c>
    </row>
    <row r="154" spans="1:34" ht="14.3" x14ac:dyDescent="0.25">
      <c r="A154" s="18"/>
      <c r="B154" s="121"/>
      <c r="C154" s="209" t="s">
        <v>270</v>
      </c>
      <c r="D154" s="228"/>
      <c r="E154" s="206" t="s">
        <v>236</v>
      </c>
      <c r="F154" s="227"/>
      <c r="G154" s="207">
        <v>1.1517393155172414E-9</v>
      </c>
      <c r="H154" s="207">
        <v>1.0893607810344828E-9</v>
      </c>
      <c r="I154" s="207">
        <v>8.4847944310344831E-10</v>
      </c>
      <c r="J154" s="207">
        <v>4.5846172293103449E-9</v>
      </c>
      <c r="K154" s="207">
        <v>9.1277061206896562E-10</v>
      </c>
      <c r="L154" s="207">
        <v>2.0817642051724139E-9</v>
      </c>
      <c r="M154" s="207">
        <v>1.552675546551724E-9</v>
      </c>
      <c r="N154" s="207">
        <v>4.0972625896551729E-9</v>
      </c>
      <c r="O154" s="207">
        <v>1.7350832172413796E-9</v>
      </c>
      <c r="P154" s="207">
        <v>9.2488713103448276E-10</v>
      </c>
      <c r="Q154" s="207">
        <v>1.2781734672413794E-9</v>
      </c>
      <c r="R154" s="207">
        <v>5.8626906724137931E-10</v>
      </c>
      <c r="S154" s="207">
        <v>1.0024782672413795E-9</v>
      </c>
      <c r="T154" s="207">
        <v>1.2138215327586207E-9</v>
      </c>
      <c r="U154" s="207">
        <v>1.151719629310345E-9</v>
      </c>
      <c r="V154" s="207">
        <v>1.7261609844827587E-9</v>
      </c>
      <c r="W154" s="207">
        <v>3.2799192155172409E-9</v>
      </c>
      <c r="X154" s="207">
        <v>2.0857966344827586E-9</v>
      </c>
      <c r="Y154" s="207">
        <v>3.8228056293103449E-9</v>
      </c>
      <c r="Z154" s="207">
        <v>5.4931681655172414E-9</v>
      </c>
      <c r="AA154" s="207">
        <v>1.7820604241379311E-9</v>
      </c>
      <c r="AB154" s="207">
        <v>1.0019847465517243E-9</v>
      </c>
      <c r="AC154" s="207">
        <v>7.725340965517242E-10</v>
      </c>
      <c r="AD154" s="207">
        <v>7.4073825517241396E-10</v>
      </c>
      <c r="AE154" s="207">
        <v>5.7207741724137937E-10</v>
      </c>
      <c r="AF154" s="207">
        <v>1.0579925172413794E-9</v>
      </c>
      <c r="AG154" s="207">
        <v>1.0115584448275862E-9</v>
      </c>
      <c r="AH154" s="208">
        <v>1.2295039862068966E-9</v>
      </c>
    </row>
    <row r="155" spans="1:34" ht="14.3" x14ac:dyDescent="0.25">
      <c r="A155" s="18"/>
      <c r="B155" s="121"/>
      <c r="C155" s="206" t="s">
        <v>271</v>
      </c>
      <c r="D155" s="215"/>
      <c r="E155" s="206" t="s">
        <v>237</v>
      </c>
      <c r="F155" s="227"/>
      <c r="G155" s="207">
        <v>4.2948107172413792E-4</v>
      </c>
      <c r="H155" s="207">
        <v>2.2846821724137934E-3</v>
      </c>
      <c r="I155" s="207">
        <v>1.4863545931034481E-3</v>
      </c>
      <c r="J155" s="207">
        <v>6.2644440517241383E-5</v>
      </c>
      <c r="K155" s="207">
        <v>1.549892906896552E-3</v>
      </c>
      <c r="L155" s="207">
        <v>8.1643365517241381E-4</v>
      </c>
      <c r="M155" s="207">
        <v>2.9625206068965517E-4</v>
      </c>
      <c r="N155" s="207">
        <v>5.2782798465517242E-4</v>
      </c>
      <c r="O155" s="207">
        <v>1.8048646189655173E-4</v>
      </c>
      <c r="P155" s="207">
        <v>1.1154701534482759E-3</v>
      </c>
      <c r="Q155" s="207">
        <v>1.7344868844827587E-3</v>
      </c>
      <c r="R155" s="207">
        <v>3.4853868879310343E-3</v>
      </c>
      <c r="S155" s="207">
        <v>7.0688856206896551E-4</v>
      </c>
      <c r="T155" s="207">
        <v>2.13569860862069E-3</v>
      </c>
      <c r="U155" s="207">
        <v>5.1343462500000001E-5</v>
      </c>
      <c r="V155" s="207">
        <v>4.1025384931034483E-4</v>
      </c>
      <c r="W155" s="207">
        <v>4.3498238793103451E-4</v>
      </c>
      <c r="X155" s="207">
        <v>1.1436737172413794E-3</v>
      </c>
      <c r="Y155" s="207">
        <v>4.1499813413793104E-4</v>
      </c>
      <c r="Z155" s="207">
        <v>8.9760477931034491E-5</v>
      </c>
      <c r="AA155" s="207">
        <v>4.1274918982758623E-4</v>
      </c>
      <c r="AB155" s="207">
        <v>1.2849266327586207E-4</v>
      </c>
      <c r="AC155" s="207">
        <v>1.7889725586206899E-4</v>
      </c>
      <c r="AD155" s="207">
        <v>1.1700580706896552E-3</v>
      </c>
      <c r="AE155" s="207">
        <v>1.710107053448276E-3</v>
      </c>
      <c r="AF155" s="207">
        <v>1.731564506896552E-3</v>
      </c>
      <c r="AG155" s="207">
        <v>2.0989636913793103E-3</v>
      </c>
      <c r="AH155" s="208">
        <v>2.8942682431034483E-4</v>
      </c>
    </row>
    <row r="156" spans="1:34" ht="14.3" x14ac:dyDescent="0.25">
      <c r="A156" s="18"/>
      <c r="B156" s="121"/>
      <c r="C156" s="206" t="s">
        <v>272</v>
      </c>
      <c r="D156" s="215"/>
      <c r="E156" s="206" t="s">
        <v>238</v>
      </c>
      <c r="F156" s="227"/>
      <c r="G156" s="207">
        <v>2.2253213172413792E-6</v>
      </c>
      <c r="H156" s="207">
        <v>1.5670102344827589E-6</v>
      </c>
      <c r="I156" s="207">
        <v>5.4669179172413796E-6</v>
      </c>
      <c r="J156" s="207">
        <v>1.9783717344827589E-5</v>
      </c>
      <c r="K156" s="207">
        <v>6.8959758620689667E-6</v>
      </c>
      <c r="L156" s="207">
        <v>2.915260851724138E-6</v>
      </c>
      <c r="M156" s="207">
        <v>2.4301497568965521E-6</v>
      </c>
      <c r="N156" s="207">
        <v>1.6477055896551725E-5</v>
      </c>
      <c r="O156" s="207">
        <v>6.6888155172413786E-6</v>
      </c>
      <c r="P156" s="207">
        <v>5.9499989999999995E-6</v>
      </c>
      <c r="Q156" s="207">
        <v>1.9396581827586205E-6</v>
      </c>
      <c r="R156" s="207">
        <v>5.9682258103448272E-7</v>
      </c>
      <c r="S156" s="207">
        <v>5.0647570448275866E-6</v>
      </c>
      <c r="T156" s="207">
        <v>4.7703600051724142E-6</v>
      </c>
      <c r="U156" s="207">
        <v>4.4298949655172415E-6</v>
      </c>
      <c r="V156" s="207">
        <v>4.1340525827586206E-6</v>
      </c>
      <c r="W156" s="207">
        <v>7.3249861034482764E-6</v>
      </c>
      <c r="X156" s="207">
        <v>2.6069157362068966E-6</v>
      </c>
      <c r="Y156" s="207">
        <v>1.0707564620689656E-5</v>
      </c>
      <c r="Z156" s="207">
        <v>2.4052335620689656E-5</v>
      </c>
      <c r="AA156" s="207">
        <v>2.9394204931034484E-6</v>
      </c>
      <c r="AB156" s="207">
        <v>9.2706757758620686E-6</v>
      </c>
      <c r="AC156" s="207">
        <v>5.5004178103448279E-6</v>
      </c>
      <c r="AD156" s="207">
        <v>4.0594773620689659E-6</v>
      </c>
      <c r="AE156" s="207">
        <v>5.09924085E-7</v>
      </c>
      <c r="AF156" s="207">
        <v>5.4040084241379312E-6</v>
      </c>
      <c r="AG156" s="207">
        <v>4.4452797931034484E-6</v>
      </c>
      <c r="AH156" s="208">
        <v>7.2583488620689655E-6</v>
      </c>
    </row>
    <row r="157" spans="1:34" ht="14.3" x14ac:dyDescent="0.25">
      <c r="A157" s="18"/>
      <c r="B157" s="121"/>
      <c r="C157" s="206" t="s">
        <v>273</v>
      </c>
      <c r="D157" s="215"/>
      <c r="E157" s="206" t="s">
        <v>239</v>
      </c>
      <c r="F157" s="227"/>
      <c r="G157" s="207">
        <v>1.3452326534482759E-6</v>
      </c>
      <c r="H157" s="207">
        <v>7.9742207068965528E-7</v>
      </c>
      <c r="I157" s="207">
        <v>7.9758519310344839E-6</v>
      </c>
      <c r="J157" s="207">
        <v>1.2873195879310346E-5</v>
      </c>
      <c r="K157" s="207">
        <v>4.391411048275862E-6</v>
      </c>
      <c r="L157" s="207">
        <v>1.7202470431034483E-6</v>
      </c>
      <c r="M157" s="207">
        <v>1.5876448500000001E-6</v>
      </c>
      <c r="N157" s="207">
        <v>1.047122203448276E-5</v>
      </c>
      <c r="O157" s="207">
        <v>1.3278219672413793E-5</v>
      </c>
      <c r="P157" s="207">
        <v>4.9847657844827593E-6</v>
      </c>
      <c r="Q157" s="207">
        <v>1.4301452948275864E-6</v>
      </c>
      <c r="R157" s="207">
        <v>5.1065471068965525E-7</v>
      </c>
      <c r="S157" s="207">
        <v>7.3275219827586205E-6</v>
      </c>
      <c r="T157" s="207">
        <v>3.6931654706896555E-6</v>
      </c>
      <c r="U157" s="207">
        <v>3.2040217758620691E-6</v>
      </c>
      <c r="V157" s="207">
        <v>3.3479973620689658E-6</v>
      </c>
      <c r="W157" s="207">
        <v>5.3637114982758625E-6</v>
      </c>
      <c r="X157" s="207">
        <v>1.4380425362068964E-6</v>
      </c>
      <c r="Y157" s="207">
        <v>7.2703113620689654E-6</v>
      </c>
      <c r="Z157" s="207">
        <v>1.5573676913793103E-5</v>
      </c>
      <c r="AA157" s="207">
        <v>1.1627539189655172E-6</v>
      </c>
      <c r="AB157" s="207">
        <v>9.5468937413793116E-6</v>
      </c>
      <c r="AC157" s="207">
        <v>4.511452360344827E-6</v>
      </c>
      <c r="AD157" s="207">
        <v>8.2351926724137934E-6</v>
      </c>
      <c r="AE157" s="207">
        <v>3.0927755896551725E-7</v>
      </c>
      <c r="AF157" s="207">
        <v>1.0557828827586207E-5</v>
      </c>
      <c r="AG157" s="207">
        <v>4.8390171310344829E-6</v>
      </c>
      <c r="AH157" s="208">
        <v>5.6160228982758616E-6</v>
      </c>
    </row>
    <row r="158" spans="1:34" ht="14.3" x14ac:dyDescent="0.25">
      <c r="A158" s="18"/>
      <c r="B158" s="121"/>
      <c r="C158" s="206" t="s">
        <v>274</v>
      </c>
      <c r="D158" s="215"/>
      <c r="E158" s="206" t="s">
        <v>238</v>
      </c>
      <c r="F158" s="227"/>
      <c r="G158" s="207">
        <v>2.2459104724137928E-6</v>
      </c>
      <c r="H158" s="207">
        <v>1.5957912413793106E-6</v>
      </c>
      <c r="I158" s="207">
        <v>5.4845675689655168E-6</v>
      </c>
      <c r="J158" s="207">
        <v>1.9987385379310346E-5</v>
      </c>
      <c r="K158" s="207">
        <v>6.9133651551724141E-6</v>
      </c>
      <c r="L158" s="207">
        <v>2.9377104672413792E-6</v>
      </c>
      <c r="M158" s="207">
        <v>2.4558949913793105E-6</v>
      </c>
      <c r="N158" s="207">
        <v>1.6649514465517241E-5</v>
      </c>
      <c r="O158" s="207">
        <v>6.7404679137931041E-6</v>
      </c>
      <c r="P158" s="207">
        <v>5.9761839310344835E-6</v>
      </c>
      <c r="Q158" s="207">
        <v>1.9706413137931037E-6</v>
      </c>
      <c r="R158" s="207">
        <v>6.042492879310344E-7</v>
      </c>
      <c r="S158" s="207">
        <v>5.0834314603448276E-6</v>
      </c>
      <c r="T158" s="207">
        <v>4.8071191603448273E-6</v>
      </c>
      <c r="U158" s="207">
        <v>4.4559667862068969E-6</v>
      </c>
      <c r="V158" s="207">
        <v>4.1884776620689657E-6</v>
      </c>
      <c r="W158" s="207">
        <v>7.4520713793103451E-6</v>
      </c>
      <c r="X158" s="207">
        <v>2.6371851000000005E-6</v>
      </c>
      <c r="Y158" s="207">
        <v>1.0852545568965517E-5</v>
      </c>
      <c r="Z158" s="207">
        <v>2.4299239344827587E-5</v>
      </c>
      <c r="AA158" s="207">
        <v>2.972689670689655E-6</v>
      </c>
      <c r="AB158" s="207">
        <v>9.2948562413793104E-6</v>
      </c>
      <c r="AC158" s="207">
        <v>5.5227401482758617E-6</v>
      </c>
      <c r="AD158" s="207">
        <v>4.0775996534482761E-6</v>
      </c>
      <c r="AE158" s="207">
        <v>5.1840542637931033E-7</v>
      </c>
      <c r="AF158" s="207">
        <v>5.418962715517242E-6</v>
      </c>
      <c r="AG158" s="207">
        <v>4.4658610396551729E-6</v>
      </c>
      <c r="AH158" s="208">
        <v>7.2992751206896552E-6</v>
      </c>
    </row>
    <row r="159" spans="1:34" ht="14.3" x14ac:dyDescent="0.25">
      <c r="A159" s="18"/>
      <c r="B159" s="121"/>
      <c r="C159" s="206" t="s">
        <v>275</v>
      </c>
      <c r="D159" s="215"/>
      <c r="E159" s="206" t="s">
        <v>240</v>
      </c>
      <c r="F159" s="227"/>
      <c r="G159" s="207">
        <v>4.2850917620689657E-6</v>
      </c>
      <c r="H159" s="207">
        <v>2.1914630896551723E-6</v>
      </c>
      <c r="I159" s="207">
        <v>1.8269507224137929E-5</v>
      </c>
      <c r="J159" s="207">
        <v>4.070216927586207E-5</v>
      </c>
      <c r="K159" s="207">
        <v>1.3456785517241379E-5</v>
      </c>
      <c r="L159" s="207">
        <v>5.9668466379310348E-6</v>
      </c>
      <c r="M159" s="207">
        <v>5.0801112051724141E-6</v>
      </c>
      <c r="N159" s="207">
        <v>3.2568068689655178E-5</v>
      </c>
      <c r="O159" s="207">
        <v>2.757138279310345E-5</v>
      </c>
      <c r="P159" s="207">
        <v>1.2577414034482758E-5</v>
      </c>
      <c r="Q159" s="207">
        <v>3.4780992931034482E-6</v>
      </c>
      <c r="R159" s="207">
        <v>1.1065220896551725E-6</v>
      </c>
      <c r="S159" s="207">
        <v>1.9629943603448275E-5</v>
      </c>
      <c r="T159" s="207">
        <v>1.0233291465517242E-5</v>
      </c>
      <c r="U159" s="207">
        <v>9.5603361206896563E-6</v>
      </c>
      <c r="V159" s="207">
        <v>1.0282389775862069E-5</v>
      </c>
      <c r="W159" s="207">
        <v>1.188654025862069E-5</v>
      </c>
      <c r="X159" s="207">
        <v>4.789325844827587E-6</v>
      </c>
      <c r="Y159" s="207">
        <v>1.9938893586206895E-5</v>
      </c>
      <c r="Z159" s="207">
        <v>4.9452223396551725E-5</v>
      </c>
      <c r="AA159" s="207">
        <v>3.6948514293103447E-6</v>
      </c>
      <c r="AB159" s="207">
        <v>2.811885677586207E-5</v>
      </c>
      <c r="AC159" s="207">
        <v>1.370984772413793E-5</v>
      </c>
      <c r="AD159" s="207">
        <v>1.2584460103448276E-5</v>
      </c>
      <c r="AE159" s="207">
        <v>6.9951431379310349E-7</v>
      </c>
      <c r="AF159" s="207">
        <v>3.2723493E-5</v>
      </c>
      <c r="AG159" s="207">
        <v>1.3160294741379309E-5</v>
      </c>
      <c r="AH159" s="208">
        <v>1.6905450517241383E-5</v>
      </c>
    </row>
    <row r="160" spans="1:34" ht="14.3" x14ac:dyDescent="0.25">
      <c r="A160" s="18"/>
      <c r="B160" s="121"/>
      <c r="C160" s="206" t="s">
        <v>276</v>
      </c>
      <c r="D160" s="215"/>
      <c r="E160" s="206" t="s">
        <v>241</v>
      </c>
      <c r="F160" s="227"/>
      <c r="G160" s="207">
        <v>2.0778309465517243E-6</v>
      </c>
      <c r="H160" s="207">
        <v>3.1852001689655174E-7</v>
      </c>
      <c r="I160" s="207">
        <v>7.4176353103448283E-6</v>
      </c>
      <c r="J160" s="207">
        <v>1.4185183137931034E-7</v>
      </c>
      <c r="K160" s="207">
        <v>6.87386074137931E-6</v>
      </c>
      <c r="L160" s="207">
        <v>4.9695441362068967E-6</v>
      </c>
      <c r="M160" s="207">
        <v>1.0987067793103449E-6</v>
      </c>
      <c r="N160" s="207">
        <v>2.2367044965517242E-7</v>
      </c>
      <c r="O160" s="207">
        <v>1.4716976431034483E-5</v>
      </c>
      <c r="P160" s="207">
        <v>6.9372372413793106E-7</v>
      </c>
      <c r="Q160" s="207">
        <v>3.8583079396551721E-7</v>
      </c>
      <c r="R160" s="207">
        <v>1.0233665844827586E-7</v>
      </c>
      <c r="S160" s="207">
        <v>3.0121450965517243E-6</v>
      </c>
      <c r="T160" s="207">
        <v>3.8275858500000005E-6</v>
      </c>
      <c r="U160" s="207">
        <v>5.7168488793103457E-7</v>
      </c>
      <c r="V160" s="207">
        <v>6.9986382931034487E-7</v>
      </c>
      <c r="W160" s="207">
        <v>7.4331145862068965E-7</v>
      </c>
      <c r="X160" s="207">
        <v>3.5576798172413796E-6</v>
      </c>
      <c r="Y160" s="207">
        <v>5.2966460534482756E-7</v>
      </c>
      <c r="Z160" s="207">
        <v>1.627083605172414E-7</v>
      </c>
      <c r="AA160" s="207">
        <v>1.4010008896551721E-6</v>
      </c>
      <c r="AB160" s="207">
        <v>6.7962606724137943E-6</v>
      </c>
      <c r="AC160" s="207">
        <v>7.0628830344827593E-7</v>
      </c>
      <c r="AD160" s="207">
        <v>4.9993614568965512E-6</v>
      </c>
      <c r="AE160" s="207">
        <v>1.1294654534482761E-7</v>
      </c>
      <c r="AF160" s="207">
        <v>4.3019436672413794E-6</v>
      </c>
      <c r="AG160" s="207">
        <v>3.5058608275862074E-6</v>
      </c>
      <c r="AH160" s="208">
        <v>1.2481884724137932E-6</v>
      </c>
    </row>
    <row r="161" spans="1:34" ht="14.3" x14ac:dyDescent="0.25">
      <c r="A161" s="18"/>
      <c r="B161" s="121"/>
      <c r="C161" s="206" t="s">
        <v>277</v>
      </c>
      <c r="D161" s="215"/>
      <c r="E161" s="206" t="s">
        <v>242</v>
      </c>
      <c r="F161" s="227"/>
      <c r="G161" s="207">
        <v>1.4218859637931037E-7</v>
      </c>
      <c r="H161" s="207">
        <v>6.1735927758620698E-8</v>
      </c>
      <c r="I161" s="207">
        <v>4.7643597517241378E-7</v>
      </c>
      <c r="J161" s="207">
        <v>1.4720288948275862E-8</v>
      </c>
      <c r="K161" s="207">
        <v>4.4740943120689654E-7</v>
      </c>
      <c r="L161" s="207">
        <v>3.4274550465517238E-7</v>
      </c>
      <c r="M161" s="207">
        <v>7.965932586206896E-8</v>
      </c>
      <c r="N161" s="207">
        <v>2.6899975034482762E-8</v>
      </c>
      <c r="O161" s="207">
        <v>8.9773575517241387E-7</v>
      </c>
      <c r="P161" s="207">
        <v>6.2257583793103455E-8</v>
      </c>
      <c r="Q161" s="207">
        <v>5.4236957120689662E-8</v>
      </c>
      <c r="R161" s="207">
        <v>6.7086451034482755E-8</v>
      </c>
      <c r="S161" s="207">
        <v>1.9830041948275865E-7</v>
      </c>
      <c r="T161" s="207">
        <v>2.7064315034482757E-7</v>
      </c>
      <c r="U161" s="207">
        <v>3.9880029465517241E-8</v>
      </c>
      <c r="V161" s="207">
        <v>6.9402197586206901E-8</v>
      </c>
      <c r="W161" s="207">
        <v>5.7547647413793108E-8</v>
      </c>
      <c r="X161" s="207">
        <v>2.5510206206896549E-7</v>
      </c>
      <c r="Y161" s="207">
        <v>5.178605622413793E-8</v>
      </c>
      <c r="Z161" s="207">
        <v>1.6023777E-8</v>
      </c>
      <c r="AA161" s="207">
        <v>1.0240029155172415E-7</v>
      </c>
      <c r="AB161" s="207">
        <v>4.2101189482758621E-7</v>
      </c>
      <c r="AC161" s="207">
        <v>4.6887383172413789E-8</v>
      </c>
      <c r="AD161" s="207">
        <v>3.2438914086206896E-7</v>
      </c>
      <c r="AE161" s="207">
        <v>3.6028363344827586E-8</v>
      </c>
      <c r="AF161" s="207">
        <v>2.9536858810344828E-7</v>
      </c>
      <c r="AG161" s="207">
        <v>2.5112681379310345E-7</v>
      </c>
      <c r="AH161" s="208">
        <v>8.516496620689655E-8</v>
      </c>
    </row>
    <row r="162" spans="1:34" ht="14.3" x14ac:dyDescent="0.25">
      <c r="A162" s="18"/>
      <c r="B162" s="121"/>
      <c r="C162" s="206" t="s">
        <v>278</v>
      </c>
      <c r="D162" s="215"/>
      <c r="E162" s="206" t="s">
        <v>300</v>
      </c>
      <c r="F162" s="227"/>
      <c r="G162" s="207">
        <v>1.2887781879310344E-3</v>
      </c>
      <c r="H162" s="207">
        <v>1.6757714068965516E-3</v>
      </c>
      <c r="I162" s="207">
        <v>4.9478271206896546E-3</v>
      </c>
      <c r="J162" s="207">
        <v>2.1759458637931033E-2</v>
      </c>
      <c r="K162" s="207">
        <v>1.9090882913793104E-3</v>
      </c>
      <c r="L162" s="207">
        <v>1.6696999758620691E-3</v>
      </c>
      <c r="M162" s="207">
        <v>1.9757854448275865E-3</v>
      </c>
      <c r="N162" s="207">
        <v>1.7612770241379312E-2</v>
      </c>
      <c r="O162" s="207">
        <v>7.0064689655172417E-3</v>
      </c>
      <c r="P162" s="207">
        <v>2.321993110344828E-3</v>
      </c>
      <c r="Q162" s="207">
        <v>1.8274343999999999E-3</v>
      </c>
      <c r="R162" s="207">
        <v>1.7520745189655174E-3</v>
      </c>
      <c r="S162" s="207">
        <v>1.9337020241379308E-3</v>
      </c>
      <c r="T162" s="207">
        <v>2.8197773431034483E-3</v>
      </c>
      <c r="U162" s="207">
        <v>1.5881961206896552E-3</v>
      </c>
      <c r="V162" s="207">
        <v>2.210597798275862E-3</v>
      </c>
      <c r="W162" s="207">
        <v>4.5481328275862069E-3</v>
      </c>
      <c r="X162" s="207">
        <v>1.6722757396551728E-3</v>
      </c>
      <c r="Y162" s="207">
        <v>9.6080370517241387E-3</v>
      </c>
      <c r="Z162" s="207">
        <v>2.6387004827586207E-2</v>
      </c>
      <c r="AA162" s="207">
        <v>1.3485642879310345E-3</v>
      </c>
      <c r="AB162" s="207">
        <v>4.3885432913793104E-3</v>
      </c>
      <c r="AC162" s="207">
        <v>2.4619558396551727E-3</v>
      </c>
      <c r="AD162" s="207">
        <v>3.1084825086206895E-3</v>
      </c>
      <c r="AE162" s="207">
        <v>1.3701248379310346E-3</v>
      </c>
      <c r="AF162" s="207">
        <v>1.9265549637931035E-3</v>
      </c>
      <c r="AG162" s="207">
        <v>4.4317309034482754E-3</v>
      </c>
      <c r="AH162" s="208">
        <v>2.3570619827586211E-3</v>
      </c>
    </row>
    <row r="163" spans="1:34" ht="14.3" x14ac:dyDescent="0.25">
      <c r="A163" s="18"/>
      <c r="B163" s="121"/>
      <c r="C163" s="206" t="s">
        <v>279</v>
      </c>
      <c r="D163" s="215"/>
      <c r="E163" s="206" t="s">
        <v>300</v>
      </c>
      <c r="F163" s="227"/>
      <c r="G163" s="207">
        <v>7.9920816724137926E-5</v>
      </c>
      <c r="H163" s="207">
        <v>3.7353070965517249E-5</v>
      </c>
      <c r="I163" s="207">
        <v>2.0582324741379312E-4</v>
      </c>
      <c r="J163" s="207">
        <v>3.6231375362068968E-5</v>
      </c>
      <c r="K163" s="207">
        <v>1.930503470689655E-4</v>
      </c>
      <c r="L163" s="207">
        <v>1.5630787965517241E-4</v>
      </c>
      <c r="M163" s="207">
        <v>7.0135440517241383E-5</v>
      </c>
      <c r="N163" s="207">
        <v>3.938013522413793E-5</v>
      </c>
      <c r="O163" s="207">
        <v>3.9183875689655171E-4</v>
      </c>
      <c r="P163" s="207">
        <v>5.2928055362068959E-5</v>
      </c>
      <c r="Q163" s="207">
        <v>3.9191859982758621E-5</v>
      </c>
      <c r="R163" s="207">
        <v>2.9056900551724136E-5</v>
      </c>
      <c r="S163" s="207">
        <v>1.0296193448275862E-4</v>
      </c>
      <c r="T163" s="207">
        <v>1.2438975051724138E-4</v>
      </c>
      <c r="U163" s="207">
        <v>5.0983004068965525E-5</v>
      </c>
      <c r="V163" s="207">
        <v>5.1976610172413787E-5</v>
      </c>
      <c r="W163" s="207">
        <v>5.2206204258620686E-5</v>
      </c>
      <c r="X163" s="207">
        <v>1.2002790155172415E-4</v>
      </c>
      <c r="Y163" s="207">
        <v>4.7287134362068966E-5</v>
      </c>
      <c r="Z163" s="207">
        <v>3.5971090137931039E-5</v>
      </c>
      <c r="AA163" s="207">
        <v>6.8214726724137933E-5</v>
      </c>
      <c r="AB163" s="207">
        <v>2.0020856482758618E-4</v>
      </c>
      <c r="AC163" s="207">
        <v>5.2967905137931033E-5</v>
      </c>
      <c r="AD163" s="207">
        <v>1.5656126844827586E-4</v>
      </c>
      <c r="AE163" s="207">
        <v>2.9747760672413792E-5</v>
      </c>
      <c r="AF163" s="207">
        <v>1.3324202896551726E-4</v>
      </c>
      <c r="AG163" s="207">
        <v>1.1228421827586206E-4</v>
      </c>
      <c r="AH163" s="208">
        <v>6.6408062068965519E-5</v>
      </c>
    </row>
    <row r="164" spans="1:34" ht="14.3" x14ac:dyDescent="0.25">
      <c r="A164" s="18"/>
      <c r="B164" s="121"/>
      <c r="C164" s="206" t="s">
        <v>280</v>
      </c>
      <c r="D164" s="215"/>
      <c r="E164" s="206" t="s">
        <v>300</v>
      </c>
      <c r="F164" s="227"/>
      <c r="G164" s="207">
        <v>1.0664231637931035E-4</v>
      </c>
      <c r="H164" s="207">
        <v>4.9458428534482761E-5</v>
      </c>
      <c r="I164" s="207">
        <v>2.8196229258620686E-4</v>
      </c>
      <c r="J164" s="207">
        <v>6.2445348103448277E-5</v>
      </c>
      <c r="K164" s="207">
        <v>2.6296836879310351E-4</v>
      </c>
      <c r="L164" s="207">
        <v>2.1102287534482757E-4</v>
      </c>
      <c r="M164" s="207">
        <v>9.2233002931034494E-5</v>
      </c>
      <c r="N164" s="207">
        <v>6.3399304137931034E-5</v>
      </c>
      <c r="O164" s="207">
        <v>5.3889058603448275E-4</v>
      </c>
      <c r="P164" s="207">
        <v>6.9907040689655184E-5</v>
      </c>
      <c r="Q164" s="207">
        <v>5.1076509568965518E-5</v>
      </c>
      <c r="R164" s="207">
        <v>3.7344849982758623E-5</v>
      </c>
      <c r="S164" s="207">
        <v>1.3922618637931034E-4</v>
      </c>
      <c r="T164" s="207">
        <v>1.6907299655172415E-4</v>
      </c>
      <c r="U164" s="207">
        <v>7.2811581206896553E-5</v>
      </c>
      <c r="V164" s="207">
        <v>6.8863045862068965E-5</v>
      </c>
      <c r="W164" s="207">
        <v>7.2609126206896559E-5</v>
      </c>
      <c r="X164" s="207">
        <v>1.6226467551724139E-4</v>
      </c>
      <c r="Y164" s="207">
        <v>6.9935892931034493E-5</v>
      </c>
      <c r="Z164" s="207">
        <v>6.5970305689655182E-5</v>
      </c>
      <c r="AA164" s="207">
        <v>9.24568624137931E-5</v>
      </c>
      <c r="AB164" s="207">
        <v>2.7403196586206897E-4</v>
      </c>
      <c r="AC164" s="207">
        <v>6.9966161896551734E-5</v>
      </c>
      <c r="AD164" s="207">
        <v>2.1197494241379311E-4</v>
      </c>
      <c r="AE164" s="207">
        <v>3.7843028224137935E-5</v>
      </c>
      <c r="AF164" s="207">
        <v>1.8069064086206899E-4</v>
      </c>
      <c r="AG164" s="207">
        <v>1.5358690448275862E-4</v>
      </c>
      <c r="AH164" s="208">
        <v>9.3476858275862081E-5</v>
      </c>
    </row>
    <row r="165" spans="1:34" ht="14.3" x14ac:dyDescent="0.25">
      <c r="A165" s="18"/>
      <c r="B165" s="121"/>
      <c r="C165" s="206" t="s">
        <v>281</v>
      </c>
      <c r="D165" s="215"/>
      <c r="E165" s="206" t="s">
        <v>300</v>
      </c>
      <c r="F165" s="227"/>
      <c r="G165" s="207">
        <v>1.1329132137931035E-4</v>
      </c>
      <c r="H165" s="207">
        <v>3.193709105172414E-5</v>
      </c>
      <c r="I165" s="207">
        <v>3.607452522413793E-4</v>
      </c>
      <c r="J165" s="207">
        <v>4.0024690086206903E-5</v>
      </c>
      <c r="K165" s="207">
        <v>3.4219343172413791E-4</v>
      </c>
      <c r="L165" s="207">
        <v>2.4595176517241382E-4</v>
      </c>
      <c r="M165" s="207">
        <v>7.7344353103448279E-5</v>
      </c>
      <c r="N165" s="207">
        <v>4.168839532758621E-5</v>
      </c>
      <c r="O165" s="207">
        <v>7.2381022241379319E-4</v>
      </c>
      <c r="P165" s="207">
        <v>6.9357368793103457E-5</v>
      </c>
      <c r="Q165" s="207">
        <v>3.6179505620689659E-5</v>
      </c>
      <c r="R165" s="207">
        <v>1.9248257637931032E-5</v>
      </c>
      <c r="S165" s="207">
        <v>1.6723425362068968E-4</v>
      </c>
      <c r="T165" s="207">
        <v>2.1016560931034481E-4</v>
      </c>
      <c r="U165" s="207">
        <v>6.6643135862068969E-5</v>
      </c>
      <c r="V165" s="207">
        <v>5.5187979568965519E-5</v>
      </c>
      <c r="W165" s="207">
        <v>6.6475615344827599E-5</v>
      </c>
      <c r="X165" s="207">
        <v>1.8163464000000001E-4</v>
      </c>
      <c r="Y165" s="207">
        <v>5.2974784500000001E-5</v>
      </c>
      <c r="Z165" s="207">
        <v>4.4180201431034484E-5</v>
      </c>
      <c r="AA165" s="207">
        <v>8.9468479137931023E-5</v>
      </c>
      <c r="AB165" s="207">
        <v>3.7829664931034483E-4</v>
      </c>
      <c r="AC165" s="207">
        <v>6.212103775862069E-5</v>
      </c>
      <c r="AD165" s="207">
        <v>2.483387575862069E-4</v>
      </c>
      <c r="AE165" s="207">
        <v>1.859505279310345E-5</v>
      </c>
      <c r="AF165" s="207">
        <v>2.2217405896551723E-4</v>
      </c>
      <c r="AG165" s="207">
        <v>1.8722359396551727E-4</v>
      </c>
      <c r="AH165" s="208">
        <v>1.2134506810344827E-4</v>
      </c>
    </row>
    <row r="166" spans="1:34" ht="14.3" x14ac:dyDescent="0.25">
      <c r="A166" s="18"/>
      <c r="B166" s="121"/>
      <c r="C166" s="206" t="s">
        <v>282</v>
      </c>
      <c r="D166" s="215"/>
      <c r="E166" s="206" t="s">
        <v>300</v>
      </c>
      <c r="F166" s="227"/>
      <c r="G166" s="207">
        <v>1.745535398275862E-3</v>
      </c>
      <c r="H166" s="207">
        <v>5.4784658120689657E-4</v>
      </c>
      <c r="I166" s="207">
        <v>5.3473792293103452E-3</v>
      </c>
      <c r="J166" s="207">
        <v>5.9517525517241389E-4</v>
      </c>
      <c r="K166" s="207">
        <v>5.0302016637931045E-3</v>
      </c>
      <c r="L166" s="207">
        <v>3.8339901827586205E-3</v>
      </c>
      <c r="M166" s="207">
        <v>1.3186609396551724E-3</v>
      </c>
      <c r="N166" s="207">
        <v>7.4935592068965521E-4</v>
      </c>
      <c r="O166" s="207">
        <v>1.0584633931034483E-2</v>
      </c>
      <c r="P166" s="207">
        <v>8.5622368965517241E-4</v>
      </c>
      <c r="Q166" s="207">
        <v>6.6873515689655169E-4</v>
      </c>
      <c r="R166" s="207">
        <v>3.1969287103448277E-4</v>
      </c>
      <c r="S166" s="207">
        <v>2.4271996137931037E-3</v>
      </c>
      <c r="T166" s="207">
        <v>3.0770611034482758E-3</v>
      </c>
      <c r="U166" s="207">
        <v>8.0641792758620698E-4</v>
      </c>
      <c r="V166" s="207">
        <v>9.1501654655172418E-4</v>
      </c>
      <c r="W166" s="207">
        <v>1.0255877120689655E-3</v>
      </c>
      <c r="X166" s="207">
        <v>2.8331764810344828E-3</v>
      </c>
      <c r="Y166" s="207">
        <v>9.3569474482758626E-4</v>
      </c>
      <c r="Z166" s="207">
        <v>6.6238186034482758E-4</v>
      </c>
      <c r="AA166" s="207">
        <v>1.4048564844827585E-3</v>
      </c>
      <c r="AB166" s="207">
        <v>5.2199881344827592E-3</v>
      </c>
      <c r="AC166" s="207">
        <v>8.9141892931034487E-4</v>
      </c>
      <c r="AD166" s="207">
        <v>3.7184806810344829E-3</v>
      </c>
      <c r="AE166" s="207">
        <v>3.3485290603448275E-4</v>
      </c>
      <c r="AF166" s="207">
        <v>3.2939645275862068E-3</v>
      </c>
      <c r="AG166" s="207">
        <v>2.7413636534482757E-3</v>
      </c>
      <c r="AH166" s="208">
        <v>1.4567353862068966E-3</v>
      </c>
    </row>
    <row r="167" spans="1:34" ht="14.3" x14ac:dyDescent="0.25">
      <c r="A167" s="18"/>
      <c r="B167" s="121"/>
      <c r="C167" s="206" t="s">
        <v>283</v>
      </c>
      <c r="D167" s="215"/>
      <c r="E167" s="206" t="s">
        <v>243</v>
      </c>
      <c r="F167" s="227"/>
      <c r="G167" s="207">
        <v>1.1678018379310346E-4</v>
      </c>
      <c r="H167" s="207">
        <v>9.9991792241379323E-5</v>
      </c>
      <c r="I167" s="207">
        <v>1.4980692517241381E-5</v>
      </c>
      <c r="J167" s="207">
        <v>1.200086875862069E-5</v>
      </c>
      <c r="K167" s="207">
        <v>9.4387436379310348E-5</v>
      </c>
      <c r="L167" s="207">
        <v>9.7392513103448285E-5</v>
      </c>
      <c r="M167" s="207">
        <v>3.3106966655172416E-4</v>
      </c>
      <c r="N167" s="207">
        <v>2.9212209362068967E-4</v>
      </c>
      <c r="O167" s="207">
        <v>1.6589575086206896E-5</v>
      </c>
      <c r="P167" s="207">
        <v>5.6242650465517245E-5</v>
      </c>
      <c r="Q167" s="207">
        <v>2.6124746431034483E-4</v>
      </c>
      <c r="R167" s="207">
        <v>1.08268215E-5</v>
      </c>
      <c r="S167" s="207">
        <v>6.2263364482758628E-5</v>
      </c>
      <c r="T167" s="207">
        <v>1.896756703448276E-4</v>
      </c>
      <c r="U167" s="207">
        <v>8.9586738620689668E-5</v>
      </c>
      <c r="V167" s="207">
        <v>8.8196101551724136E-5</v>
      </c>
      <c r="W167" s="207">
        <v>2.153318844827586E-4</v>
      </c>
      <c r="X167" s="207">
        <v>8.6858947241379316E-5</v>
      </c>
      <c r="Y167" s="207">
        <v>2.8902796241379311E-4</v>
      </c>
      <c r="Z167" s="207">
        <v>1.3578531620689656E-5</v>
      </c>
      <c r="AA167" s="207">
        <v>1.0112761810344828E-4</v>
      </c>
      <c r="AB167" s="207">
        <v>2.6167358534482759E-4</v>
      </c>
      <c r="AC167" s="207">
        <v>8.6544445862068975E-5</v>
      </c>
      <c r="AD167" s="207">
        <v>2.2254885931034487E-5</v>
      </c>
      <c r="AE167" s="207">
        <v>1.0821120465517242E-4</v>
      </c>
      <c r="AF167" s="207">
        <v>5.6508876258620692E-5</v>
      </c>
      <c r="AG167" s="207">
        <v>8.7677785344827602E-5</v>
      </c>
      <c r="AH167" s="208">
        <v>3.0111638017241382E-4</v>
      </c>
    </row>
    <row r="168" spans="1:34" ht="14.3" x14ac:dyDescent="0.25">
      <c r="A168" s="18"/>
      <c r="B168" s="121"/>
      <c r="C168" s="206" t="s">
        <v>284</v>
      </c>
      <c r="D168" s="215"/>
      <c r="E168" s="206" t="s">
        <v>244</v>
      </c>
      <c r="F168" s="227"/>
      <c r="G168" s="207">
        <v>1.7135286982758622E-6</v>
      </c>
      <c r="H168" s="207">
        <v>3.290131179310345E-6</v>
      </c>
      <c r="I168" s="207">
        <v>2.592552998275862E-6</v>
      </c>
      <c r="J168" s="207">
        <v>2.3002034379310346E-6</v>
      </c>
      <c r="K168" s="207">
        <v>2.5349881396551725E-6</v>
      </c>
      <c r="L168" s="207">
        <v>2.2897274741379311E-6</v>
      </c>
      <c r="M168" s="207">
        <v>2.2674783620689658E-6</v>
      </c>
      <c r="N168" s="207">
        <v>2.5879659982758623E-6</v>
      </c>
      <c r="O168" s="207">
        <v>1.7155572879310344E-6</v>
      </c>
      <c r="P168" s="207">
        <v>2.6685891517241381E-6</v>
      </c>
      <c r="Q168" s="207">
        <v>2.6649112448275857E-6</v>
      </c>
      <c r="R168" s="207">
        <v>4.1719730534482765E-6</v>
      </c>
      <c r="S168" s="207">
        <v>1.9469060637931037E-6</v>
      </c>
      <c r="T168" s="207">
        <v>3.1872654000000002E-6</v>
      </c>
      <c r="U168" s="207">
        <v>1.5966133965517242E-6</v>
      </c>
      <c r="V168" s="207">
        <v>2.0270857086206895E-6</v>
      </c>
      <c r="W168" s="207">
        <v>2.7372309155172418E-6</v>
      </c>
      <c r="X168" s="207">
        <v>2.6779700275862072E-6</v>
      </c>
      <c r="Y168" s="207">
        <v>2.44102945862069E-6</v>
      </c>
      <c r="Z168" s="207">
        <v>2.4887478568965521E-6</v>
      </c>
      <c r="AA168" s="207">
        <v>1.7050572568965517E-6</v>
      </c>
      <c r="AB168" s="207">
        <v>1.5097791879310346E-6</v>
      </c>
      <c r="AC168" s="207">
        <v>1.8698745620689656E-6</v>
      </c>
      <c r="AD168" s="207">
        <v>2.6771565206896553E-6</v>
      </c>
      <c r="AE168" s="207">
        <v>2.5972934482758622E-6</v>
      </c>
      <c r="AF168" s="207">
        <v>2.7283857775862069E-6</v>
      </c>
      <c r="AG168" s="207">
        <v>2.9724351724137936E-6</v>
      </c>
      <c r="AH168" s="208">
        <v>1.5772159965517241E-6</v>
      </c>
    </row>
    <row r="169" spans="1:34" ht="14.3" x14ac:dyDescent="0.25">
      <c r="A169" s="18"/>
      <c r="B169" s="121"/>
      <c r="C169" s="206" t="s">
        <v>285</v>
      </c>
      <c r="D169" s="215"/>
      <c r="E169" s="206" t="s">
        <v>245</v>
      </c>
      <c r="F169" s="227"/>
      <c r="G169" s="207">
        <v>4.2896743810344826E-4</v>
      </c>
      <c r="H169" s="207">
        <v>4.1806865896551725E-4</v>
      </c>
      <c r="I169" s="207">
        <v>9.1190481724137923E-4</v>
      </c>
      <c r="J169" s="207">
        <v>1.9097393586206897E-3</v>
      </c>
      <c r="K169" s="207">
        <v>8.8219480344827589E-4</v>
      </c>
      <c r="L169" s="207">
        <v>8.9324764137931046E-4</v>
      </c>
      <c r="M169" s="207">
        <v>4.7623332672413793E-4</v>
      </c>
      <c r="N169" s="207">
        <v>1.5696310603448276E-3</v>
      </c>
      <c r="O169" s="207">
        <v>1.7823399000000001E-3</v>
      </c>
      <c r="P169" s="207">
        <v>4.8422243896551728E-4</v>
      </c>
      <c r="Q169" s="207">
        <v>3.2767194672413797E-4</v>
      </c>
      <c r="R169" s="207">
        <v>7.7120015689655176E-5</v>
      </c>
      <c r="S169" s="207">
        <v>5.3376242586206893E-4</v>
      </c>
      <c r="T169" s="207">
        <v>6.5963586206896558E-4</v>
      </c>
      <c r="U169" s="207">
        <v>9.7854296896551719E-4</v>
      </c>
      <c r="V169" s="207">
        <v>6.7785254482758631E-4</v>
      </c>
      <c r="W169" s="207">
        <v>1.3855708293103448E-3</v>
      </c>
      <c r="X169" s="207">
        <v>8.2988963275862067E-4</v>
      </c>
      <c r="Y169" s="207">
        <v>1.4335181793103449E-3</v>
      </c>
      <c r="Z169" s="207">
        <v>2.3237188965517241E-3</v>
      </c>
      <c r="AA169" s="207">
        <v>1.0008208706896551E-3</v>
      </c>
      <c r="AB169" s="207">
        <v>1.4165415000000001E-3</v>
      </c>
      <c r="AC169" s="207">
        <v>4.6886011396551729E-4</v>
      </c>
      <c r="AD169" s="207">
        <v>6.5080335517241387E-4</v>
      </c>
      <c r="AE169" s="207">
        <v>4.3294033655172415E-5</v>
      </c>
      <c r="AF169" s="207">
        <v>5.469109344827586E-4</v>
      </c>
      <c r="AG169" s="207">
        <v>5.6686620517241385E-4</v>
      </c>
      <c r="AH169" s="208">
        <v>1.1586696568965519E-3</v>
      </c>
    </row>
    <row r="170" spans="1:34" ht="14.3" x14ac:dyDescent="0.25">
      <c r="A170" s="18"/>
      <c r="B170" s="127"/>
      <c r="C170" s="211" t="s">
        <v>286</v>
      </c>
      <c r="D170" s="187"/>
      <c r="E170" s="211" t="s">
        <v>246</v>
      </c>
      <c r="F170" s="229"/>
      <c r="G170" s="212">
        <v>4.0311737172413797E-5</v>
      </c>
      <c r="H170" s="212">
        <v>1.6789780965517242E-5</v>
      </c>
      <c r="I170" s="212">
        <v>2.8892655568965518E-5</v>
      </c>
      <c r="J170" s="212">
        <v>1.5933499241379311E-5</v>
      </c>
      <c r="K170" s="212">
        <v>7.0838357586206903E-5</v>
      </c>
      <c r="L170" s="212">
        <v>2.2966415431034483E-5</v>
      </c>
      <c r="M170" s="212">
        <v>7.9861041206896551E-5</v>
      </c>
      <c r="N170" s="212">
        <v>2.8081132086206899E-5</v>
      </c>
      <c r="O170" s="212">
        <v>3.5570627172413795E-5</v>
      </c>
      <c r="P170" s="212">
        <v>1.8230917137931037E-5</v>
      </c>
      <c r="Q170" s="212">
        <v>3.8594278344827591E-5</v>
      </c>
      <c r="R170" s="212">
        <v>1.909807179310345E-5</v>
      </c>
      <c r="S170" s="212">
        <v>8.9450824137931028E-5</v>
      </c>
      <c r="T170" s="212">
        <v>2.989562286206897E-5</v>
      </c>
      <c r="U170" s="212">
        <v>5.9385957931034486E-6</v>
      </c>
      <c r="V170" s="212">
        <v>4.7375251189655176E-5</v>
      </c>
      <c r="W170" s="212">
        <v>3.1606089672413797E-5</v>
      </c>
      <c r="X170" s="212">
        <v>2.0391378775862067E-5</v>
      </c>
      <c r="Y170" s="212">
        <v>2.8275755844827583E-5</v>
      </c>
      <c r="Z170" s="212">
        <v>1.8472569879310349E-5</v>
      </c>
      <c r="AA170" s="212">
        <v>3.8405060896551727E-5</v>
      </c>
      <c r="AB170" s="212">
        <v>1.7419486396551723E-4</v>
      </c>
      <c r="AC170" s="212">
        <v>2.5682248862068965E-5</v>
      </c>
      <c r="AD170" s="212">
        <v>5.869241172413793E-5</v>
      </c>
      <c r="AE170" s="212">
        <v>3.5266263051724138E-5</v>
      </c>
      <c r="AF170" s="212">
        <v>5.9120342068965516E-5</v>
      </c>
      <c r="AG170" s="212">
        <v>6.714915672413793E-5</v>
      </c>
      <c r="AH170" s="213">
        <v>9.4660830000000009E-6</v>
      </c>
    </row>
    <row r="171" spans="1:34" x14ac:dyDescent="0.2">
      <c r="A171" s="18"/>
      <c r="B171" s="180"/>
      <c r="C171" s="300" t="s">
        <v>104</v>
      </c>
      <c r="D171" s="201"/>
      <c r="E171" s="197" t="s">
        <v>219</v>
      </c>
      <c r="F171" s="230">
        <v>3.4482758620689653</v>
      </c>
    </row>
    <row r="172" spans="1:34" ht="14.3" x14ac:dyDescent="0.25">
      <c r="A172" s="18"/>
      <c r="B172" s="156"/>
      <c r="C172" s="203" t="s">
        <v>288</v>
      </c>
      <c r="D172" s="217"/>
      <c r="E172" s="203" t="s">
        <v>232</v>
      </c>
      <c r="F172" s="226"/>
      <c r="G172" s="204">
        <v>2.7265063820689657E-8</v>
      </c>
      <c r="H172" s="204">
        <v>1.6413361572413797E-8</v>
      </c>
      <c r="I172" s="204">
        <v>8.7269706206896564E-8</v>
      </c>
      <c r="J172" s="204">
        <v>1.1171434468965519E-7</v>
      </c>
      <c r="K172" s="204">
        <v>7.4626819034482767E-8</v>
      </c>
      <c r="L172" s="204">
        <v>5.0440855034482763E-8</v>
      </c>
      <c r="M172" s="204">
        <v>3.0386895682758619E-8</v>
      </c>
      <c r="N172" s="204">
        <v>9.3046668000000013E-8</v>
      </c>
      <c r="O172" s="204">
        <v>1.4694191296551723E-7</v>
      </c>
      <c r="P172" s="204">
        <v>4.414611049655173E-8</v>
      </c>
      <c r="Q172" s="204">
        <v>2.0499698317241379E-8</v>
      </c>
      <c r="R172" s="204">
        <v>6.4971251172413792E-9</v>
      </c>
      <c r="S172" s="204">
        <v>6.4949120689655172E-8</v>
      </c>
      <c r="T172" s="204">
        <v>5.0463904965517243E-8</v>
      </c>
      <c r="U172" s="204">
        <v>4.3855621282758624E-8</v>
      </c>
      <c r="V172" s="204">
        <v>3.9537095627586211E-8</v>
      </c>
      <c r="W172" s="204">
        <v>6.138580344827586E-8</v>
      </c>
      <c r="X172" s="204">
        <v>4.1592312868965522E-8</v>
      </c>
      <c r="Y172" s="204">
        <v>7.2433375034482759E-8</v>
      </c>
      <c r="Z172" s="204">
        <v>1.3507415255172415E-7</v>
      </c>
      <c r="AA172" s="204">
        <v>3.7444295710344831E-8</v>
      </c>
      <c r="AB172" s="204">
        <v>1.1351811103448275E-7</v>
      </c>
      <c r="AC172" s="204">
        <v>4.3031173862068962E-8</v>
      </c>
      <c r="AD172" s="204">
        <v>7.4924743034482749E-8</v>
      </c>
      <c r="AE172" s="204">
        <v>5.1294631034482764E-9</v>
      </c>
      <c r="AF172" s="204">
        <v>8.4626392551724134E-8</v>
      </c>
      <c r="AG172" s="204">
        <v>5.480152510344828E-8</v>
      </c>
      <c r="AH172" s="205">
        <v>6.778660179310345E-8</v>
      </c>
    </row>
    <row r="173" spans="1:34" ht="14.3" x14ac:dyDescent="0.25">
      <c r="A173" s="18"/>
      <c r="B173" s="121"/>
      <c r="C173" s="206" t="s">
        <v>287</v>
      </c>
      <c r="D173" s="218"/>
      <c r="E173" s="206" t="s">
        <v>233</v>
      </c>
      <c r="F173" s="227"/>
      <c r="G173" s="207">
        <v>7.4880345517241378E-11</v>
      </c>
      <c r="H173" s="207">
        <v>4.682310372413793E-11</v>
      </c>
      <c r="I173" s="207">
        <v>1.6444727958620692E-10</v>
      </c>
      <c r="J173" s="207">
        <v>2.2933116951724138E-10</v>
      </c>
      <c r="K173" s="207">
        <v>1.8180882993103449E-10</v>
      </c>
      <c r="L173" s="207">
        <v>1.3417505048275863E-10</v>
      </c>
      <c r="M173" s="207">
        <v>9.9547804551724137E-11</v>
      </c>
      <c r="N173" s="207">
        <v>2.1177829200000001E-10</v>
      </c>
      <c r="O173" s="207">
        <v>2.6446555489655172E-10</v>
      </c>
      <c r="P173" s="207">
        <v>8.3745055862068975E-11</v>
      </c>
      <c r="Q173" s="207">
        <v>6.4232629241379309E-11</v>
      </c>
      <c r="R173" s="207">
        <v>1.3031399586206898E-11</v>
      </c>
      <c r="S173" s="207">
        <v>1.226854564137931E-10</v>
      </c>
      <c r="T173" s="207">
        <v>1.209304572413793E-10</v>
      </c>
      <c r="U173" s="207">
        <v>1.0490353613793104E-10</v>
      </c>
      <c r="V173" s="207">
        <v>9.3783441931034496E-11</v>
      </c>
      <c r="W173" s="207">
        <v>1.4220629917241379E-10</v>
      </c>
      <c r="X173" s="207">
        <v>1.1135627420689657E-10</v>
      </c>
      <c r="Y173" s="207">
        <v>1.6964933131034481E-10</v>
      </c>
      <c r="Z173" s="207">
        <v>2.7814528841379311E-10</v>
      </c>
      <c r="AA173" s="207">
        <v>1.0697237668965517E-10</v>
      </c>
      <c r="AB173" s="207">
        <v>2.6200274441379308E-10</v>
      </c>
      <c r="AC173" s="207">
        <v>9.2260448689655167E-11</v>
      </c>
      <c r="AD173" s="207">
        <v>1.1887003282758621E-10</v>
      </c>
      <c r="AE173" s="207">
        <v>1.9325967517241382E-11</v>
      </c>
      <c r="AF173" s="207">
        <v>1.5134889227586205E-10</v>
      </c>
      <c r="AG173" s="207">
        <v>1.1810139227586208E-10</v>
      </c>
      <c r="AH173" s="208">
        <v>1.668732484137931E-10</v>
      </c>
    </row>
    <row r="174" spans="1:34" ht="14.3" x14ac:dyDescent="0.25">
      <c r="A174" s="18"/>
      <c r="B174" s="121"/>
      <c r="C174" s="206" t="s">
        <v>289</v>
      </c>
      <c r="D174" s="218"/>
      <c r="E174" s="206" t="s">
        <v>234</v>
      </c>
      <c r="F174" s="227"/>
      <c r="G174" s="207">
        <v>4.0094907600000008E-4</v>
      </c>
      <c r="H174" s="207">
        <v>9.026616993103449E-4</v>
      </c>
      <c r="I174" s="207">
        <v>4.5997006758620695E-4</v>
      </c>
      <c r="J174" s="207">
        <v>6.8237136000000006E-3</v>
      </c>
      <c r="K174" s="207">
        <v>3.1887361075862066E-4</v>
      </c>
      <c r="L174" s="207">
        <v>5.7360053793103453E-4</v>
      </c>
      <c r="M174" s="207">
        <v>4.9937716551724136E-4</v>
      </c>
      <c r="N174" s="207">
        <v>5.3960430206896554E-3</v>
      </c>
      <c r="O174" s="207">
        <v>1.2063738082758622E-3</v>
      </c>
      <c r="P174" s="207">
        <v>8.5211616827586209E-4</v>
      </c>
      <c r="Q174" s="207">
        <v>4.711444593103448E-4</v>
      </c>
      <c r="R174" s="207">
        <v>1.4708463682758621E-4</v>
      </c>
      <c r="S174" s="207">
        <v>4.2901650910344831E-4</v>
      </c>
      <c r="T174" s="207">
        <v>6.4492327862068972E-4</v>
      </c>
      <c r="U174" s="207">
        <v>1.8424541793103449E-3</v>
      </c>
      <c r="V174" s="207">
        <v>1.4729984234482759E-3</v>
      </c>
      <c r="W174" s="207">
        <v>3.7945756427586208E-3</v>
      </c>
      <c r="X174" s="207">
        <v>9.431856993103449E-4</v>
      </c>
      <c r="Y174" s="207">
        <v>4.3946272965517241E-3</v>
      </c>
      <c r="Z174" s="207">
        <v>8.3205148551724131E-3</v>
      </c>
      <c r="AA174" s="207">
        <v>1.5668060896551724E-3</v>
      </c>
      <c r="AB174" s="207">
        <v>7.1036992551724149E-4</v>
      </c>
      <c r="AC174" s="207">
        <v>6.0021628965517245E-4</v>
      </c>
      <c r="AD174" s="207">
        <v>4.7402497241379307E-4</v>
      </c>
      <c r="AE174" s="207">
        <v>7.481410427586208E-5</v>
      </c>
      <c r="AF174" s="207">
        <v>2.8869225682758617E-4</v>
      </c>
      <c r="AG174" s="207">
        <v>4.0847254800000003E-4</v>
      </c>
      <c r="AH174" s="208">
        <v>1.9001561586206896E-3</v>
      </c>
    </row>
    <row r="175" spans="1:34" ht="14.3" x14ac:dyDescent="0.25">
      <c r="A175" s="18"/>
      <c r="B175" s="121"/>
      <c r="C175" s="206" t="s">
        <v>269</v>
      </c>
      <c r="D175" s="218"/>
      <c r="E175" s="206" t="s">
        <v>235</v>
      </c>
      <c r="F175" s="227"/>
      <c r="G175" s="207">
        <v>1.4594517186206897E-2</v>
      </c>
      <c r="H175" s="207">
        <v>1.0870464455172413E-2</v>
      </c>
      <c r="I175" s="207">
        <v>2.9298768248275864E-2</v>
      </c>
      <c r="J175" s="207">
        <v>4.7892695172413791E-2</v>
      </c>
      <c r="K175" s="207">
        <v>3.5427680731034479E-2</v>
      </c>
      <c r="L175" s="207">
        <v>2.9925042248275864E-2</v>
      </c>
      <c r="M175" s="207">
        <v>1.776438703448276E-2</v>
      </c>
      <c r="N175" s="207">
        <v>4.0187489668965515E-2</v>
      </c>
      <c r="O175" s="207">
        <v>4.4141800468965521E-2</v>
      </c>
      <c r="P175" s="207">
        <v>1.6427446427586208E-2</v>
      </c>
      <c r="Q175" s="207">
        <v>1.11066384E-2</v>
      </c>
      <c r="R175" s="207">
        <v>2.4277863765517246E-3</v>
      </c>
      <c r="S175" s="207">
        <v>1.8948807558620689E-2</v>
      </c>
      <c r="T175" s="207">
        <v>2.1543765517241381E-2</v>
      </c>
      <c r="U175" s="207">
        <v>2.626069084137931E-2</v>
      </c>
      <c r="V175" s="207">
        <v>2.0119584744827588E-2</v>
      </c>
      <c r="W175" s="207">
        <v>3.2466158317241381E-2</v>
      </c>
      <c r="X175" s="207">
        <v>2.5755251462068966E-2</v>
      </c>
      <c r="Y175" s="207">
        <v>3.465359495172414E-2</v>
      </c>
      <c r="Z175" s="207">
        <v>5.8107856551724145E-2</v>
      </c>
      <c r="AA175" s="207">
        <v>2.7931901875862069E-2</v>
      </c>
      <c r="AB175" s="207">
        <v>4.6130285793103458E-2</v>
      </c>
      <c r="AC175" s="207">
        <v>1.7865193158620687E-2</v>
      </c>
      <c r="AD175" s="207">
        <v>2.0456806055172413E-2</v>
      </c>
      <c r="AE175" s="207">
        <v>1.8543187944827586E-3</v>
      </c>
      <c r="AF175" s="207">
        <v>1.9907383365517242E-2</v>
      </c>
      <c r="AG175" s="207">
        <v>2.0625775613793102E-2</v>
      </c>
      <c r="AH175" s="208">
        <v>3.6039872606896554E-2</v>
      </c>
    </row>
    <row r="176" spans="1:34" ht="14.3" x14ac:dyDescent="0.25">
      <c r="A176" s="18"/>
      <c r="B176" s="121"/>
      <c r="C176" s="209" t="s">
        <v>270</v>
      </c>
      <c r="D176" s="231"/>
      <c r="E176" s="206" t="s">
        <v>236</v>
      </c>
      <c r="F176" s="227"/>
      <c r="G176" s="207">
        <v>9.2139145241379308E-9</v>
      </c>
      <c r="H176" s="207">
        <v>8.7148862482758627E-9</v>
      </c>
      <c r="I176" s="207">
        <v>6.7878355448275865E-9</v>
      </c>
      <c r="J176" s="207">
        <v>3.6676937834482759E-8</v>
      </c>
      <c r="K176" s="207">
        <v>7.302164896551725E-9</v>
      </c>
      <c r="L176" s="207">
        <v>1.6654113641379311E-8</v>
      </c>
      <c r="M176" s="207">
        <v>1.2421404372413792E-8</v>
      </c>
      <c r="N176" s="207">
        <v>3.2778100717241384E-8</v>
      </c>
      <c r="O176" s="207">
        <v>1.3880665737931037E-8</v>
      </c>
      <c r="P176" s="207">
        <v>7.3990970482758621E-9</v>
      </c>
      <c r="Q176" s="207">
        <v>1.0225387737931035E-8</v>
      </c>
      <c r="R176" s="207">
        <v>4.6901525379310345E-9</v>
      </c>
      <c r="S176" s="207">
        <v>8.0198261379310362E-9</v>
      </c>
      <c r="T176" s="207">
        <v>9.7105722620689657E-9</v>
      </c>
      <c r="U176" s="207">
        <v>9.2137570344827602E-9</v>
      </c>
      <c r="V176" s="207">
        <v>1.380928787586207E-8</v>
      </c>
      <c r="W176" s="207">
        <v>2.6239353724137927E-8</v>
      </c>
      <c r="X176" s="207">
        <v>1.6686373075862068E-8</v>
      </c>
      <c r="Y176" s="207">
        <v>3.0582445034482759E-8</v>
      </c>
      <c r="Z176" s="207">
        <v>4.3945345324137931E-8</v>
      </c>
      <c r="AA176" s="207">
        <v>1.4256483393103448E-8</v>
      </c>
      <c r="AB176" s="207">
        <v>8.0158779724137942E-9</v>
      </c>
      <c r="AC176" s="207">
        <v>6.1802727724137936E-9</v>
      </c>
      <c r="AD176" s="207">
        <v>5.9259060413793117E-9</v>
      </c>
      <c r="AE176" s="207">
        <v>4.576619337931035E-9</v>
      </c>
      <c r="AF176" s="207">
        <v>8.463940137931035E-9</v>
      </c>
      <c r="AG176" s="207">
        <v>8.0924675586206893E-9</v>
      </c>
      <c r="AH176" s="208">
        <v>9.8360318896551732E-9</v>
      </c>
    </row>
    <row r="177" spans="1:34" ht="14.3" x14ac:dyDescent="0.25">
      <c r="A177" s="18"/>
      <c r="B177" s="121"/>
      <c r="C177" s="206" t="s">
        <v>271</v>
      </c>
      <c r="D177" s="218"/>
      <c r="E177" s="206" t="s">
        <v>237</v>
      </c>
      <c r="F177" s="227"/>
      <c r="G177" s="207">
        <v>3.4358485737931033E-3</v>
      </c>
      <c r="H177" s="207">
        <v>1.8277457379310347E-2</v>
      </c>
      <c r="I177" s="207">
        <v>1.1890836744827585E-2</v>
      </c>
      <c r="J177" s="207">
        <v>5.0115552413793106E-4</v>
      </c>
      <c r="K177" s="207">
        <v>1.2399143255172416E-2</v>
      </c>
      <c r="L177" s="207">
        <v>6.5314692413793105E-3</v>
      </c>
      <c r="M177" s="207">
        <v>2.3700164855172414E-3</v>
      </c>
      <c r="N177" s="207">
        <v>4.2226238772413794E-3</v>
      </c>
      <c r="O177" s="207">
        <v>1.4438916951724139E-3</v>
      </c>
      <c r="P177" s="207">
        <v>8.9237612275862074E-3</v>
      </c>
      <c r="Q177" s="207">
        <v>1.3875895075862069E-2</v>
      </c>
      <c r="R177" s="207">
        <v>2.7883095103448274E-2</v>
      </c>
      <c r="S177" s="207">
        <v>5.6551084965517241E-3</v>
      </c>
      <c r="T177" s="207">
        <v>1.708558886896552E-2</v>
      </c>
      <c r="U177" s="207">
        <v>4.1074770000000001E-4</v>
      </c>
      <c r="V177" s="207">
        <v>3.2820307944827587E-3</v>
      </c>
      <c r="W177" s="207">
        <v>3.4798591034482761E-3</v>
      </c>
      <c r="X177" s="207">
        <v>9.1493897379310348E-3</v>
      </c>
      <c r="Y177" s="207">
        <v>3.3199850731034483E-3</v>
      </c>
      <c r="Z177" s="207">
        <v>7.1808382344827593E-4</v>
      </c>
      <c r="AA177" s="207">
        <v>3.3019935186206898E-3</v>
      </c>
      <c r="AB177" s="207">
        <v>1.0279413062068965E-3</v>
      </c>
      <c r="AC177" s="207">
        <v>1.4311780468965519E-3</v>
      </c>
      <c r="AD177" s="207">
        <v>9.3604645655172413E-3</v>
      </c>
      <c r="AE177" s="207">
        <v>1.3680856427586208E-2</v>
      </c>
      <c r="AF177" s="207">
        <v>1.3852516055172416E-2</v>
      </c>
      <c r="AG177" s="207">
        <v>1.6791709531034482E-2</v>
      </c>
      <c r="AH177" s="208">
        <v>2.3154145944827586E-3</v>
      </c>
    </row>
    <row r="178" spans="1:34" ht="14.3" x14ac:dyDescent="0.25">
      <c r="A178" s="18"/>
      <c r="B178" s="121"/>
      <c r="C178" s="206" t="s">
        <v>272</v>
      </c>
      <c r="D178" s="218"/>
      <c r="E178" s="206" t="s">
        <v>238</v>
      </c>
      <c r="F178" s="227"/>
      <c r="G178" s="207">
        <v>1.7802570537931034E-5</v>
      </c>
      <c r="H178" s="207">
        <v>1.2536081875862071E-5</v>
      </c>
      <c r="I178" s="207">
        <v>4.3735343337931037E-5</v>
      </c>
      <c r="J178" s="207">
        <v>1.5826973875862071E-4</v>
      </c>
      <c r="K178" s="207">
        <v>5.5167806896551734E-5</v>
      </c>
      <c r="L178" s="207">
        <v>2.3322086813793104E-5</v>
      </c>
      <c r="M178" s="207">
        <v>1.9441198055172417E-5</v>
      </c>
      <c r="N178" s="207">
        <v>1.318164471724138E-4</v>
      </c>
      <c r="O178" s="207">
        <v>5.3510524137931029E-5</v>
      </c>
      <c r="P178" s="207">
        <v>4.7599991999999996E-5</v>
      </c>
      <c r="Q178" s="207">
        <v>1.5517265462068964E-5</v>
      </c>
      <c r="R178" s="207">
        <v>4.7745806482758618E-6</v>
      </c>
      <c r="S178" s="207">
        <v>4.0518056358620693E-5</v>
      </c>
      <c r="T178" s="207">
        <v>3.8162880041379313E-5</v>
      </c>
      <c r="U178" s="207">
        <v>3.5439159724137932E-5</v>
      </c>
      <c r="V178" s="207">
        <v>3.3072420662068965E-5</v>
      </c>
      <c r="W178" s="207">
        <v>5.8599888827586211E-5</v>
      </c>
      <c r="X178" s="207">
        <v>2.0855325889655173E-5</v>
      </c>
      <c r="Y178" s="207">
        <v>8.5660516965517245E-5</v>
      </c>
      <c r="Z178" s="207">
        <v>1.9241868496551725E-4</v>
      </c>
      <c r="AA178" s="207">
        <v>2.3515363944827587E-5</v>
      </c>
      <c r="AB178" s="207">
        <v>7.4165406206896548E-5</v>
      </c>
      <c r="AC178" s="207">
        <v>4.4003342482758623E-5</v>
      </c>
      <c r="AD178" s="207">
        <v>3.2475818896551728E-5</v>
      </c>
      <c r="AE178" s="207">
        <v>4.07939268E-6</v>
      </c>
      <c r="AF178" s="207">
        <v>4.3232067393103449E-5</v>
      </c>
      <c r="AG178" s="207">
        <v>3.5562238344827588E-5</v>
      </c>
      <c r="AH178" s="208">
        <v>5.8066790896551724E-5</v>
      </c>
    </row>
    <row r="179" spans="1:34" ht="14.3" x14ac:dyDescent="0.25">
      <c r="A179" s="18"/>
      <c r="B179" s="121"/>
      <c r="C179" s="206" t="s">
        <v>273</v>
      </c>
      <c r="D179" s="218"/>
      <c r="E179" s="206" t="s">
        <v>239</v>
      </c>
      <c r="F179" s="227"/>
      <c r="G179" s="207">
        <v>1.0761861227586207E-5</v>
      </c>
      <c r="H179" s="207">
        <v>6.3793765655172422E-6</v>
      </c>
      <c r="I179" s="207">
        <v>6.3806815448275872E-5</v>
      </c>
      <c r="J179" s="207">
        <v>1.0298556703448277E-4</v>
      </c>
      <c r="K179" s="207">
        <v>3.5131288386206896E-5</v>
      </c>
      <c r="L179" s="207">
        <v>1.3761976344827586E-5</v>
      </c>
      <c r="M179" s="207">
        <v>1.2701158800000001E-5</v>
      </c>
      <c r="N179" s="207">
        <v>8.3769776275862076E-5</v>
      </c>
      <c r="O179" s="207">
        <v>1.0622575737931034E-4</v>
      </c>
      <c r="P179" s="207">
        <v>3.9878126275862075E-5</v>
      </c>
      <c r="Q179" s="207">
        <v>1.1441162358620691E-5</v>
      </c>
      <c r="R179" s="207">
        <v>4.085237685517242E-6</v>
      </c>
      <c r="S179" s="207">
        <v>5.8620175862068964E-5</v>
      </c>
      <c r="T179" s="207">
        <v>2.9545323765517244E-5</v>
      </c>
      <c r="U179" s="207">
        <v>2.5632174206896553E-5</v>
      </c>
      <c r="V179" s="207">
        <v>2.6783978896551726E-5</v>
      </c>
      <c r="W179" s="207">
        <v>4.29096919862069E-5</v>
      </c>
      <c r="X179" s="207">
        <v>1.1504340289655172E-5</v>
      </c>
      <c r="Y179" s="207">
        <v>5.8162490896551723E-5</v>
      </c>
      <c r="Z179" s="207">
        <v>1.2458941531034483E-4</v>
      </c>
      <c r="AA179" s="207">
        <v>9.3020313517241377E-6</v>
      </c>
      <c r="AB179" s="207">
        <v>7.6375149931034493E-5</v>
      </c>
      <c r="AC179" s="207">
        <v>3.6091618882758616E-5</v>
      </c>
      <c r="AD179" s="207">
        <v>6.5881541379310347E-5</v>
      </c>
      <c r="AE179" s="207">
        <v>2.474220471724138E-6</v>
      </c>
      <c r="AF179" s="207">
        <v>8.4462630620689652E-5</v>
      </c>
      <c r="AG179" s="207">
        <v>3.8712137048275863E-5</v>
      </c>
      <c r="AH179" s="208">
        <v>4.4928183186206893E-5</v>
      </c>
    </row>
    <row r="180" spans="1:34" ht="14.3" x14ac:dyDescent="0.25">
      <c r="A180" s="18"/>
      <c r="B180" s="121"/>
      <c r="C180" s="206" t="s">
        <v>274</v>
      </c>
      <c r="D180" s="218"/>
      <c r="E180" s="206" t="s">
        <v>238</v>
      </c>
      <c r="F180" s="227"/>
      <c r="G180" s="207">
        <v>1.7967283779310342E-5</v>
      </c>
      <c r="H180" s="207">
        <v>1.2766329931034485E-5</v>
      </c>
      <c r="I180" s="207">
        <v>4.3876540551724135E-5</v>
      </c>
      <c r="J180" s="207">
        <v>1.5989908303448277E-4</v>
      </c>
      <c r="K180" s="207">
        <v>5.5306921241379312E-5</v>
      </c>
      <c r="L180" s="207">
        <v>2.3501683737931034E-5</v>
      </c>
      <c r="M180" s="207">
        <v>1.9647159931034484E-5</v>
      </c>
      <c r="N180" s="207">
        <v>1.3319611572413793E-4</v>
      </c>
      <c r="O180" s="207">
        <v>5.3923743310344833E-5</v>
      </c>
      <c r="P180" s="207">
        <v>4.7809471448275868E-5</v>
      </c>
      <c r="Q180" s="207">
        <v>1.576513051034483E-5</v>
      </c>
      <c r="R180" s="207">
        <v>4.8339943034482752E-6</v>
      </c>
      <c r="S180" s="207">
        <v>4.0667451682758621E-5</v>
      </c>
      <c r="T180" s="207">
        <v>3.8456953282758618E-5</v>
      </c>
      <c r="U180" s="207">
        <v>3.5647734289655175E-5</v>
      </c>
      <c r="V180" s="207">
        <v>3.3507821296551726E-5</v>
      </c>
      <c r="W180" s="207">
        <v>5.961657103448276E-5</v>
      </c>
      <c r="X180" s="207">
        <v>2.1097480800000004E-5</v>
      </c>
      <c r="Y180" s="207">
        <v>8.6820364551724134E-5</v>
      </c>
      <c r="Z180" s="207">
        <v>1.9439391475862069E-4</v>
      </c>
      <c r="AA180" s="207">
        <v>2.378151736551724E-5</v>
      </c>
      <c r="AB180" s="207">
        <v>7.4358849931034483E-5</v>
      </c>
      <c r="AC180" s="207">
        <v>4.4181921186206894E-5</v>
      </c>
      <c r="AD180" s="207">
        <v>3.2620797227586209E-5</v>
      </c>
      <c r="AE180" s="207">
        <v>4.1472434110344826E-6</v>
      </c>
      <c r="AF180" s="207">
        <v>4.3351701724137936E-5</v>
      </c>
      <c r="AG180" s="207">
        <v>3.5726888317241383E-5</v>
      </c>
      <c r="AH180" s="208">
        <v>5.8394200965517241E-5</v>
      </c>
    </row>
    <row r="181" spans="1:34" ht="14.3" x14ac:dyDescent="0.25">
      <c r="A181" s="18"/>
      <c r="B181" s="121"/>
      <c r="C181" s="206" t="s">
        <v>275</v>
      </c>
      <c r="D181" s="218"/>
      <c r="E181" s="206" t="s">
        <v>240</v>
      </c>
      <c r="F181" s="227"/>
      <c r="G181" s="207">
        <v>3.4280734096551725E-5</v>
      </c>
      <c r="H181" s="207">
        <v>1.7531704717241378E-5</v>
      </c>
      <c r="I181" s="207">
        <v>1.4615605779310343E-4</v>
      </c>
      <c r="J181" s="207">
        <v>3.2561735420689656E-4</v>
      </c>
      <c r="K181" s="207">
        <v>1.0765428413793103E-4</v>
      </c>
      <c r="L181" s="207">
        <v>4.7734773103448278E-5</v>
      </c>
      <c r="M181" s="207">
        <v>4.0640889641379313E-5</v>
      </c>
      <c r="N181" s="207">
        <v>2.6054454951724142E-4</v>
      </c>
      <c r="O181" s="207">
        <v>2.205710623448276E-4</v>
      </c>
      <c r="P181" s="207">
        <v>1.0061931227586206E-4</v>
      </c>
      <c r="Q181" s="207">
        <v>2.7824794344827586E-5</v>
      </c>
      <c r="R181" s="207">
        <v>8.8521767172413797E-6</v>
      </c>
      <c r="S181" s="207">
        <v>1.570395488275862E-4</v>
      </c>
      <c r="T181" s="207">
        <v>8.1866331724137937E-5</v>
      </c>
      <c r="U181" s="207">
        <v>7.648268896551725E-5</v>
      </c>
      <c r="V181" s="207">
        <v>8.2259118206896555E-5</v>
      </c>
      <c r="W181" s="207">
        <v>9.5092322068965522E-5</v>
      </c>
      <c r="X181" s="207">
        <v>3.8314606758620696E-5</v>
      </c>
      <c r="Y181" s="207">
        <v>1.5951114868965516E-4</v>
      </c>
      <c r="Z181" s="207">
        <v>3.956177871724138E-4</v>
      </c>
      <c r="AA181" s="207">
        <v>2.9558811434482758E-5</v>
      </c>
      <c r="AB181" s="207">
        <v>2.2495085420689656E-4</v>
      </c>
      <c r="AC181" s="207">
        <v>1.0967878179310344E-4</v>
      </c>
      <c r="AD181" s="207">
        <v>1.0067568082758621E-4</v>
      </c>
      <c r="AE181" s="207">
        <v>5.596114510344828E-6</v>
      </c>
      <c r="AF181" s="207">
        <v>2.61787944E-4</v>
      </c>
      <c r="AG181" s="207">
        <v>1.0528235793103447E-4</v>
      </c>
      <c r="AH181" s="208">
        <v>1.3524360413793107E-4</v>
      </c>
    </row>
    <row r="182" spans="1:34" ht="14.3" x14ac:dyDescent="0.25">
      <c r="A182" s="18"/>
      <c r="B182" s="121"/>
      <c r="C182" s="206" t="s">
        <v>276</v>
      </c>
      <c r="D182" s="218"/>
      <c r="E182" s="206" t="s">
        <v>241</v>
      </c>
      <c r="F182" s="227"/>
      <c r="G182" s="207">
        <v>1.6622647572413794E-5</v>
      </c>
      <c r="H182" s="207">
        <v>2.5481601351724139E-6</v>
      </c>
      <c r="I182" s="207">
        <v>5.9341082482758626E-5</v>
      </c>
      <c r="J182" s="207">
        <v>1.1348146510344827E-6</v>
      </c>
      <c r="K182" s="207">
        <v>5.499088593103448E-5</v>
      </c>
      <c r="L182" s="207">
        <v>3.9756353089655174E-5</v>
      </c>
      <c r="M182" s="207">
        <v>8.7896542344827593E-6</v>
      </c>
      <c r="N182" s="207">
        <v>1.7893635972413794E-6</v>
      </c>
      <c r="O182" s="207">
        <v>1.1773581144827587E-4</v>
      </c>
      <c r="P182" s="207">
        <v>5.5497897931034485E-6</v>
      </c>
      <c r="Q182" s="207">
        <v>3.0866463517241377E-6</v>
      </c>
      <c r="R182" s="207">
        <v>8.1869326758620686E-7</v>
      </c>
      <c r="S182" s="207">
        <v>2.4097160772413794E-5</v>
      </c>
      <c r="T182" s="207">
        <v>3.0620686800000004E-5</v>
      </c>
      <c r="U182" s="207">
        <v>4.5734791034482765E-6</v>
      </c>
      <c r="V182" s="207">
        <v>5.5989106344827589E-6</v>
      </c>
      <c r="W182" s="207">
        <v>5.9464916689655172E-6</v>
      </c>
      <c r="X182" s="207">
        <v>2.8461438537931037E-5</v>
      </c>
      <c r="Y182" s="207">
        <v>4.2373168427586205E-6</v>
      </c>
      <c r="Z182" s="207">
        <v>1.3016668841379312E-6</v>
      </c>
      <c r="AA182" s="207">
        <v>1.1208007117241377E-5</v>
      </c>
      <c r="AB182" s="207">
        <v>5.4370085379310355E-5</v>
      </c>
      <c r="AC182" s="207">
        <v>5.6503064275862074E-6</v>
      </c>
      <c r="AD182" s="207">
        <v>3.999489165517241E-5</v>
      </c>
      <c r="AE182" s="207">
        <v>9.0357236275862084E-7</v>
      </c>
      <c r="AF182" s="207">
        <v>3.4415549337931035E-5</v>
      </c>
      <c r="AG182" s="207">
        <v>2.8046886620689659E-5</v>
      </c>
      <c r="AH182" s="208">
        <v>9.985507779310346E-6</v>
      </c>
    </row>
    <row r="183" spans="1:34" ht="14.3" x14ac:dyDescent="0.25">
      <c r="A183" s="18"/>
      <c r="B183" s="121"/>
      <c r="C183" s="206" t="s">
        <v>277</v>
      </c>
      <c r="D183" s="218"/>
      <c r="E183" s="206" t="s">
        <v>242</v>
      </c>
      <c r="F183" s="227"/>
      <c r="G183" s="207">
        <v>1.137508771034483E-6</v>
      </c>
      <c r="H183" s="207">
        <v>4.9388742206896558E-7</v>
      </c>
      <c r="I183" s="207">
        <v>3.8114878013793102E-6</v>
      </c>
      <c r="J183" s="207">
        <v>1.1776231158620689E-7</v>
      </c>
      <c r="K183" s="207">
        <v>3.5792754496551723E-6</v>
      </c>
      <c r="L183" s="207">
        <v>2.741964037241379E-6</v>
      </c>
      <c r="M183" s="207">
        <v>6.3727460689655168E-7</v>
      </c>
      <c r="N183" s="207">
        <v>2.151998002758621E-7</v>
      </c>
      <c r="O183" s="207">
        <v>7.181886041379311E-6</v>
      </c>
      <c r="P183" s="207">
        <v>4.9806067034482764E-7</v>
      </c>
      <c r="Q183" s="207">
        <v>4.338956569655173E-7</v>
      </c>
      <c r="R183" s="207">
        <v>5.3669160827586204E-7</v>
      </c>
      <c r="S183" s="207">
        <v>1.5864033558620692E-6</v>
      </c>
      <c r="T183" s="207">
        <v>2.1651452027586206E-6</v>
      </c>
      <c r="U183" s="207">
        <v>3.1904023572413793E-7</v>
      </c>
      <c r="V183" s="207">
        <v>5.5521758068965521E-7</v>
      </c>
      <c r="W183" s="207">
        <v>4.6038117931034486E-7</v>
      </c>
      <c r="X183" s="207">
        <v>2.0408164965517239E-6</v>
      </c>
      <c r="Y183" s="207">
        <v>4.1428844979310344E-7</v>
      </c>
      <c r="Z183" s="207">
        <v>1.28190216E-7</v>
      </c>
      <c r="AA183" s="207">
        <v>8.1920233241379319E-7</v>
      </c>
      <c r="AB183" s="207">
        <v>3.3680951586206897E-6</v>
      </c>
      <c r="AC183" s="207">
        <v>3.7509906537931031E-7</v>
      </c>
      <c r="AD183" s="207">
        <v>2.5951131268965517E-6</v>
      </c>
      <c r="AE183" s="207">
        <v>2.8822690675862069E-7</v>
      </c>
      <c r="AF183" s="207">
        <v>2.3629487048275863E-6</v>
      </c>
      <c r="AG183" s="207">
        <v>2.0090145103448276E-6</v>
      </c>
      <c r="AH183" s="208">
        <v>6.813197296551724E-7</v>
      </c>
    </row>
    <row r="184" spans="1:34" ht="14.3" x14ac:dyDescent="0.25">
      <c r="A184" s="18"/>
      <c r="B184" s="121"/>
      <c r="C184" s="206" t="s">
        <v>278</v>
      </c>
      <c r="D184" s="218"/>
      <c r="E184" s="206" t="s">
        <v>300</v>
      </c>
      <c r="F184" s="227"/>
      <c r="G184" s="207">
        <v>1.0310225503448275E-2</v>
      </c>
      <c r="H184" s="207">
        <v>1.3406171255172412E-2</v>
      </c>
      <c r="I184" s="207">
        <v>3.9582616965517237E-2</v>
      </c>
      <c r="J184" s="207">
        <v>0.17407566910344827</v>
      </c>
      <c r="K184" s="207">
        <v>1.5272706331034483E-2</v>
      </c>
      <c r="L184" s="207">
        <v>1.3357599806896553E-2</v>
      </c>
      <c r="M184" s="207">
        <v>1.5806283558620692E-2</v>
      </c>
      <c r="N184" s="207">
        <v>0.1409021619310345</v>
      </c>
      <c r="O184" s="207">
        <v>5.6051751724137934E-2</v>
      </c>
      <c r="P184" s="207">
        <v>1.8575944882758624E-2</v>
      </c>
      <c r="Q184" s="207">
        <v>1.4619475199999999E-2</v>
      </c>
      <c r="R184" s="207">
        <v>1.4016596151724139E-2</v>
      </c>
      <c r="S184" s="207">
        <v>1.5469616193103447E-2</v>
      </c>
      <c r="T184" s="207">
        <v>2.2558218744827586E-2</v>
      </c>
      <c r="U184" s="207">
        <v>1.2705568965517241E-2</v>
      </c>
      <c r="V184" s="207">
        <v>1.7684782386206896E-2</v>
      </c>
      <c r="W184" s="207">
        <v>3.6385062620689655E-2</v>
      </c>
      <c r="X184" s="207">
        <v>1.3378205917241382E-2</v>
      </c>
      <c r="Y184" s="207">
        <v>7.686429641379311E-2</v>
      </c>
      <c r="Z184" s="207">
        <v>0.21109603862068965</v>
      </c>
      <c r="AA184" s="207">
        <v>1.0788514303448276E-2</v>
      </c>
      <c r="AB184" s="207">
        <v>3.5108346331034483E-2</v>
      </c>
      <c r="AC184" s="207">
        <v>1.9695646717241382E-2</v>
      </c>
      <c r="AD184" s="207">
        <v>2.4867860068965516E-2</v>
      </c>
      <c r="AE184" s="207">
        <v>1.0960998703448277E-2</v>
      </c>
      <c r="AF184" s="207">
        <v>1.5412439710344828E-2</v>
      </c>
      <c r="AG184" s="207">
        <v>3.5453847227586203E-2</v>
      </c>
      <c r="AH184" s="208">
        <v>1.8856495862068969E-2</v>
      </c>
    </row>
    <row r="185" spans="1:34" ht="14.3" x14ac:dyDescent="0.25">
      <c r="A185" s="18"/>
      <c r="B185" s="121"/>
      <c r="C185" s="206" t="s">
        <v>279</v>
      </c>
      <c r="D185" s="218"/>
      <c r="E185" s="206" t="s">
        <v>300</v>
      </c>
      <c r="F185" s="227"/>
      <c r="G185" s="207">
        <v>6.393665337931034E-4</v>
      </c>
      <c r="H185" s="207">
        <v>2.9882456772413799E-4</v>
      </c>
      <c r="I185" s="207">
        <v>1.6465859793103449E-3</v>
      </c>
      <c r="J185" s="207">
        <v>2.8985100289655175E-4</v>
      </c>
      <c r="K185" s="207">
        <v>1.544402776551724E-3</v>
      </c>
      <c r="L185" s="207">
        <v>1.2504630372413793E-3</v>
      </c>
      <c r="M185" s="207">
        <v>5.6108352413793106E-4</v>
      </c>
      <c r="N185" s="207">
        <v>3.1504108179310344E-4</v>
      </c>
      <c r="O185" s="207">
        <v>3.1347100551724137E-3</v>
      </c>
      <c r="P185" s="207">
        <v>4.2342444289655167E-4</v>
      </c>
      <c r="Q185" s="207">
        <v>3.1353487986206897E-4</v>
      </c>
      <c r="R185" s="207">
        <v>2.3245520441379309E-4</v>
      </c>
      <c r="S185" s="207">
        <v>8.2369547586206898E-4</v>
      </c>
      <c r="T185" s="207">
        <v>9.9511800413793101E-4</v>
      </c>
      <c r="U185" s="207">
        <v>4.078640325517242E-4</v>
      </c>
      <c r="V185" s="207">
        <v>4.158128813793103E-4</v>
      </c>
      <c r="W185" s="207">
        <v>4.1764963406896549E-4</v>
      </c>
      <c r="X185" s="207">
        <v>9.6022321241379322E-4</v>
      </c>
      <c r="Y185" s="207">
        <v>3.7829707489655173E-4</v>
      </c>
      <c r="Z185" s="207">
        <v>2.8776872110344832E-4</v>
      </c>
      <c r="AA185" s="207">
        <v>5.4571781379310347E-4</v>
      </c>
      <c r="AB185" s="207">
        <v>1.6016685186206895E-3</v>
      </c>
      <c r="AC185" s="207">
        <v>4.2374324110344827E-4</v>
      </c>
      <c r="AD185" s="207">
        <v>1.2524901475862069E-3</v>
      </c>
      <c r="AE185" s="207">
        <v>2.3798208537931034E-4</v>
      </c>
      <c r="AF185" s="207">
        <v>1.0659362317241381E-3</v>
      </c>
      <c r="AG185" s="207">
        <v>8.9827374620689651E-4</v>
      </c>
      <c r="AH185" s="208">
        <v>5.3126449655172415E-4</v>
      </c>
    </row>
    <row r="186" spans="1:34" ht="14.3" x14ac:dyDescent="0.25">
      <c r="A186" s="18"/>
      <c r="B186" s="121"/>
      <c r="C186" s="206" t="s">
        <v>280</v>
      </c>
      <c r="D186" s="218"/>
      <c r="E186" s="206" t="s">
        <v>300</v>
      </c>
      <c r="F186" s="227"/>
      <c r="G186" s="207">
        <v>8.531385310344828E-4</v>
      </c>
      <c r="H186" s="207">
        <v>3.9566742827586209E-4</v>
      </c>
      <c r="I186" s="207">
        <v>2.2556983406896549E-3</v>
      </c>
      <c r="J186" s="207">
        <v>4.9956278482758622E-4</v>
      </c>
      <c r="K186" s="207">
        <v>2.1037469503448281E-3</v>
      </c>
      <c r="L186" s="207">
        <v>1.6881830027586206E-3</v>
      </c>
      <c r="M186" s="207">
        <v>7.3786402344827595E-4</v>
      </c>
      <c r="N186" s="207">
        <v>5.0719443310344827E-4</v>
      </c>
      <c r="O186" s="207">
        <v>4.311124688275862E-3</v>
      </c>
      <c r="P186" s="207">
        <v>5.5925632551724147E-4</v>
      </c>
      <c r="Q186" s="207">
        <v>4.0861207655172414E-4</v>
      </c>
      <c r="R186" s="207">
        <v>2.9875879986206898E-4</v>
      </c>
      <c r="S186" s="207">
        <v>1.1138094910344827E-3</v>
      </c>
      <c r="T186" s="207">
        <v>1.3525839724137932E-3</v>
      </c>
      <c r="U186" s="207">
        <v>5.8249264965517242E-4</v>
      </c>
      <c r="V186" s="207">
        <v>5.5090436689655172E-4</v>
      </c>
      <c r="W186" s="207">
        <v>5.8087300965517247E-4</v>
      </c>
      <c r="X186" s="207">
        <v>1.2981174041379311E-3</v>
      </c>
      <c r="Y186" s="207">
        <v>5.5948714344827594E-4</v>
      </c>
      <c r="Z186" s="207">
        <v>5.2776244551724146E-4</v>
      </c>
      <c r="AA186" s="207">
        <v>7.396548993103448E-4</v>
      </c>
      <c r="AB186" s="207">
        <v>2.1922557268965518E-3</v>
      </c>
      <c r="AC186" s="207">
        <v>5.5972929517241388E-4</v>
      </c>
      <c r="AD186" s="207">
        <v>1.6957995393103449E-3</v>
      </c>
      <c r="AE186" s="207">
        <v>3.0274422579310348E-4</v>
      </c>
      <c r="AF186" s="207">
        <v>1.4455251268965519E-3</v>
      </c>
      <c r="AG186" s="207">
        <v>1.2286952358620689E-3</v>
      </c>
      <c r="AH186" s="208">
        <v>7.4781486620689665E-4</v>
      </c>
    </row>
    <row r="187" spans="1:34" ht="14.3" x14ac:dyDescent="0.25">
      <c r="A187" s="18"/>
      <c r="B187" s="121"/>
      <c r="C187" s="206" t="s">
        <v>281</v>
      </c>
      <c r="D187" s="218"/>
      <c r="E187" s="206" t="s">
        <v>300</v>
      </c>
      <c r="F187" s="227"/>
      <c r="G187" s="207">
        <v>9.0633057103448283E-4</v>
      </c>
      <c r="H187" s="207">
        <v>2.5549672841379312E-4</v>
      </c>
      <c r="I187" s="207">
        <v>2.8859620179310344E-3</v>
      </c>
      <c r="J187" s="207">
        <v>3.2019752068965522E-4</v>
      </c>
      <c r="K187" s="207">
        <v>2.7375474537931033E-3</v>
      </c>
      <c r="L187" s="207">
        <v>1.9676141213793106E-3</v>
      </c>
      <c r="M187" s="207">
        <v>6.1875482482758623E-4</v>
      </c>
      <c r="N187" s="207">
        <v>3.3350716262068968E-4</v>
      </c>
      <c r="O187" s="207">
        <v>5.7904817793103455E-3</v>
      </c>
      <c r="P187" s="207">
        <v>5.5485895034482766E-4</v>
      </c>
      <c r="Q187" s="207">
        <v>2.8943604496551727E-4</v>
      </c>
      <c r="R187" s="207">
        <v>1.5398606110344826E-4</v>
      </c>
      <c r="S187" s="207">
        <v>1.3378740289655174E-3</v>
      </c>
      <c r="T187" s="207">
        <v>1.6813248744827584E-3</v>
      </c>
      <c r="U187" s="207">
        <v>5.3314508689655175E-4</v>
      </c>
      <c r="V187" s="207">
        <v>4.4150383655172415E-4</v>
      </c>
      <c r="W187" s="207">
        <v>5.3180492275862079E-4</v>
      </c>
      <c r="X187" s="207">
        <v>1.4530771200000001E-3</v>
      </c>
      <c r="Y187" s="207">
        <v>4.2379827600000001E-4</v>
      </c>
      <c r="Z187" s="207">
        <v>3.5344161144827587E-4</v>
      </c>
      <c r="AA187" s="207">
        <v>7.1574783310344818E-4</v>
      </c>
      <c r="AB187" s="207">
        <v>3.0263731944827586E-3</v>
      </c>
      <c r="AC187" s="207">
        <v>4.9696830206896552E-4</v>
      </c>
      <c r="AD187" s="207">
        <v>1.9867100606896552E-3</v>
      </c>
      <c r="AE187" s="207">
        <v>1.487604223448276E-4</v>
      </c>
      <c r="AF187" s="207">
        <v>1.7773924717241379E-3</v>
      </c>
      <c r="AG187" s="207">
        <v>1.4977887517241381E-3</v>
      </c>
      <c r="AH187" s="208">
        <v>9.7076054482758613E-4</v>
      </c>
    </row>
    <row r="188" spans="1:34" ht="14.3" x14ac:dyDescent="0.25">
      <c r="A188" s="18"/>
      <c r="B188" s="121"/>
      <c r="C188" s="206" t="s">
        <v>282</v>
      </c>
      <c r="D188" s="218"/>
      <c r="E188" s="206" t="s">
        <v>300</v>
      </c>
      <c r="F188" s="227"/>
      <c r="G188" s="207">
        <v>1.3964283186206896E-2</v>
      </c>
      <c r="H188" s="207">
        <v>4.3827726496551726E-3</v>
      </c>
      <c r="I188" s="207">
        <v>4.2779033834482762E-2</v>
      </c>
      <c r="J188" s="207">
        <v>4.7614020413793111E-3</v>
      </c>
      <c r="K188" s="207">
        <v>4.0241613310344836E-2</v>
      </c>
      <c r="L188" s="207">
        <v>3.0671921462068964E-2</v>
      </c>
      <c r="M188" s="207">
        <v>1.0549287517241379E-2</v>
      </c>
      <c r="N188" s="207">
        <v>5.9948473655172417E-3</v>
      </c>
      <c r="O188" s="207">
        <v>8.4677071448275867E-2</v>
      </c>
      <c r="P188" s="207">
        <v>6.8497895172413793E-3</v>
      </c>
      <c r="Q188" s="207">
        <v>5.3498812551724135E-3</v>
      </c>
      <c r="R188" s="207">
        <v>2.5575429682758622E-3</v>
      </c>
      <c r="S188" s="207">
        <v>1.941759691034483E-2</v>
      </c>
      <c r="T188" s="207">
        <v>2.4616488827586207E-2</v>
      </c>
      <c r="U188" s="207">
        <v>6.4513434206896559E-3</v>
      </c>
      <c r="V188" s="207">
        <v>7.3201323724137934E-3</v>
      </c>
      <c r="W188" s="207">
        <v>8.2047016965517243E-3</v>
      </c>
      <c r="X188" s="207">
        <v>2.2665411848275863E-2</v>
      </c>
      <c r="Y188" s="207">
        <v>7.4855579586206901E-3</v>
      </c>
      <c r="Z188" s="207">
        <v>5.2990548827586206E-3</v>
      </c>
      <c r="AA188" s="207">
        <v>1.1238851875862068E-2</v>
      </c>
      <c r="AB188" s="207">
        <v>4.1759905075862074E-2</v>
      </c>
      <c r="AC188" s="207">
        <v>7.131351434482759E-3</v>
      </c>
      <c r="AD188" s="207">
        <v>2.9747845448275863E-2</v>
      </c>
      <c r="AE188" s="207">
        <v>2.678823248275862E-3</v>
      </c>
      <c r="AF188" s="207">
        <v>2.6351716220689655E-2</v>
      </c>
      <c r="AG188" s="207">
        <v>2.1930909227586205E-2</v>
      </c>
      <c r="AH188" s="208">
        <v>1.1653883089655172E-2</v>
      </c>
    </row>
    <row r="189" spans="1:34" ht="14.3" x14ac:dyDescent="0.25">
      <c r="A189" s="18"/>
      <c r="B189" s="121"/>
      <c r="C189" s="206" t="s">
        <v>283</v>
      </c>
      <c r="D189" s="218"/>
      <c r="E189" s="206" t="s">
        <v>243</v>
      </c>
      <c r="F189" s="227"/>
      <c r="G189" s="207">
        <v>9.3424147034482769E-4</v>
      </c>
      <c r="H189" s="207">
        <v>7.9993433793103458E-4</v>
      </c>
      <c r="I189" s="207">
        <v>1.1984554013793105E-4</v>
      </c>
      <c r="J189" s="207">
        <v>9.6006950068965518E-5</v>
      </c>
      <c r="K189" s="207">
        <v>7.5509949103448278E-4</v>
      </c>
      <c r="L189" s="207">
        <v>7.7914010482758628E-4</v>
      </c>
      <c r="M189" s="207">
        <v>2.6485573324137933E-3</v>
      </c>
      <c r="N189" s="207">
        <v>2.3369767489655174E-3</v>
      </c>
      <c r="O189" s="207">
        <v>1.3271660068965517E-4</v>
      </c>
      <c r="P189" s="207">
        <v>4.4994120372413796E-4</v>
      </c>
      <c r="Q189" s="207">
        <v>2.0899797144827586E-3</v>
      </c>
      <c r="R189" s="207">
        <v>8.6614571999999999E-5</v>
      </c>
      <c r="S189" s="207">
        <v>4.9810691586206902E-4</v>
      </c>
      <c r="T189" s="207">
        <v>1.5174053627586208E-3</v>
      </c>
      <c r="U189" s="207">
        <v>7.1669390896551735E-4</v>
      </c>
      <c r="V189" s="207">
        <v>7.0556881241379309E-4</v>
      </c>
      <c r="W189" s="207">
        <v>1.7226550758620688E-3</v>
      </c>
      <c r="X189" s="207">
        <v>6.9487157793103453E-4</v>
      </c>
      <c r="Y189" s="207">
        <v>2.3122236993103448E-3</v>
      </c>
      <c r="Z189" s="207">
        <v>1.0862825296551724E-4</v>
      </c>
      <c r="AA189" s="207">
        <v>8.0902094482758621E-4</v>
      </c>
      <c r="AB189" s="207">
        <v>2.0933886827586208E-3</v>
      </c>
      <c r="AC189" s="207">
        <v>6.923555668965518E-4</v>
      </c>
      <c r="AD189" s="207">
        <v>1.780390874482759E-4</v>
      </c>
      <c r="AE189" s="207">
        <v>8.6568963724137935E-4</v>
      </c>
      <c r="AF189" s="207">
        <v>4.5207101006896553E-4</v>
      </c>
      <c r="AG189" s="207">
        <v>7.0142228275862082E-4</v>
      </c>
      <c r="AH189" s="208">
        <v>2.4089310413793106E-3</v>
      </c>
    </row>
    <row r="190" spans="1:34" ht="14.3" x14ac:dyDescent="0.25">
      <c r="A190" s="18"/>
      <c r="B190" s="121"/>
      <c r="C190" s="206" t="s">
        <v>284</v>
      </c>
      <c r="D190" s="218"/>
      <c r="E190" s="206" t="s">
        <v>244</v>
      </c>
      <c r="F190" s="227"/>
      <c r="G190" s="207">
        <v>1.3708229586206898E-5</v>
      </c>
      <c r="H190" s="207">
        <v>2.632104943448276E-5</v>
      </c>
      <c r="I190" s="207">
        <v>2.0740423986206896E-5</v>
      </c>
      <c r="J190" s="207">
        <v>1.8401627503448277E-5</v>
      </c>
      <c r="K190" s="207">
        <v>2.027990511724138E-5</v>
      </c>
      <c r="L190" s="207">
        <v>1.8317819793103448E-5</v>
      </c>
      <c r="M190" s="207">
        <v>1.8139826896551726E-5</v>
      </c>
      <c r="N190" s="207">
        <v>2.0703727986206898E-5</v>
      </c>
      <c r="O190" s="207">
        <v>1.3724458303448275E-5</v>
      </c>
      <c r="P190" s="207">
        <v>2.1348713213793105E-5</v>
      </c>
      <c r="Q190" s="207">
        <v>2.1319289958620686E-5</v>
      </c>
      <c r="R190" s="207">
        <v>3.3375784427586212E-5</v>
      </c>
      <c r="S190" s="207">
        <v>1.5575248510344829E-5</v>
      </c>
      <c r="T190" s="207">
        <v>2.5498123200000002E-5</v>
      </c>
      <c r="U190" s="207">
        <v>1.2772907172413794E-5</v>
      </c>
      <c r="V190" s="207">
        <v>1.6216685668965516E-5</v>
      </c>
      <c r="W190" s="207">
        <v>2.1897847324137934E-5</v>
      </c>
      <c r="X190" s="207">
        <v>2.1423760220689657E-5</v>
      </c>
      <c r="Y190" s="207">
        <v>1.952823566896552E-5</v>
      </c>
      <c r="Z190" s="207">
        <v>1.9909982855172417E-5</v>
      </c>
      <c r="AA190" s="207">
        <v>1.3640458055172414E-5</v>
      </c>
      <c r="AB190" s="207">
        <v>1.2078233503448277E-5</v>
      </c>
      <c r="AC190" s="207">
        <v>1.4958996496551724E-5</v>
      </c>
      <c r="AD190" s="207">
        <v>2.1417252165517242E-5</v>
      </c>
      <c r="AE190" s="207">
        <v>2.0778347586206897E-5</v>
      </c>
      <c r="AF190" s="207">
        <v>2.1827086220689655E-5</v>
      </c>
      <c r="AG190" s="207">
        <v>2.3779481379310349E-5</v>
      </c>
      <c r="AH190" s="208">
        <v>1.2617727972413793E-5</v>
      </c>
    </row>
    <row r="191" spans="1:34" ht="14.3" x14ac:dyDescent="0.25">
      <c r="A191" s="18"/>
      <c r="B191" s="121"/>
      <c r="C191" s="206" t="s">
        <v>285</v>
      </c>
      <c r="D191" s="218"/>
      <c r="E191" s="206" t="s">
        <v>245</v>
      </c>
      <c r="F191" s="227"/>
      <c r="G191" s="207">
        <v>3.431739504827586E-3</v>
      </c>
      <c r="H191" s="207">
        <v>3.344549271724138E-3</v>
      </c>
      <c r="I191" s="207">
        <v>7.2952385379310338E-3</v>
      </c>
      <c r="J191" s="207">
        <v>1.5277914868965518E-2</v>
      </c>
      <c r="K191" s="207">
        <v>7.0575584275862071E-3</v>
      </c>
      <c r="L191" s="207">
        <v>7.1459811310344836E-3</v>
      </c>
      <c r="M191" s="207">
        <v>3.8098666137931034E-3</v>
      </c>
      <c r="N191" s="207">
        <v>1.2557048482758621E-2</v>
      </c>
      <c r="O191" s="207">
        <v>1.42587192E-2</v>
      </c>
      <c r="P191" s="207">
        <v>3.8737795117241383E-3</v>
      </c>
      <c r="Q191" s="207">
        <v>2.6213755737931037E-3</v>
      </c>
      <c r="R191" s="207">
        <v>6.169601255172414E-4</v>
      </c>
      <c r="S191" s="207">
        <v>4.2700994068965515E-3</v>
      </c>
      <c r="T191" s="207">
        <v>5.2770868965517246E-3</v>
      </c>
      <c r="U191" s="207">
        <v>7.8283437517241376E-3</v>
      </c>
      <c r="V191" s="207">
        <v>5.4228203586206905E-3</v>
      </c>
      <c r="W191" s="207">
        <v>1.1084566634482759E-2</v>
      </c>
      <c r="X191" s="207">
        <v>6.6391170620689654E-3</v>
      </c>
      <c r="Y191" s="207">
        <v>1.146814543448276E-2</v>
      </c>
      <c r="Z191" s="207">
        <v>1.8589751172413793E-2</v>
      </c>
      <c r="AA191" s="207">
        <v>8.0065669655172405E-3</v>
      </c>
      <c r="AB191" s="207">
        <v>1.1332332000000001E-2</v>
      </c>
      <c r="AC191" s="207">
        <v>3.7508809117241383E-3</v>
      </c>
      <c r="AD191" s="207">
        <v>5.206426841379311E-3</v>
      </c>
      <c r="AE191" s="207">
        <v>3.4635226924137932E-4</v>
      </c>
      <c r="AF191" s="207">
        <v>4.3752874758620688E-3</v>
      </c>
      <c r="AG191" s="207">
        <v>4.5349296413793108E-3</v>
      </c>
      <c r="AH191" s="208">
        <v>9.2693572551724151E-3</v>
      </c>
    </row>
    <row r="192" spans="1:34" ht="14.3" x14ac:dyDescent="0.25">
      <c r="A192" s="18"/>
      <c r="B192" s="121"/>
      <c r="C192" s="206" t="s">
        <v>286</v>
      </c>
      <c r="D192" s="218"/>
      <c r="E192" s="206" t="s">
        <v>246</v>
      </c>
      <c r="F192" s="229"/>
      <c r="G192" s="212">
        <v>3.2249389737931038E-4</v>
      </c>
      <c r="H192" s="212">
        <v>1.3431824772413794E-4</v>
      </c>
      <c r="I192" s="212">
        <v>2.3114124455172414E-4</v>
      </c>
      <c r="J192" s="212">
        <v>1.2746799393103449E-4</v>
      </c>
      <c r="K192" s="212">
        <v>5.6670686068965523E-4</v>
      </c>
      <c r="L192" s="212">
        <v>1.8373132344827586E-4</v>
      </c>
      <c r="M192" s="212">
        <v>6.3888832965517241E-4</v>
      </c>
      <c r="N192" s="212">
        <v>2.2464905668965519E-4</v>
      </c>
      <c r="O192" s="212">
        <v>2.8456501737931036E-4</v>
      </c>
      <c r="P192" s="212">
        <v>1.4584733710344829E-4</v>
      </c>
      <c r="Q192" s="212">
        <v>3.0875422675862073E-4</v>
      </c>
      <c r="R192" s="212">
        <v>1.527845743448276E-4</v>
      </c>
      <c r="S192" s="212">
        <v>7.1560659310344822E-4</v>
      </c>
      <c r="T192" s="212">
        <v>2.3916498289655176E-4</v>
      </c>
      <c r="U192" s="212">
        <v>4.7508766344827589E-5</v>
      </c>
      <c r="V192" s="212">
        <v>3.7900200951724141E-4</v>
      </c>
      <c r="W192" s="212">
        <v>2.5284871737931038E-4</v>
      </c>
      <c r="X192" s="212">
        <v>1.6313103020689653E-4</v>
      </c>
      <c r="Y192" s="212">
        <v>2.2620604675862067E-4</v>
      </c>
      <c r="Z192" s="212">
        <v>1.4778055903448279E-4</v>
      </c>
      <c r="AA192" s="212">
        <v>3.0724048717241381E-4</v>
      </c>
      <c r="AB192" s="212">
        <v>1.3935589117241378E-3</v>
      </c>
      <c r="AC192" s="212">
        <v>2.0545799089655172E-4</v>
      </c>
      <c r="AD192" s="212">
        <v>4.6953929379310344E-4</v>
      </c>
      <c r="AE192" s="212">
        <v>2.8213010441379311E-4</v>
      </c>
      <c r="AF192" s="212">
        <v>4.7296273655172413E-4</v>
      </c>
      <c r="AG192" s="212">
        <v>5.3719325379310344E-4</v>
      </c>
      <c r="AH192" s="213">
        <v>7.5728664000000007E-5</v>
      </c>
    </row>
    <row r="193" spans="1:34" x14ac:dyDescent="0.2">
      <c r="A193" s="18"/>
      <c r="B193" s="180"/>
      <c r="C193" s="232" t="s">
        <v>104</v>
      </c>
      <c r="D193" s="201"/>
      <c r="E193" s="181" t="s">
        <v>219</v>
      </c>
      <c r="F193" s="214">
        <v>5.7985057471264358</v>
      </c>
    </row>
    <row r="194" spans="1:34" x14ac:dyDescent="0.2">
      <c r="A194" s="18"/>
      <c r="B194" s="156"/>
      <c r="C194" s="156" t="s">
        <v>288</v>
      </c>
      <c r="D194" s="183"/>
      <c r="E194" s="203" t="s">
        <v>232</v>
      </c>
      <c r="F194" s="226"/>
      <c r="G194" s="233">
        <v>-3.1888435064150413E-4</v>
      </c>
      <c r="H194" s="234">
        <v>-3.1947551149798757E-4</v>
      </c>
      <c r="I194" s="234">
        <v>-3.1789345643714261E-4</v>
      </c>
      <c r="J194" s="234">
        <v>-3.1901843594170739E-4</v>
      </c>
      <c r="K194" s="234">
        <v>-3.1857282147307629E-4</v>
      </c>
      <c r="L194" s="234">
        <v>-3.178305866815683E-4</v>
      </c>
      <c r="M194" s="234">
        <v>-3.1911113544945917E-4</v>
      </c>
      <c r="N194" s="234">
        <v>-3.1870888208788398E-4</v>
      </c>
      <c r="O194" s="234">
        <v>-3.1695081269687375E-4</v>
      </c>
      <c r="P194" s="234">
        <v>-3.1570944687636497E-4</v>
      </c>
      <c r="Q194" s="234">
        <v>-3.183339199081211E-4</v>
      </c>
      <c r="R194" s="234">
        <v>-3.172264874915211E-4</v>
      </c>
      <c r="S194" s="234">
        <v>-3.1878887426549601E-4</v>
      </c>
      <c r="T194" s="234">
        <v>-3.1850405741023233E-4</v>
      </c>
      <c r="U194" s="234">
        <v>-3.188213499322248E-4</v>
      </c>
      <c r="V194" s="234">
        <v>-3.1718805572039806E-4</v>
      </c>
      <c r="W194" s="234">
        <v>-3.1874598447736741E-4</v>
      </c>
      <c r="X194" s="234">
        <v>-3.1961177138574524E-4</v>
      </c>
      <c r="Y194" s="234">
        <v>-3.1868360463100173E-4</v>
      </c>
      <c r="Z194" s="234">
        <v>-3.191620585089098E-4</v>
      </c>
      <c r="AA194" s="234">
        <v>-3.1906633683324046E-4</v>
      </c>
      <c r="AB194" s="234">
        <v>-3.1753976581256357E-4</v>
      </c>
      <c r="AC194" s="234">
        <v>-3.1870152545223078E-4</v>
      </c>
      <c r="AD194" s="234">
        <v>-3.1712936151330056E-4</v>
      </c>
      <c r="AE194" s="234">
        <v>-3.1693667974026085E-4</v>
      </c>
      <c r="AF194" s="234">
        <v>-3.1901588050390928E-4</v>
      </c>
      <c r="AG194" s="234">
        <v>-3.1891004261955079E-4</v>
      </c>
      <c r="AH194" s="235">
        <v>-3.1787798593915838E-4</v>
      </c>
    </row>
    <row r="195" spans="1:34" x14ac:dyDescent="0.2">
      <c r="A195" s="18"/>
      <c r="B195" s="121"/>
      <c r="C195" s="121" t="s">
        <v>287</v>
      </c>
      <c r="D195" s="17"/>
      <c r="E195" s="206" t="s">
        <v>233</v>
      </c>
      <c r="F195" s="227"/>
      <c r="G195" s="236">
        <v>-2.6661034864285589E-7</v>
      </c>
      <c r="H195" s="237">
        <v>-2.6776327747071917E-7</v>
      </c>
      <c r="I195" s="237">
        <v>-2.6489568937518268E-7</v>
      </c>
      <c r="J195" s="237">
        <v>-2.6688232266662083E-7</v>
      </c>
      <c r="K195" s="237">
        <v>-2.6591573328984697E-7</v>
      </c>
      <c r="L195" s="237">
        <v>-2.6454236895267381E-7</v>
      </c>
      <c r="M195" s="237">
        <v>-2.6691951938606143E-7</v>
      </c>
      <c r="N195" s="237">
        <v>-2.6619765142964057E-7</v>
      </c>
      <c r="O195" s="237">
        <v>-2.6320358590656418E-7</v>
      </c>
      <c r="P195" s="237">
        <v>-2.6081192903669757E-7</v>
      </c>
      <c r="Q195" s="237">
        <v>-2.6556880520752383E-7</v>
      </c>
      <c r="R195" s="237">
        <v>-2.6365066267549986E-7</v>
      </c>
      <c r="S195" s="237">
        <v>-2.665702654388736E-7</v>
      </c>
      <c r="T195" s="237">
        <v>-2.6588302287212932E-7</v>
      </c>
      <c r="U195" s="237">
        <v>-2.6649873452200917E-7</v>
      </c>
      <c r="V195" s="237">
        <v>-2.6346302081862415E-7</v>
      </c>
      <c r="W195" s="237">
        <v>-2.6633024218300116E-7</v>
      </c>
      <c r="X195" s="237">
        <v>-2.6791144756745583E-7</v>
      </c>
      <c r="Y195" s="237">
        <v>-2.6617216205681131E-7</v>
      </c>
      <c r="Z195" s="237">
        <v>-2.671197018281322E-7</v>
      </c>
      <c r="AA195" s="237">
        <v>-2.6687093601111621E-7</v>
      </c>
      <c r="AB195" s="237">
        <v>-2.6393834845161865E-7</v>
      </c>
      <c r="AC195" s="237">
        <v>-2.6634245421215904E-7</v>
      </c>
      <c r="AD195" s="237">
        <v>-2.6360403816442227E-7</v>
      </c>
      <c r="AE195" s="237">
        <v>-2.6305471024635943E-7</v>
      </c>
      <c r="AF195" s="237">
        <v>-2.6704442857930141E-7</v>
      </c>
      <c r="AG195" s="237">
        <v>-2.6670894035467451E-7</v>
      </c>
      <c r="AH195" s="238">
        <v>-2.6462948622117036E-7</v>
      </c>
    </row>
    <row r="196" spans="1:34" x14ac:dyDescent="0.2">
      <c r="A196" s="18"/>
      <c r="B196" s="121"/>
      <c r="C196" s="121" t="s">
        <v>289</v>
      </c>
      <c r="D196" s="17"/>
      <c r="E196" s="206" t="s">
        <v>234</v>
      </c>
      <c r="F196" s="227"/>
      <c r="G196" s="236">
        <v>-1.9110862668996589</v>
      </c>
      <c r="H196" s="237">
        <v>-1.9367173467955723</v>
      </c>
      <c r="I196" s="237">
        <v>-1.8765597149551265</v>
      </c>
      <c r="J196" s="237">
        <v>-1.9073848234371229</v>
      </c>
      <c r="K196" s="237">
        <v>-1.9103632682908607</v>
      </c>
      <c r="L196" s="237">
        <v>-1.8601575687125775</v>
      </c>
      <c r="M196" s="237">
        <v>-1.923923569820581</v>
      </c>
      <c r="N196" s="237">
        <v>-1.8929491829538021</v>
      </c>
      <c r="O196" s="237">
        <v>-1.8404156898524999</v>
      </c>
      <c r="P196" s="237">
        <v>-1.7403800967403509</v>
      </c>
      <c r="Q196" s="237">
        <v>-1.8783042634685507</v>
      </c>
      <c r="R196" s="237">
        <v>-1.8150626464418194</v>
      </c>
      <c r="S196" s="237">
        <v>-1.9182618303572587</v>
      </c>
      <c r="T196" s="237">
        <v>-1.8965421727917209</v>
      </c>
      <c r="U196" s="237">
        <v>-1.9043749570945441</v>
      </c>
      <c r="V196" s="237">
        <v>-1.8158935111272905</v>
      </c>
      <c r="W196" s="237">
        <v>-1.8941864503572359</v>
      </c>
      <c r="X196" s="237">
        <v>-1.9523299599910011</v>
      </c>
      <c r="Y196" s="237">
        <v>-1.8907998935929173</v>
      </c>
      <c r="Z196" s="237">
        <v>-1.9139005334217154</v>
      </c>
      <c r="AA196" s="237">
        <v>-1.9173131687282881</v>
      </c>
      <c r="AB196" s="237">
        <v>-1.8644723986968124</v>
      </c>
      <c r="AC196" s="237">
        <v>-1.9051301999577814</v>
      </c>
      <c r="AD196" s="237">
        <v>-1.8305782543200413</v>
      </c>
      <c r="AE196" s="237">
        <v>-1.7992010404396002</v>
      </c>
      <c r="AF196" s="237">
        <v>-1.9381088699294631</v>
      </c>
      <c r="AG196" s="237">
        <v>-1.9216393106574612</v>
      </c>
      <c r="AH196" s="238">
        <v>-1.8604356095316055</v>
      </c>
    </row>
    <row r="197" spans="1:34" x14ac:dyDescent="0.2">
      <c r="A197" s="18"/>
      <c r="B197" s="121"/>
      <c r="C197" s="121" t="s">
        <v>269</v>
      </c>
      <c r="D197" s="17"/>
      <c r="E197" s="206" t="s">
        <v>235</v>
      </c>
      <c r="F197" s="227"/>
      <c r="G197" s="236">
        <v>-23.270117307933379</v>
      </c>
      <c r="H197" s="237">
        <v>-23.505903618454408</v>
      </c>
      <c r="I197" s="237">
        <v>-22.926882128238177</v>
      </c>
      <c r="J197" s="237">
        <v>-23.330526346376033</v>
      </c>
      <c r="K197" s="237">
        <v>-23.133871340886245</v>
      </c>
      <c r="L197" s="237">
        <v>-22.806290963738256</v>
      </c>
      <c r="M197" s="237">
        <v>-23.350562758822086</v>
      </c>
      <c r="N197" s="237">
        <v>-23.205699386085186</v>
      </c>
      <c r="O197" s="237">
        <v>-22.601609306294744</v>
      </c>
      <c r="P197" s="237">
        <v>-22.012274564788047</v>
      </c>
      <c r="Q197" s="237">
        <v>-23.051282534563487</v>
      </c>
      <c r="R197" s="237">
        <v>-22.620117210220965</v>
      </c>
      <c r="S197" s="237">
        <v>-23.29816865803377</v>
      </c>
      <c r="T197" s="237">
        <v>-23.130864312107818</v>
      </c>
      <c r="U197" s="237">
        <v>-23.214462162851984</v>
      </c>
      <c r="V197" s="237">
        <v>-22.578392671129158</v>
      </c>
      <c r="W197" s="237">
        <v>-23.189447593213657</v>
      </c>
      <c r="X197" s="237">
        <v>-23.532685851960984</v>
      </c>
      <c r="Y197" s="237">
        <v>-23.178146266021376</v>
      </c>
      <c r="Z197" s="237">
        <v>-23.384344576985601</v>
      </c>
      <c r="AA197" s="237">
        <v>-23.287764876290112</v>
      </c>
      <c r="AB197" s="237">
        <v>-22.745640143449194</v>
      </c>
      <c r="AC197" s="237">
        <v>-23.215046327837417</v>
      </c>
      <c r="AD197" s="237">
        <v>-22.640153091269738</v>
      </c>
      <c r="AE197" s="237">
        <v>-22.502637584674577</v>
      </c>
      <c r="AF197" s="237">
        <v>-23.433230491072607</v>
      </c>
      <c r="AG197" s="237">
        <v>-23.311984931903133</v>
      </c>
      <c r="AH197" s="238">
        <v>-22.83117699790947</v>
      </c>
    </row>
    <row r="198" spans="1:34" x14ac:dyDescent="0.2">
      <c r="A198" s="18"/>
      <c r="B198" s="121"/>
      <c r="C198" s="239" t="s">
        <v>270</v>
      </c>
      <c r="D198" s="17"/>
      <c r="E198" s="206" t="s">
        <v>236</v>
      </c>
      <c r="F198" s="227"/>
      <c r="G198" s="236">
        <v>-1.8433448149335009E-5</v>
      </c>
      <c r="H198" s="237">
        <v>-1.8557870580421763E-5</v>
      </c>
      <c r="I198" s="237">
        <v>-1.8303772249291045E-5</v>
      </c>
      <c r="J198" s="237">
        <v>-1.8415974519655384E-5</v>
      </c>
      <c r="K198" s="237">
        <v>-1.8439950655469371E-5</v>
      </c>
      <c r="L198" s="237">
        <v>-1.8177038018377406E-5</v>
      </c>
      <c r="M198" s="237">
        <v>-1.8470710875240676E-5</v>
      </c>
      <c r="N198" s="237">
        <v>-1.834189831080538E-5</v>
      </c>
      <c r="O198" s="237">
        <v>-1.8126820636262004E-5</v>
      </c>
      <c r="P198" s="237">
        <v>-1.7734128958314083E-5</v>
      </c>
      <c r="Q198" s="237">
        <v>-1.8290408575815415E-5</v>
      </c>
      <c r="R198" s="237">
        <v>-1.8048354273698523E-5</v>
      </c>
      <c r="S198" s="237">
        <v>-1.8471843970517699E-5</v>
      </c>
      <c r="T198" s="237">
        <v>-1.8375218493676774E-5</v>
      </c>
      <c r="U198" s="237">
        <v>-1.8442300663927753E-5</v>
      </c>
      <c r="V198" s="237">
        <v>-1.8030428391305304E-5</v>
      </c>
      <c r="W198" s="237">
        <v>-1.8345676518620896E-5</v>
      </c>
      <c r="X198" s="237">
        <v>-1.8576243875305712E-5</v>
      </c>
      <c r="Y198" s="237">
        <v>-1.8320327864651316E-5</v>
      </c>
      <c r="Z198" s="237">
        <v>-1.8437861144183644E-5</v>
      </c>
      <c r="AA198" s="237">
        <v>-1.8459102184169601E-5</v>
      </c>
      <c r="AB198" s="237">
        <v>-1.8251593921092674E-5</v>
      </c>
      <c r="AC198" s="237">
        <v>-1.8431940609779634E-5</v>
      </c>
      <c r="AD198" s="237">
        <v>-1.8114899880517012E-5</v>
      </c>
      <c r="AE198" s="237">
        <v>-1.7980085754631458E-5</v>
      </c>
      <c r="AF198" s="237">
        <v>-1.854943843387841E-5</v>
      </c>
      <c r="AG198" s="237">
        <v>-1.8485124026256476E-5</v>
      </c>
      <c r="AH198" s="238">
        <v>-1.8254133344156628E-5</v>
      </c>
    </row>
    <row r="199" spans="1:34" x14ac:dyDescent="0.2">
      <c r="A199" s="18"/>
      <c r="B199" s="121"/>
      <c r="C199" s="121" t="s">
        <v>271</v>
      </c>
      <c r="D199" s="17"/>
      <c r="E199" s="206" t="s">
        <v>237</v>
      </c>
      <c r="F199" s="227"/>
      <c r="G199" s="236">
        <v>-2.1701662942493587</v>
      </c>
      <c r="H199" s="237">
        <v>-2.0868975515022359</v>
      </c>
      <c r="I199" s="237">
        <v>-2.1098129078549461</v>
      </c>
      <c r="J199" s="237">
        <v>-2.1972242310914383</v>
      </c>
      <c r="K199" s="237">
        <v>-2.1151244628935708</v>
      </c>
      <c r="L199" s="237">
        <v>-2.1384333866844192</v>
      </c>
      <c r="M199" s="237">
        <v>-2.180132353147239</v>
      </c>
      <c r="N199" s="237">
        <v>-2.1685533473285834</v>
      </c>
      <c r="O199" s="237">
        <v>-2.1654245545007673</v>
      </c>
      <c r="P199" s="237">
        <v>-2.0934983933681219</v>
      </c>
      <c r="Q199" s="237">
        <v>-2.0980713574441299</v>
      </c>
      <c r="R199" s="237">
        <v>-1.9958307916263467</v>
      </c>
      <c r="S199" s="237">
        <v>-2.1585259873114073</v>
      </c>
      <c r="T199" s="237">
        <v>-2.0835017851158337</v>
      </c>
      <c r="U199" s="237">
        <v>-2.1891784395358713</v>
      </c>
      <c r="V199" s="237">
        <v>-2.1483156544019009</v>
      </c>
      <c r="W199" s="237">
        <v>-2.1708867400488008</v>
      </c>
      <c r="X199" s="237">
        <v>-2.1467060136889051</v>
      </c>
      <c r="Y199" s="237">
        <v>-2.1719329052065768</v>
      </c>
      <c r="Z199" s="237">
        <v>-2.1999172440181169</v>
      </c>
      <c r="AA199" s="237">
        <v>-2.1744129900462794</v>
      </c>
      <c r="AB199" s="237">
        <v>-2.1733733209361268</v>
      </c>
      <c r="AC199" s="237">
        <v>-2.181194549482008</v>
      </c>
      <c r="AD199" s="237">
        <v>-2.1134579580470008</v>
      </c>
      <c r="AE199" s="237">
        <v>-2.0783381127949645</v>
      </c>
      <c r="AF199" s="237">
        <v>-2.1133366894828716</v>
      </c>
      <c r="AG199" s="237">
        <v>-2.0913125118497442</v>
      </c>
      <c r="AH199" s="238">
        <v>-2.1663437345634482</v>
      </c>
    </row>
    <row r="200" spans="1:34" x14ac:dyDescent="0.2">
      <c r="A200" s="18"/>
      <c r="B200" s="121"/>
      <c r="C200" s="121" t="s">
        <v>272</v>
      </c>
      <c r="D200" s="17"/>
      <c r="E200" s="206" t="s">
        <v>238</v>
      </c>
      <c r="F200" s="227"/>
      <c r="G200" s="236">
        <v>-9.8698425902678064E-2</v>
      </c>
      <c r="H200" s="237">
        <v>-9.9645040704643417E-2</v>
      </c>
      <c r="I200" s="237">
        <v>-9.7451423287168007E-2</v>
      </c>
      <c r="J200" s="237">
        <v>-9.8972709083087959E-2</v>
      </c>
      <c r="K200" s="237">
        <v>-9.8431265827356507E-2</v>
      </c>
      <c r="L200" s="237">
        <v>-9.7075336862204153E-2</v>
      </c>
      <c r="M200" s="237">
        <v>-9.9116672074997095E-2</v>
      </c>
      <c r="N200" s="237">
        <v>-9.839611484068167E-2</v>
      </c>
      <c r="O200" s="237">
        <v>-9.6384992672589487E-2</v>
      </c>
      <c r="P200" s="237">
        <v>-9.3164321481035817E-2</v>
      </c>
      <c r="Q200" s="237">
        <v>-9.768135685783487E-2</v>
      </c>
      <c r="R200" s="237">
        <v>-9.5668533321166205E-2</v>
      </c>
      <c r="S200" s="237">
        <v>-9.8793947512196251E-2</v>
      </c>
      <c r="T200" s="237">
        <v>-9.8158133458735752E-2</v>
      </c>
      <c r="U200" s="237">
        <v>-9.8657343050827948E-2</v>
      </c>
      <c r="V200" s="237">
        <v>-9.5780227371949633E-2</v>
      </c>
      <c r="W200" s="237">
        <v>-9.8571032412648113E-2</v>
      </c>
      <c r="X200" s="237">
        <v>-0.10009967557948099</v>
      </c>
      <c r="Y200" s="237">
        <v>-9.8414672447730792E-2</v>
      </c>
      <c r="Z200" s="237">
        <v>-9.9262709028521329E-2</v>
      </c>
      <c r="AA200" s="237">
        <v>-9.9088892572878964E-2</v>
      </c>
      <c r="AB200" s="237">
        <v>-9.6929046370072242E-2</v>
      </c>
      <c r="AC200" s="237">
        <v>-9.8387474029078464E-2</v>
      </c>
      <c r="AD200" s="237">
        <v>-9.6057546188267437E-2</v>
      </c>
      <c r="AE200" s="237">
        <v>-9.5153243559225581E-2</v>
      </c>
      <c r="AF200" s="237">
        <v>-9.9382460784963725E-2</v>
      </c>
      <c r="AG200" s="237">
        <v>-9.8927712749662042E-2</v>
      </c>
      <c r="AH200" s="238">
        <v>-9.713017800544968E-2</v>
      </c>
    </row>
    <row r="201" spans="1:34" x14ac:dyDescent="0.2">
      <c r="A201" s="18"/>
      <c r="B201" s="121"/>
      <c r="C201" s="121" t="s">
        <v>273</v>
      </c>
      <c r="D201" s="17"/>
      <c r="E201" s="206" t="s">
        <v>239</v>
      </c>
      <c r="F201" s="227"/>
      <c r="G201" s="236">
        <v>-7.1167504951308677E-2</v>
      </c>
      <c r="H201" s="237">
        <v>-7.1526973192404794E-2</v>
      </c>
      <c r="I201" s="237">
        <v>-7.0447751244638895E-2</v>
      </c>
      <c r="J201" s="237">
        <v>-7.101611552688919E-2</v>
      </c>
      <c r="K201" s="237">
        <v>-7.1004516631392345E-2</v>
      </c>
      <c r="L201" s="237">
        <v>-7.0570915189837768E-2</v>
      </c>
      <c r="M201" s="237">
        <v>-7.1311477308978369E-2</v>
      </c>
      <c r="N201" s="237">
        <v>-7.086513284118437E-2</v>
      </c>
      <c r="O201" s="237">
        <v>-6.9822110865568845E-2</v>
      </c>
      <c r="P201" s="237">
        <v>-6.9042504779675176E-2</v>
      </c>
      <c r="Q201" s="237">
        <v>-7.0788230625940293E-2</v>
      </c>
      <c r="R201" s="237">
        <v>-7.0076970717784029E-2</v>
      </c>
      <c r="S201" s="237">
        <v>-7.0960646270476241E-2</v>
      </c>
      <c r="T201" s="237">
        <v>-7.0901505722875929E-2</v>
      </c>
      <c r="U201" s="237">
        <v>-7.1100954946840156E-2</v>
      </c>
      <c r="V201" s="237">
        <v>-7.0041871255573915E-2</v>
      </c>
      <c r="W201" s="237">
        <v>-7.101552523658114E-2</v>
      </c>
      <c r="X201" s="237">
        <v>-7.1679559911412505E-2</v>
      </c>
      <c r="Y201" s="237">
        <v>-7.0925614697719311E-2</v>
      </c>
      <c r="Z201" s="237">
        <v>-7.1065864842702151E-2</v>
      </c>
      <c r="AA201" s="237">
        <v>-7.1331176399454757E-2</v>
      </c>
      <c r="AB201" s="237">
        <v>-7.024836617160965E-2</v>
      </c>
      <c r="AC201" s="237">
        <v>-7.095796418731104E-2</v>
      </c>
      <c r="AD201" s="237">
        <v>-6.9903004467848098E-2</v>
      </c>
      <c r="AE201" s="237">
        <v>-6.9897783625396795E-2</v>
      </c>
      <c r="AF201" s="237">
        <v>-7.1022854261304197E-2</v>
      </c>
      <c r="AG201" s="237">
        <v>-7.1119671633365397E-2</v>
      </c>
      <c r="AH201" s="238">
        <v>-7.0477792673298234E-2</v>
      </c>
    </row>
    <row r="202" spans="1:34" x14ac:dyDescent="0.2">
      <c r="A202" s="18"/>
      <c r="B202" s="121"/>
      <c r="C202" s="121" t="s">
        <v>274</v>
      </c>
      <c r="D202" s="17"/>
      <c r="E202" s="206" t="s">
        <v>238</v>
      </c>
      <c r="F202" s="227"/>
      <c r="G202" s="236">
        <v>-0.10044654041105329</v>
      </c>
      <c r="H202" s="237">
        <v>-0.1014216479375205</v>
      </c>
      <c r="I202" s="237">
        <v>-9.9165278251607786E-2</v>
      </c>
      <c r="J202" s="237">
        <v>-0.10074765495107361</v>
      </c>
      <c r="K202" s="237">
        <v>-0.10017830382701198</v>
      </c>
      <c r="L202" s="237">
        <v>-9.8773143034749419E-2</v>
      </c>
      <c r="M202" s="237">
        <v>-0.10087806538075882</v>
      </c>
      <c r="N202" s="237">
        <v>-0.10014924592778236</v>
      </c>
      <c r="O202" s="237">
        <v>-9.8065385363057408E-2</v>
      </c>
      <c r="P202" s="237">
        <v>-9.4743053090544316E-2</v>
      </c>
      <c r="Q202" s="237">
        <v>-9.9396387789449273E-2</v>
      </c>
      <c r="R202" s="237">
        <v>-9.7319044950850364E-2</v>
      </c>
      <c r="S202" s="237">
        <v>-0.10054955191457973</v>
      </c>
      <c r="T202" s="237">
        <v>-9.9892312869275079E-2</v>
      </c>
      <c r="U202" s="237">
        <v>-0.10040729306671858</v>
      </c>
      <c r="V202" s="237">
        <v>-9.7437431767104093E-2</v>
      </c>
      <c r="W202" s="237">
        <v>-0.10031778902743581</v>
      </c>
      <c r="X202" s="237">
        <v>-0.10189218093410621</v>
      </c>
      <c r="Y202" s="237">
        <v>-0.10016083500134379</v>
      </c>
      <c r="Z202" s="237">
        <v>-0.10105127229606432</v>
      </c>
      <c r="AA202" s="237">
        <v>-0.10084982742990752</v>
      </c>
      <c r="AB202" s="237">
        <v>-9.863195238762365E-2</v>
      </c>
      <c r="AC202" s="237">
        <v>-0.10013073068781901</v>
      </c>
      <c r="AD202" s="237">
        <v>-9.7725166130639377E-2</v>
      </c>
      <c r="AE202" s="237">
        <v>-9.6787288610392222E-2</v>
      </c>
      <c r="AF202" s="237">
        <v>-0.10115736880367249</v>
      </c>
      <c r="AG202" s="237">
        <v>-0.10068649982149409</v>
      </c>
      <c r="AH202" s="238">
        <v>-9.8835514656066284E-2</v>
      </c>
    </row>
    <row r="203" spans="1:34" x14ac:dyDescent="0.2">
      <c r="A203" s="18"/>
      <c r="B203" s="121"/>
      <c r="C203" s="121" t="s">
        <v>275</v>
      </c>
      <c r="D203" s="17"/>
      <c r="E203" s="206" t="s">
        <v>240</v>
      </c>
      <c r="F203" s="227"/>
      <c r="G203" s="236">
        <v>-0.16316025739038656</v>
      </c>
      <c r="H203" s="237">
        <v>-0.16397630963399046</v>
      </c>
      <c r="I203" s="237">
        <v>-0.16162793966130767</v>
      </c>
      <c r="J203" s="237">
        <v>-0.16226438674020321</v>
      </c>
      <c r="K203" s="237">
        <v>-0.1626818088230334</v>
      </c>
      <c r="L203" s="237">
        <v>-0.16183749381017384</v>
      </c>
      <c r="M203" s="237">
        <v>-0.16345570521383818</v>
      </c>
      <c r="N203" s="237">
        <v>-0.16208662980316041</v>
      </c>
      <c r="O203" s="237">
        <v>-0.16038697903241261</v>
      </c>
      <c r="P203" s="237">
        <v>-0.15857778134609032</v>
      </c>
      <c r="Q203" s="237">
        <v>-0.16239490310211624</v>
      </c>
      <c r="R203" s="237">
        <v>-0.16088849684080958</v>
      </c>
      <c r="S203" s="237">
        <v>-0.16259394132615215</v>
      </c>
      <c r="T203" s="237">
        <v>-0.16254514082289473</v>
      </c>
      <c r="U203" s="237">
        <v>-0.16295462198026911</v>
      </c>
      <c r="V203" s="237">
        <v>-0.16066231315831803</v>
      </c>
      <c r="W203" s="237">
        <v>-0.16288402816128469</v>
      </c>
      <c r="X203" s="237">
        <v>-0.16424385147636303</v>
      </c>
      <c r="Y203" s="237">
        <v>-0.16249762592792671</v>
      </c>
      <c r="Z203" s="237">
        <v>-0.16222736586559477</v>
      </c>
      <c r="AA203" s="237">
        <v>-0.16352109235295717</v>
      </c>
      <c r="AB203" s="237">
        <v>-0.16088370403582827</v>
      </c>
      <c r="AC203" s="237">
        <v>-0.16258223082267914</v>
      </c>
      <c r="AD203" s="237">
        <v>-0.16076388719384038</v>
      </c>
      <c r="AE203" s="237">
        <v>-0.16050285568230971</v>
      </c>
      <c r="AF203" s="237">
        <v>-0.1624262234040538</v>
      </c>
      <c r="AG203" s="237">
        <v>-0.16299020663093824</v>
      </c>
      <c r="AH203" s="238">
        <v>-0.16151172551077214</v>
      </c>
    </row>
    <row r="204" spans="1:34" x14ac:dyDescent="0.2">
      <c r="A204" s="18"/>
      <c r="B204" s="121"/>
      <c r="C204" s="121" t="s">
        <v>276</v>
      </c>
      <c r="D204" s="17"/>
      <c r="E204" s="206" t="s">
        <v>241</v>
      </c>
      <c r="F204" s="227"/>
      <c r="G204" s="236">
        <v>-0.16821897519866252</v>
      </c>
      <c r="H204" s="237">
        <v>-0.16834763553938009</v>
      </c>
      <c r="I204" s="237">
        <v>-0.16790757237470211</v>
      </c>
      <c r="J204" s="237">
        <v>-0.16836644414095042</v>
      </c>
      <c r="K204" s="237">
        <v>-0.16798289049588708</v>
      </c>
      <c r="L204" s="237">
        <v>-0.16800344244551751</v>
      </c>
      <c r="M204" s="237">
        <v>-0.16828681835348885</v>
      </c>
      <c r="N204" s="237">
        <v>-0.16832794419149946</v>
      </c>
      <c r="O204" s="237">
        <v>-0.16750356413107043</v>
      </c>
      <c r="P204" s="237">
        <v>-0.16803664621737521</v>
      </c>
      <c r="Q204" s="237">
        <v>-0.16825348426148592</v>
      </c>
      <c r="R204" s="237">
        <v>-0.16817026923074946</v>
      </c>
      <c r="S204" s="237">
        <v>-0.16818436317222973</v>
      </c>
      <c r="T204" s="237">
        <v>-0.16811414986856904</v>
      </c>
      <c r="U204" s="237">
        <v>-0.16829567671280987</v>
      </c>
      <c r="V204" s="237">
        <v>-0.16815436651512006</v>
      </c>
      <c r="W204" s="237">
        <v>-0.16828986849984542</v>
      </c>
      <c r="X204" s="237">
        <v>-0.16821291642242267</v>
      </c>
      <c r="Y204" s="237">
        <v>-0.16830071526958576</v>
      </c>
      <c r="Z204" s="237">
        <v>-0.16838866740765027</v>
      </c>
      <c r="AA204" s="237">
        <v>-0.16827189932265613</v>
      </c>
      <c r="AB204" s="237">
        <v>-0.16792197574843931</v>
      </c>
      <c r="AC204" s="237">
        <v>-0.16827894585792755</v>
      </c>
      <c r="AD204" s="237">
        <v>-0.16795733297983309</v>
      </c>
      <c r="AE204" s="237">
        <v>-0.16814548663288142</v>
      </c>
      <c r="AF204" s="237">
        <v>-0.16814954483974109</v>
      </c>
      <c r="AG204" s="237">
        <v>-0.16816495813920229</v>
      </c>
      <c r="AH204" s="238">
        <v>-0.16819776645630793</v>
      </c>
    </row>
    <row r="205" spans="1:34" x14ac:dyDescent="0.2">
      <c r="A205" s="18"/>
      <c r="B205" s="121"/>
      <c r="C205" s="121" t="s">
        <v>277</v>
      </c>
      <c r="D205" s="17"/>
      <c r="E205" s="206" t="s">
        <v>242</v>
      </c>
      <c r="F205" s="227"/>
      <c r="G205" s="236">
        <v>-3.7705017227496599E-3</v>
      </c>
      <c r="H205" s="237">
        <v>-3.7773101266425787E-3</v>
      </c>
      <c r="I205" s="237">
        <v>-3.7507661471675325E-3</v>
      </c>
      <c r="J205" s="237">
        <v>-3.7802930456718258E-3</v>
      </c>
      <c r="K205" s="237">
        <v>-3.7554704655855743E-3</v>
      </c>
      <c r="L205" s="237">
        <v>-3.7556993567159479E-3</v>
      </c>
      <c r="M205" s="237">
        <v>-3.7749049236976925E-3</v>
      </c>
      <c r="N205" s="237">
        <v>-3.7773733921351105E-3</v>
      </c>
      <c r="O205" s="237">
        <v>-3.7269908879066487E-3</v>
      </c>
      <c r="P205" s="237">
        <v>-3.7575635549589904E-3</v>
      </c>
      <c r="Q205" s="237">
        <v>-3.771553284798414E-3</v>
      </c>
      <c r="R205" s="237">
        <v>-3.7643856697569269E-3</v>
      </c>
      <c r="S205" s="237">
        <v>-3.7685037803145047E-3</v>
      </c>
      <c r="T205" s="237">
        <v>-3.7629230146242264E-3</v>
      </c>
      <c r="U205" s="237">
        <v>-3.775710195123707E-3</v>
      </c>
      <c r="V205" s="237">
        <v>-3.7651673828789133E-3</v>
      </c>
      <c r="W205" s="237">
        <v>-3.7750207843272867E-3</v>
      </c>
      <c r="X205" s="237">
        <v>-3.7694487286907543E-3</v>
      </c>
      <c r="Y205" s="237">
        <v>-3.7753299231268688E-3</v>
      </c>
      <c r="Z205" s="237">
        <v>-3.781795845315765E-3</v>
      </c>
      <c r="AA205" s="237">
        <v>-3.7737836829045E-3</v>
      </c>
      <c r="AB205" s="237">
        <v>-3.752399363517693E-3</v>
      </c>
      <c r="AC205" s="237">
        <v>-3.7746835019201348E-3</v>
      </c>
      <c r="AD205" s="237">
        <v>-3.7535865208716788E-3</v>
      </c>
      <c r="AE205" s="237">
        <v>-3.7642673248312348E-3</v>
      </c>
      <c r="AF205" s="237">
        <v>-3.7656616972789048E-3</v>
      </c>
      <c r="AG205" s="237">
        <v>-3.7662407456588486E-3</v>
      </c>
      <c r="AH205" s="238">
        <v>-3.7691270306481413E-3</v>
      </c>
    </row>
    <row r="206" spans="1:34" x14ac:dyDescent="0.2">
      <c r="A206" s="18"/>
      <c r="B206" s="121"/>
      <c r="C206" s="121" t="s">
        <v>278</v>
      </c>
      <c r="D206" s="17"/>
      <c r="E206" s="206" t="s">
        <v>300</v>
      </c>
      <c r="F206" s="227"/>
      <c r="G206" s="236">
        <v>-324.53271434907373</v>
      </c>
      <c r="H206" s="237">
        <v>-325.60250270619707</v>
      </c>
      <c r="I206" s="237">
        <v>-323.05781547785506</v>
      </c>
      <c r="J206" s="237">
        <v>-324.88045584288551</v>
      </c>
      <c r="K206" s="237">
        <v>-324.45596417457858</v>
      </c>
      <c r="L206" s="237">
        <v>-322.62188673784811</v>
      </c>
      <c r="M206" s="237">
        <v>-325.00899817691158</v>
      </c>
      <c r="N206" s="237">
        <v>-324.2041629141562</v>
      </c>
      <c r="O206" s="237">
        <v>-321.75875238528931</v>
      </c>
      <c r="P206" s="237">
        <v>-318.11015986925685</v>
      </c>
      <c r="Q206" s="237">
        <v>-323.27892280202553</v>
      </c>
      <c r="R206" s="237">
        <v>-320.80815578230391</v>
      </c>
      <c r="S206" s="237">
        <v>-324.77994521065932</v>
      </c>
      <c r="T206" s="237">
        <v>-323.9626380622538</v>
      </c>
      <c r="U206" s="237">
        <v>-324.59735066823197</v>
      </c>
      <c r="V206" s="237">
        <v>-321.1244392767199</v>
      </c>
      <c r="W206" s="237">
        <v>-324.51835540759697</v>
      </c>
      <c r="X206" s="237">
        <v>-326.20445195957615</v>
      </c>
      <c r="Y206" s="237">
        <v>-324.28177316950331</v>
      </c>
      <c r="Z206" s="237">
        <v>-325.2478177315092</v>
      </c>
      <c r="AA206" s="237">
        <v>-325.03621151292936</v>
      </c>
      <c r="AB206" s="237">
        <v>-322.68445592212288</v>
      </c>
      <c r="AC206" s="237">
        <v>-324.29558516030022</v>
      </c>
      <c r="AD206" s="237">
        <v>-321.40632617109014</v>
      </c>
      <c r="AE206" s="237">
        <v>-320.20827979470579</v>
      </c>
      <c r="AF206" s="237">
        <v>-325.50078235434006</v>
      </c>
      <c r="AG206" s="237">
        <v>-324.78126819860529</v>
      </c>
      <c r="AH206" s="238">
        <v>-322.90608938810607</v>
      </c>
    </row>
    <row r="207" spans="1:34" x14ac:dyDescent="0.2">
      <c r="A207" s="18"/>
      <c r="B207" s="121"/>
      <c r="C207" s="121" t="s">
        <v>279</v>
      </c>
      <c r="D207" s="17"/>
      <c r="E207" s="206" t="s">
        <v>300</v>
      </c>
      <c r="F207" s="227"/>
      <c r="G207" s="236">
        <v>-29.079352183894336</v>
      </c>
      <c r="H207" s="237">
        <v>-29.092057357538597</v>
      </c>
      <c r="I207" s="237">
        <v>-29.060558048295132</v>
      </c>
      <c r="J207" s="237">
        <v>-29.094644034979094</v>
      </c>
      <c r="K207" s="237">
        <v>-29.073373174690989</v>
      </c>
      <c r="L207" s="237">
        <v>-29.057151625958895</v>
      </c>
      <c r="M207" s="237">
        <v>-29.084806637454591</v>
      </c>
      <c r="N207" s="237">
        <v>-29.085905594987846</v>
      </c>
      <c r="O207" s="237">
        <v>-29.039764726854099</v>
      </c>
      <c r="P207" s="237">
        <v>-29.018480982480188</v>
      </c>
      <c r="Q207" s="237">
        <v>-29.069361783390832</v>
      </c>
      <c r="R207" s="237">
        <v>-29.045706979308129</v>
      </c>
      <c r="S207" s="237">
        <v>-29.080949826935001</v>
      </c>
      <c r="T207" s="237">
        <v>-29.072348091055652</v>
      </c>
      <c r="U207" s="237">
        <v>-29.081540113470755</v>
      </c>
      <c r="V207" s="237">
        <v>-29.047892785802613</v>
      </c>
      <c r="W207" s="237">
        <v>-29.082120377854615</v>
      </c>
      <c r="X207" s="237">
        <v>-29.093889359651168</v>
      </c>
      <c r="Y207" s="237">
        <v>-29.082463581438343</v>
      </c>
      <c r="Z207" s="237">
        <v>-29.100439169246457</v>
      </c>
      <c r="AA207" s="237">
        <v>-29.084866307311358</v>
      </c>
      <c r="AB207" s="237">
        <v>-29.056916744114087</v>
      </c>
      <c r="AC207" s="237">
        <v>-29.078914815852094</v>
      </c>
      <c r="AD207" s="237">
        <v>-29.045968729197483</v>
      </c>
      <c r="AE207" s="237">
        <v>-29.03963636775768</v>
      </c>
      <c r="AF207" s="237">
        <v>-29.0865003629904</v>
      </c>
      <c r="AG207" s="237">
        <v>-29.08169507290965</v>
      </c>
      <c r="AH207" s="238">
        <v>-29.064646850024481</v>
      </c>
    </row>
    <row r="208" spans="1:34" x14ac:dyDescent="0.2">
      <c r="A208" s="18"/>
      <c r="B208" s="121"/>
      <c r="C208" s="121" t="s">
        <v>280</v>
      </c>
      <c r="D208" s="17"/>
      <c r="E208" s="206" t="s">
        <v>300</v>
      </c>
      <c r="F208" s="227"/>
      <c r="G208" s="236">
        <v>-41.160739140635386</v>
      </c>
      <c r="H208" s="237">
        <v>-41.178849390661469</v>
      </c>
      <c r="I208" s="237">
        <v>-41.133948305380443</v>
      </c>
      <c r="J208" s="237">
        <v>-41.181864401554435</v>
      </c>
      <c r="K208" s="237">
        <v>-41.152450074434725</v>
      </c>
      <c r="L208" s="237">
        <v>-41.129017432641433</v>
      </c>
      <c r="M208" s="237">
        <v>-41.16861643596792</v>
      </c>
      <c r="N208" s="237">
        <v>-41.169443590260521</v>
      </c>
      <c r="O208" s="237">
        <v>-41.104523508221909</v>
      </c>
      <c r="P208" s="237">
        <v>-41.072887909389657</v>
      </c>
      <c r="Q208" s="237">
        <v>-41.146184584779014</v>
      </c>
      <c r="R208" s="237">
        <v>-41.112043570016169</v>
      </c>
      <c r="S208" s="237">
        <v>-41.163072557818424</v>
      </c>
      <c r="T208" s="237">
        <v>-41.150724226065115</v>
      </c>
      <c r="U208" s="237">
        <v>-41.163507878872892</v>
      </c>
      <c r="V208" s="237">
        <v>-41.115268668141773</v>
      </c>
      <c r="W208" s="237">
        <v>-41.1644403177039</v>
      </c>
      <c r="X208" s="237">
        <v>-41.181801525347474</v>
      </c>
      <c r="Y208" s="237">
        <v>-41.164719290745417</v>
      </c>
      <c r="Z208" s="237">
        <v>-41.190028039771022</v>
      </c>
      <c r="AA208" s="237">
        <v>-41.16855633960057</v>
      </c>
      <c r="AB208" s="237">
        <v>-41.128691923103858</v>
      </c>
      <c r="AC208" s="237">
        <v>-41.160002201283511</v>
      </c>
      <c r="AD208" s="237">
        <v>-41.112868029788942</v>
      </c>
      <c r="AE208" s="237">
        <v>-41.103317213967799</v>
      </c>
      <c r="AF208" s="237">
        <v>-41.17118048067524</v>
      </c>
      <c r="AG208" s="237">
        <v>-41.164102104543417</v>
      </c>
      <c r="AH208" s="238">
        <v>-41.139233179408215</v>
      </c>
    </row>
    <row r="209" spans="1:34" x14ac:dyDescent="0.2">
      <c r="A209" s="18"/>
      <c r="B209" s="121"/>
      <c r="C209" s="121" t="s">
        <v>281</v>
      </c>
      <c r="D209" s="17"/>
      <c r="E209" s="206" t="s">
        <v>300</v>
      </c>
      <c r="F209" s="227"/>
      <c r="G209" s="236">
        <v>-6.1896968944497761</v>
      </c>
      <c r="H209" s="237">
        <v>-6.2031419909993222</v>
      </c>
      <c r="I209" s="237">
        <v>-6.1663465576949781</v>
      </c>
      <c r="J209" s="237">
        <v>-6.20500340094096</v>
      </c>
      <c r="K209" s="237">
        <v>-6.1781121310967482</v>
      </c>
      <c r="L209" s="237">
        <v>-6.1667541065796341</v>
      </c>
      <c r="M209" s="237">
        <v>-6.1958886366549626</v>
      </c>
      <c r="N209" s="237">
        <v>-6.1972710278536836</v>
      </c>
      <c r="O209" s="237">
        <v>-6.1381664210472691</v>
      </c>
      <c r="P209" s="237">
        <v>-6.1364143601083825</v>
      </c>
      <c r="Q209" s="237">
        <v>-6.182786323005768</v>
      </c>
      <c r="R209" s="237">
        <v>-6.1620886938056181</v>
      </c>
      <c r="S209" s="237">
        <v>-6.1894913323644172</v>
      </c>
      <c r="T209" s="237">
        <v>-6.1806600923634107</v>
      </c>
      <c r="U209" s="237">
        <v>-6.1926662449293479</v>
      </c>
      <c r="V209" s="237">
        <v>-6.1632792255769662</v>
      </c>
      <c r="W209" s="237">
        <v>-6.1932449313503328</v>
      </c>
      <c r="X209" s="237">
        <v>-6.2010597029889825</v>
      </c>
      <c r="Y209" s="237">
        <v>-6.1939960206497373</v>
      </c>
      <c r="Z209" s="237">
        <v>-6.2099547156794985</v>
      </c>
      <c r="AA209" s="237">
        <v>-6.1952655550390077</v>
      </c>
      <c r="AB209" s="237">
        <v>-6.1619937941426475</v>
      </c>
      <c r="AC209" s="237">
        <v>-6.190633777530314</v>
      </c>
      <c r="AD209" s="237">
        <v>-6.156687372648566</v>
      </c>
      <c r="AE209" s="237">
        <v>-6.1567400001765105</v>
      </c>
      <c r="AF209" s="237">
        <v>-6.1930711279221011</v>
      </c>
      <c r="AG209" s="237">
        <v>-6.1895817203982268</v>
      </c>
      <c r="AH209" s="238">
        <v>-6.1756093420715406</v>
      </c>
    </row>
    <row r="210" spans="1:34" x14ac:dyDescent="0.2">
      <c r="A210" s="18"/>
      <c r="B210" s="121"/>
      <c r="C210" s="121" t="s">
        <v>282</v>
      </c>
      <c r="D210" s="17"/>
      <c r="E210" s="206" t="s">
        <v>300</v>
      </c>
      <c r="F210" s="227"/>
      <c r="G210" s="236">
        <v>-1014.2039378034273</v>
      </c>
      <c r="H210" s="237">
        <v>-1014.630706180935</v>
      </c>
      <c r="I210" s="237">
        <v>-1013.5897112232367</v>
      </c>
      <c r="J210" s="237">
        <v>-1014.7161479657314</v>
      </c>
      <c r="K210" s="237">
        <v>-1014.0277858336602</v>
      </c>
      <c r="L210" s="237">
        <v>-1013.4618399211063</v>
      </c>
      <c r="M210" s="237">
        <v>-1014.3972546310968</v>
      </c>
      <c r="N210" s="237">
        <v>-1014.4110661938572</v>
      </c>
      <c r="O210" s="237">
        <v>-1012.9282544414597</v>
      </c>
      <c r="P210" s="237">
        <v>-1012.0920185369832</v>
      </c>
      <c r="Q210" s="237">
        <v>-1013.8413493379238</v>
      </c>
      <c r="R210" s="237">
        <v>-1013.0214104504875</v>
      </c>
      <c r="S210" s="237">
        <v>-1014.2649791841524</v>
      </c>
      <c r="T210" s="237">
        <v>-1013.9714072171336</v>
      </c>
      <c r="U210" s="237">
        <v>-1014.2766349557766</v>
      </c>
      <c r="V210" s="237">
        <v>-1013.1068916422058</v>
      </c>
      <c r="W210" s="237">
        <v>-1014.2881086280762</v>
      </c>
      <c r="X210" s="237">
        <v>-1014.7225584886664</v>
      </c>
      <c r="Y210" s="237">
        <v>-1014.2960697867578</v>
      </c>
      <c r="Z210" s="237">
        <v>-1014.9132400173766</v>
      </c>
      <c r="AA210" s="237">
        <v>-1014.3918726255628</v>
      </c>
      <c r="AB210" s="237">
        <v>-1013.4602874772421</v>
      </c>
      <c r="AC210" s="237">
        <v>-1014.1848463295283</v>
      </c>
      <c r="AD210" s="237">
        <v>-1013.080247172471</v>
      </c>
      <c r="AE210" s="237">
        <v>-1012.8114510672655</v>
      </c>
      <c r="AF210" s="237">
        <v>-1014.4662990644703</v>
      </c>
      <c r="AG210" s="237">
        <v>-1014.291290318022</v>
      </c>
      <c r="AH210" s="238">
        <v>-1013.6855038766322</v>
      </c>
    </row>
    <row r="211" spans="1:34" x14ac:dyDescent="0.2">
      <c r="A211" s="18"/>
      <c r="B211" s="121"/>
      <c r="C211" s="121" t="s">
        <v>283</v>
      </c>
      <c r="D211" s="17"/>
      <c r="E211" s="206" t="s">
        <v>243</v>
      </c>
      <c r="F211" s="227"/>
      <c r="G211" s="236">
        <v>-1.12631728481895</v>
      </c>
      <c r="H211" s="237">
        <v>-1.1329904299181495</v>
      </c>
      <c r="I211" s="237">
        <v>-1.1243217498884506</v>
      </c>
      <c r="J211" s="237">
        <v>-1.1386844774093636</v>
      </c>
      <c r="K211" s="237">
        <v>-1.1271622613225722</v>
      </c>
      <c r="L211" s="237">
        <v>-1.117090680480334</v>
      </c>
      <c r="M211" s="237">
        <v>-1.1185910178383818</v>
      </c>
      <c r="N211" s="237">
        <v>-1.1202787430110943</v>
      </c>
      <c r="O211" s="237">
        <v>-1.1178001808028566</v>
      </c>
      <c r="P211" s="237">
        <v>-1.0950172006904091</v>
      </c>
      <c r="Q211" s="237">
        <v>-1.1126570236679028</v>
      </c>
      <c r="R211" s="237">
        <v>-1.1115906905476822</v>
      </c>
      <c r="S211" s="237">
        <v>-1.1304811625426066</v>
      </c>
      <c r="T211" s="237">
        <v>-1.1200973003209946</v>
      </c>
      <c r="U211" s="237">
        <v>-1.1280732063870285</v>
      </c>
      <c r="V211" s="237">
        <v>-1.109632176188986</v>
      </c>
      <c r="W211" s="237">
        <v>-1.1222848341969831</v>
      </c>
      <c r="X211" s="237">
        <v>-1.1368661667108868</v>
      </c>
      <c r="Y211" s="237">
        <v>-1.1187414744680102</v>
      </c>
      <c r="Z211" s="237">
        <v>-1.1417924400843282</v>
      </c>
      <c r="AA211" s="237">
        <v>-1.129804075284472</v>
      </c>
      <c r="AB211" s="237">
        <v>-1.1101187478169727</v>
      </c>
      <c r="AC211" s="237">
        <v>-1.1268296779249245</v>
      </c>
      <c r="AD211" s="237">
        <v>-1.1146049249796341</v>
      </c>
      <c r="AE211" s="237">
        <v>-1.1035084187738184</v>
      </c>
      <c r="AF211" s="237">
        <v>-1.1346345360072045</v>
      </c>
      <c r="AG211" s="237">
        <v>-1.1299005682839365</v>
      </c>
      <c r="AH211" s="238">
        <v>-1.1088517548898378</v>
      </c>
    </row>
    <row r="212" spans="1:34" x14ac:dyDescent="0.2">
      <c r="A212" s="18"/>
      <c r="B212" s="121"/>
      <c r="C212" s="121" t="s">
        <v>284</v>
      </c>
      <c r="D212" s="17"/>
      <c r="E212" s="206" t="s">
        <v>244</v>
      </c>
      <c r="F212" s="227"/>
      <c r="G212" s="236">
        <v>-1.7351829961048828</v>
      </c>
      <c r="H212" s="237">
        <v>-1.7358260087336266</v>
      </c>
      <c r="I212" s="237">
        <v>-1.7342827763453244</v>
      </c>
      <c r="J212" s="237">
        <v>-1.7360459520949794</v>
      </c>
      <c r="K212" s="237">
        <v>-1.7351121551161119</v>
      </c>
      <c r="L212" s="237">
        <v>-1.7339033530468086</v>
      </c>
      <c r="M212" s="237">
        <v>-1.7354931446676101</v>
      </c>
      <c r="N212" s="237">
        <v>-1.7354501470169512</v>
      </c>
      <c r="O212" s="237">
        <v>-1.7335330020365642</v>
      </c>
      <c r="P212" s="237">
        <v>-1.7309219656459924</v>
      </c>
      <c r="Q212" s="237">
        <v>-1.7343246647092314</v>
      </c>
      <c r="R212" s="237">
        <v>-1.7326145309367667</v>
      </c>
      <c r="S212" s="237">
        <v>-1.7353559713653661</v>
      </c>
      <c r="T212" s="237">
        <v>-1.7347834573920193</v>
      </c>
      <c r="U212" s="237">
        <v>-1.7352411407828119</v>
      </c>
      <c r="V212" s="237">
        <v>-1.7329432821339421</v>
      </c>
      <c r="W212" s="237">
        <v>-1.7352287990879443</v>
      </c>
      <c r="X212" s="237">
        <v>-1.7362538996232593</v>
      </c>
      <c r="Y212" s="237">
        <v>-1.7352502451804894</v>
      </c>
      <c r="Z212" s="237">
        <v>-1.736428589465552</v>
      </c>
      <c r="AA212" s="237">
        <v>-1.7355183422131122</v>
      </c>
      <c r="AB212" s="237">
        <v>-1.7340706816454869</v>
      </c>
      <c r="AC212" s="237">
        <v>-1.7350564387567089</v>
      </c>
      <c r="AD212" s="237">
        <v>-1.7331269989508358</v>
      </c>
      <c r="AE212" s="237">
        <v>-1.7322823449819476</v>
      </c>
      <c r="AF212" s="237">
        <v>-1.7357943004051004</v>
      </c>
      <c r="AG212" s="237">
        <v>-1.7353874381072358</v>
      </c>
      <c r="AH212" s="238">
        <v>-1.7341483483763742</v>
      </c>
    </row>
    <row r="213" spans="1:34" x14ac:dyDescent="0.2">
      <c r="A213" s="18"/>
      <c r="B213" s="121"/>
      <c r="C213" s="121" t="s">
        <v>285</v>
      </c>
      <c r="D213" s="17"/>
      <c r="E213" s="206" t="s">
        <v>245</v>
      </c>
      <c r="F213" s="227"/>
      <c r="G213" s="236">
        <v>-6.0870522301177816</v>
      </c>
      <c r="H213" s="237">
        <v>-6.1570889270450282</v>
      </c>
      <c r="I213" s="237">
        <v>-5.9807358220657925</v>
      </c>
      <c r="J213" s="237">
        <v>-6.100751681186896</v>
      </c>
      <c r="K213" s="237">
        <v>-6.061950063919773</v>
      </c>
      <c r="L213" s="237">
        <v>-5.943560610438575</v>
      </c>
      <c r="M213" s="237">
        <v>-6.1172953053241494</v>
      </c>
      <c r="N213" s="237">
        <v>-6.0612794061699811</v>
      </c>
      <c r="O213" s="237">
        <v>-5.8616634600117115</v>
      </c>
      <c r="P213" s="237">
        <v>-5.6775505641659336</v>
      </c>
      <c r="Q213" s="237">
        <v>-6.0136333459226039</v>
      </c>
      <c r="R213" s="237">
        <v>-5.8679002065881241</v>
      </c>
      <c r="S213" s="237">
        <v>-6.099741901612683</v>
      </c>
      <c r="T213" s="237">
        <v>-6.0441743427903338</v>
      </c>
      <c r="U213" s="237">
        <v>-6.0652754637256727</v>
      </c>
      <c r="V213" s="237">
        <v>-5.8601778158824835</v>
      </c>
      <c r="W213" s="237">
        <v>-6.0495857486676741</v>
      </c>
      <c r="X213" s="237">
        <v>-6.1753740595470727</v>
      </c>
      <c r="Y213" s="237">
        <v>-6.0479137382658683</v>
      </c>
      <c r="Z213" s="237">
        <v>-6.1184412580142622</v>
      </c>
      <c r="AA213" s="237">
        <v>-6.091438498807495</v>
      </c>
      <c r="AB213" s="237">
        <v>-5.9304887951523764</v>
      </c>
      <c r="AC213" s="237">
        <v>-6.0736317319634212</v>
      </c>
      <c r="AD213" s="237">
        <v>-5.882315570019558</v>
      </c>
      <c r="AE213" s="237">
        <v>-5.8300637156421331</v>
      </c>
      <c r="AF213" s="237">
        <v>-6.1450868043451008</v>
      </c>
      <c r="AG213" s="237">
        <v>-6.1059846918645517</v>
      </c>
      <c r="AH213" s="238">
        <v>-5.9509037928728334</v>
      </c>
    </row>
    <row r="214" spans="1:34" x14ac:dyDescent="0.2">
      <c r="A214" s="18"/>
      <c r="B214" s="127"/>
      <c r="C214" s="127" t="s">
        <v>286</v>
      </c>
      <c r="D214" s="186"/>
      <c r="E214" s="211" t="s">
        <v>246</v>
      </c>
      <c r="F214" s="229"/>
      <c r="G214" s="240">
        <v>-0.22761009954912889</v>
      </c>
      <c r="H214" s="241">
        <v>-0.22950505794767134</v>
      </c>
      <c r="I214" s="241">
        <v>-0.22728120750546979</v>
      </c>
      <c r="J214" s="241">
        <v>-0.22972448490133204</v>
      </c>
      <c r="K214" s="241">
        <v>-0.22608740984985298</v>
      </c>
      <c r="L214" s="241">
        <v>-0.22716112273354155</v>
      </c>
      <c r="M214" s="241">
        <v>-0.22602762596539447</v>
      </c>
      <c r="N214" s="241">
        <v>-0.22852945342586176</v>
      </c>
      <c r="O214" s="241">
        <v>-0.22613265309571984</v>
      </c>
      <c r="P214" s="241">
        <v>-0.22432407298046622</v>
      </c>
      <c r="Q214" s="241">
        <v>-0.22685270519688119</v>
      </c>
      <c r="R214" s="241">
        <v>-0.22611073488061542</v>
      </c>
      <c r="S214" s="241">
        <v>-0.22540331920894302</v>
      </c>
      <c r="T214" s="241">
        <v>-0.22778037246196856</v>
      </c>
      <c r="U214" s="241">
        <v>-0.22934381324089914</v>
      </c>
      <c r="V214" s="241">
        <v>-0.22496130713449022</v>
      </c>
      <c r="W214" s="241">
        <v>-0.22813519513873357</v>
      </c>
      <c r="X214" s="241">
        <v>-0.22974100708385173</v>
      </c>
      <c r="Y214" s="241">
        <v>-0.22830498294119594</v>
      </c>
      <c r="Z214" s="241">
        <v>-0.2300070108314011</v>
      </c>
      <c r="AA214" s="241">
        <v>-0.22804992183744049</v>
      </c>
      <c r="AB214" s="241">
        <v>-0.21990895008368097</v>
      </c>
      <c r="AC214" s="241">
        <v>-0.22820229152888591</v>
      </c>
      <c r="AD214" s="241">
        <v>-0.22463410801760991</v>
      </c>
      <c r="AE214" s="241">
        <v>-0.22489718196410916</v>
      </c>
      <c r="AF214" s="241">
        <v>-0.22737616800876204</v>
      </c>
      <c r="AG214" s="241">
        <v>-0.22657395027328206</v>
      </c>
      <c r="AH214" s="242">
        <v>-0.22803865626339065</v>
      </c>
    </row>
    <row r="215" spans="1:34" x14ac:dyDescent="0.2">
      <c r="A215" s="18"/>
      <c r="B215" s="180"/>
      <c r="C215" s="232" t="s">
        <v>104</v>
      </c>
      <c r="D215" s="201"/>
      <c r="E215" s="181" t="s">
        <v>219</v>
      </c>
      <c r="F215" s="182"/>
    </row>
    <row r="216" spans="1:34" x14ac:dyDescent="0.2">
      <c r="A216" s="18"/>
      <c r="B216" s="156"/>
      <c r="C216" s="156" t="s">
        <v>288</v>
      </c>
      <c r="D216" s="183"/>
      <c r="E216" s="203" t="s">
        <v>232</v>
      </c>
      <c r="F216" s="226"/>
      <c r="G216" s="233">
        <v>2.0055635136511142E-6</v>
      </c>
      <c r="H216" s="234">
        <v>1.8591833469630789E-6</v>
      </c>
      <c r="I216" s="234">
        <v>2.1268887998141804E-6</v>
      </c>
      <c r="J216" s="234">
        <v>1.8772612821774783E-6</v>
      </c>
      <c r="K216" s="234">
        <v>2.2134316641494208E-6</v>
      </c>
      <c r="L216" s="234">
        <v>1.9443548005113901E-6</v>
      </c>
      <c r="M216" s="234">
        <v>2.0793369748686935E-6</v>
      </c>
      <c r="N216" s="234">
        <v>2.0893277231856026E-6</v>
      </c>
      <c r="O216" s="234">
        <v>2.0045099125354625E-6</v>
      </c>
      <c r="P216" s="234">
        <v>2.138751612263002E-6</v>
      </c>
      <c r="Q216" s="234">
        <v>2.2666724402823625E-6</v>
      </c>
      <c r="R216" s="234">
        <v>2.1479985745721828E-6</v>
      </c>
      <c r="S216" s="234">
        <v>2.1350587149995616E-6</v>
      </c>
      <c r="T216" s="234">
        <v>2.0037306225096389E-6</v>
      </c>
      <c r="U216" s="234">
        <v>2.1831316523230609E-6</v>
      </c>
      <c r="V216" s="234">
        <v>2.1487255805188237E-6</v>
      </c>
      <c r="W216" s="234">
        <v>2.1673292669212721E-6</v>
      </c>
      <c r="X216" s="234">
        <v>1.7947364818057596E-6</v>
      </c>
      <c r="Y216" s="234">
        <v>2.1647821742543279E-6</v>
      </c>
      <c r="Z216" s="234">
        <v>1.7344883362892299E-6</v>
      </c>
      <c r="AA216" s="234">
        <v>1.8868953724481404E-6</v>
      </c>
      <c r="AB216" s="234">
        <v>2.1108382150155723E-6</v>
      </c>
      <c r="AC216" s="234">
        <v>2.2455920285130919E-6</v>
      </c>
      <c r="AD216" s="234">
        <v>2.1430346766243231E-6</v>
      </c>
      <c r="AE216" s="234">
        <v>2.3452799799134053E-6</v>
      </c>
      <c r="AF216" s="234">
        <v>1.9613732020584956E-6</v>
      </c>
      <c r="AG216" s="234">
        <v>2.1052977950802383E-6</v>
      </c>
      <c r="AH216" s="235">
        <v>1.9453475171840066E-6</v>
      </c>
    </row>
    <row r="217" spans="1:34" x14ac:dyDescent="0.2">
      <c r="A217" s="18"/>
      <c r="B217" s="121"/>
      <c r="C217" s="121" t="s">
        <v>287</v>
      </c>
      <c r="D217" s="17"/>
      <c r="E217" s="206" t="s">
        <v>233</v>
      </c>
      <c r="F217" s="227"/>
      <c r="G217" s="236">
        <v>2.409441509477438E-9</v>
      </c>
      <c r="H217" s="237">
        <v>2.1357086394459131E-9</v>
      </c>
      <c r="I217" s="237">
        <v>2.636321417734344E-9</v>
      </c>
      <c r="J217" s="237">
        <v>2.1695146201497592E-9</v>
      </c>
      <c r="K217" s="237">
        <v>2.7981577318418514E-9</v>
      </c>
      <c r="L217" s="237">
        <v>2.2949803970346522E-9</v>
      </c>
      <c r="M217" s="237">
        <v>2.5473988689213923E-9</v>
      </c>
      <c r="N217" s="237">
        <v>2.566081701933727E-9</v>
      </c>
      <c r="O217" s="237">
        <v>2.4074712612957263E-9</v>
      </c>
      <c r="P217" s="237">
        <v>2.6585050357184809E-9</v>
      </c>
      <c r="Q217" s="237">
        <v>2.897718695484116E-9</v>
      </c>
      <c r="R217" s="237">
        <v>2.6757969789457343E-9</v>
      </c>
      <c r="S217" s="237">
        <v>2.6515992684309807E-9</v>
      </c>
      <c r="T217" s="237">
        <v>2.4060139785218216E-9</v>
      </c>
      <c r="U217" s="237">
        <v>2.7414963043624378E-9</v>
      </c>
      <c r="V217" s="237">
        <v>2.6771564897920912E-9</v>
      </c>
      <c r="W217" s="237">
        <v>2.7119456322512722E-9</v>
      </c>
      <c r="X217" s="237">
        <v>2.0151921394090977E-9</v>
      </c>
      <c r="Y217" s="237">
        <v>2.7071825348881929E-9</v>
      </c>
      <c r="Z217" s="237">
        <v>1.9025273012724937E-9</v>
      </c>
      <c r="AA217" s="237">
        <v>2.1875304978441154E-9</v>
      </c>
      <c r="AB217" s="237">
        <v>2.6063066094306279E-9</v>
      </c>
      <c r="AC217" s="237">
        <v>2.8582980434544823E-9</v>
      </c>
      <c r="AD217" s="237">
        <v>2.6665144233744787E-9</v>
      </c>
      <c r="AE217" s="237">
        <v>3.0447158462332334E-9</v>
      </c>
      <c r="AF217" s="237">
        <v>2.3268050356058474E-9</v>
      </c>
      <c r="AG217" s="237">
        <v>2.5959459500298847E-9</v>
      </c>
      <c r="AH217" s="238">
        <v>2.2968367904933546E-9</v>
      </c>
    </row>
    <row r="218" spans="1:34" x14ac:dyDescent="0.2">
      <c r="A218" s="18"/>
      <c r="B218" s="121"/>
      <c r="C218" s="121" t="s">
        <v>289</v>
      </c>
      <c r="D218" s="17"/>
      <c r="E218" s="206" t="s">
        <v>234</v>
      </c>
      <c r="F218" s="227"/>
      <c r="G218" s="236">
        <v>1.9875105691826683E-2</v>
      </c>
      <c r="H218" s="237">
        <v>1.1872141764096043E-2</v>
      </c>
      <c r="I218" s="237">
        <v>2.6508257645765386E-2</v>
      </c>
      <c r="J218" s="237">
        <v>1.2860506968769054E-2</v>
      </c>
      <c r="K218" s="237">
        <v>3.1239769005179798E-2</v>
      </c>
      <c r="L218" s="237">
        <v>1.65286747209972E-2</v>
      </c>
      <c r="M218" s="237">
        <v>2.390848235962616E-2</v>
      </c>
      <c r="N218" s="237">
        <v>2.4454701155521258E-2</v>
      </c>
      <c r="O218" s="237">
        <v>1.9817502726113798E-2</v>
      </c>
      <c r="P218" s="237">
        <v>2.7156826794560551E-2</v>
      </c>
      <c r="Q218" s="237">
        <v>3.4150573252208598E-2</v>
      </c>
      <c r="R218" s="237">
        <v>2.7662380979091395E-2</v>
      </c>
      <c r="S218" s="237">
        <v>2.6954927013621562E-2</v>
      </c>
      <c r="T218" s="237">
        <v>1.9774897022711364E-2</v>
      </c>
      <c r="U218" s="237">
        <v>2.9583192795829234E-2</v>
      </c>
      <c r="V218" s="237">
        <v>2.7702128183223297E-2</v>
      </c>
      <c r="W218" s="237">
        <v>2.8719237499124757E-2</v>
      </c>
      <c r="X218" s="237">
        <v>8.3486730539630329E-3</v>
      </c>
      <c r="Y218" s="237">
        <v>2.8579981675092361E-2</v>
      </c>
      <c r="Z218" s="237">
        <v>5.0547586788753287E-3</v>
      </c>
      <c r="AA218" s="237">
        <v>1.3387226391605396E-2</v>
      </c>
      <c r="AB218" s="237">
        <v>2.5630732677263336E-2</v>
      </c>
      <c r="AC218" s="237">
        <v>3.299805526573351E-2</v>
      </c>
      <c r="AD218" s="237">
        <v>2.739099246303428E-2</v>
      </c>
      <c r="AE218" s="237">
        <v>3.8448240882657546E-2</v>
      </c>
      <c r="AF218" s="237">
        <v>1.7459112612760105E-2</v>
      </c>
      <c r="AG218" s="237">
        <v>2.5327824285435559E-2</v>
      </c>
      <c r="AH218" s="238">
        <v>1.6582948984383838E-2</v>
      </c>
    </row>
    <row r="219" spans="1:34" x14ac:dyDescent="0.2">
      <c r="A219" s="18"/>
      <c r="B219" s="121"/>
      <c r="C219" s="121" t="s">
        <v>269</v>
      </c>
      <c r="D219" s="17"/>
      <c r="E219" s="206" t="s">
        <v>235</v>
      </c>
      <c r="F219" s="227"/>
      <c r="G219" s="236">
        <v>0.65188523071117754</v>
      </c>
      <c r="H219" s="237">
        <v>0.59247812106857922</v>
      </c>
      <c r="I219" s="237">
        <v>0.7011240363539506</v>
      </c>
      <c r="J219" s="237">
        <v>0.59981489287102174</v>
      </c>
      <c r="K219" s="237">
        <v>0.73624670048716723</v>
      </c>
      <c r="L219" s="237">
        <v>0.62704421013546352</v>
      </c>
      <c r="M219" s="237">
        <v>0.68182554433718279</v>
      </c>
      <c r="N219" s="237">
        <v>0.68588020211017975</v>
      </c>
      <c r="O219" s="237">
        <v>0.65145763591870498</v>
      </c>
      <c r="P219" s="237">
        <v>0.70593845497200458</v>
      </c>
      <c r="Q219" s="237">
        <v>0.75785400355799537</v>
      </c>
      <c r="R219" s="237">
        <v>0.70969125370281372</v>
      </c>
      <c r="S219" s="237">
        <v>0.7044397249350618</v>
      </c>
      <c r="T219" s="237">
        <v>0.65114136788147714</v>
      </c>
      <c r="U219" s="237">
        <v>0.72394970585006713</v>
      </c>
      <c r="V219" s="237">
        <v>0.70998630270405538</v>
      </c>
      <c r="W219" s="237">
        <v>0.71753644602519373</v>
      </c>
      <c r="X219" s="237">
        <v>0.56632292483436453</v>
      </c>
      <c r="Y219" s="237">
        <v>0.71650273075652959</v>
      </c>
      <c r="Z219" s="237">
        <v>0.54187174222236756</v>
      </c>
      <c r="AA219" s="237">
        <v>0.6037248040971489</v>
      </c>
      <c r="AB219" s="237">
        <v>0.69461004697592998</v>
      </c>
      <c r="AC219" s="237">
        <v>0.74929870292114653</v>
      </c>
      <c r="AD219" s="237">
        <v>0.70767669916092923</v>
      </c>
      <c r="AE219" s="237">
        <v>0.7897561856039319</v>
      </c>
      <c r="AF219" s="237">
        <v>0.63395097947126655</v>
      </c>
      <c r="AG219" s="237">
        <v>0.69236151603071072</v>
      </c>
      <c r="AH219" s="238">
        <v>0.62744709550954469</v>
      </c>
    </row>
    <row r="220" spans="1:34" x14ac:dyDescent="0.2">
      <c r="A220" s="18"/>
      <c r="B220" s="121"/>
      <c r="C220" s="239" t="s">
        <v>270</v>
      </c>
      <c r="D220" s="17"/>
      <c r="E220" s="206" t="s">
        <v>236</v>
      </c>
      <c r="F220" s="227"/>
      <c r="G220" s="236">
        <v>6.0987573502169214E-7</v>
      </c>
      <c r="H220" s="237">
        <v>5.7602398657144765E-7</v>
      </c>
      <c r="I220" s="237">
        <v>6.3793331386431654E-7</v>
      </c>
      <c r="J220" s="237">
        <v>5.8020467395023637E-7</v>
      </c>
      <c r="K220" s="237">
        <v>6.5794714046340631E-7</v>
      </c>
      <c r="L220" s="237">
        <v>5.9572066191957587E-7</v>
      </c>
      <c r="M220" s="237">
        <v>6.2693652070014897E-7</v>
      </c>
      <c r="N220" s="237">
        <v>6.2924697235836109E-7</v>
      </c>
      <c r="O220" s="237">
        <v>6.0963208015545645E-7</v>
      </c>
      <c r="P220" s="237">
        <v>6.4067669742519045E-7</v>
      </c>
      <c r="Q220" s="237">
        <v>6.7025955546966314E-7</v>
      </c>
      <c r="R220" s="237">
        <v>6.428151417862111E-7</v>
      </c>
      <c r="S220" s="237">
        <v>6.3982268125590306E-7</v>
      </c>
      <c r="T220" s="237">
        <v>6.0945186223030405E-7</v>
      </c>
      <c r="U220" s="237">
        <v>6.5093998640973353E-7</v>
      </c>
      <c r="V220" s="237">
        <v>6.429832685412513E-7</v>
      </c>
      <c r="W220" s="237">
        <v>6.4728554067682749E-7</v>
      </c>
      <c r="X220" s="237">
        <v>5.6112006128516279E-7</v>
      </c>
      <c r="Y220" s="237">
        <v>6.4669650226956411E-7</v>
      </c>
      <c r="Z220" s="237">
        <v>5.4718712820573904E-7</v>
      </c>
      <c r="AA220" s="237">
        <v>5.8243264518273579E-7</v>
      </c>
      <c r="AB220" s="237">
        <v>6.3422146975745906E-7</v>
      </c>
      <c r="AC220" s="237">
        <v>6.6538451800668645E-7</v>
      </c>
      <c r="AD220" s="237">
        <v>6.4166719511785017E-7</v>
      </c>
      <c r="AE220" s="237">
        <v>6.8843826586527152E-7</v>
      </c>
      <c r="AF220" s="237">
        <v>5.9965632247546004E-7</v>
      </c>
      <c r="AG220" s="237">
        <v>6.3294019712194313E-7</v>
      </c>
      <c r="AH220" s="238">
        <v>5.9595023670312829E-7</v>
      </c>
    </row>
    <row r="221" spans="1:34" x14ac:dyDescent="0.2">
      <c r="A221" s="18"/>
      <c r="B221" s="121"/>
      <c r="C221" s="121" t="s">
        <v>271</v>
      </c>
      <c r="D221" s="17"/>
      <c r="E221" s="206" t="s">
        <v>237</v>
      </c>
      <c r="F221" s="227"/>
      <c r="G221" s="236">
        <v>4.9839039486321238E-3</v>
      </c>
      <c r="H221" s="237">
        <v>2.9261735044821807E-3</v>
      </c>
      <c r="I221" s="237">
        <v>6.6894269073196049E-3</v>
      </c>
      <c r="J221" s="237">
        <v>3.1803029982497297E-3</v>
      </c>
      <c r="K221" s="237">
        <v>7.9059980500898498E-3</v>
      </c>
      <c r="L221" s="237">
        <v>4.1234661220836888E-3</v>
      </c>
      <c r="M221" s="237">
        <v>6.0209699702964891E-3</v>
      </c>
      <c r="N221" s="237">
        <v>6.1614143176195665E-3</v>
      </c>
      <c r="O221" s="237">
        <v>4.9690930139220458E-3</v>
      </c>
      <c r="P221" s="237">
        <v>6.8561876842847293E-3</v>
      </c>
      <c r="Q221" s="237">
        <v>8.6544270784049328E-3</v>
      </c>
      <c r="R221" s="237">
        <v>6.9861763042598675E-3</v>
      </c>
      <c r="S221" s="237">
        <v>6.8042750017264855E-3</v>
      </c>
      <c r="T221" s="237">
        <v>4.9581381909617889E-3</v>
      </c>
      <c r="U221" s="237">
        <v>7.4800574448568866E-3</v>
      </c>
      <c r="V221" s="237">
        <v>6.9963961469019986E-3</v>
      </c>
      <c r="W221" s="237">
        <v>7.257916356571672E-3</v>
      </c>
      <c r="X221" s="237">
        <v>2.0202155494890781E-3</v>
      </c>
      <c r="Y221" s="237">
        <v>7.2221107536445195E-3</v>
      </c>
      <c r="Z221" s="237">
        <v>1.1732808448910652E-3</v>
      </c>
      <c r="AA221" s="237">
        <v>3.3157336464049534E-3</v>
      </c>
      <c r="AB221" s="237">
        <v>6.4637967708483512E-3</v>
      </c>
      <c r="AC221" s="237">
        <v>8.3580904499237565E-3</v>
      </c>
      <c r="AD221" s="237">
        <v>6.9163966055474481E-3</v>
      </c>
      <c r="AE221" s="237">
        <v>9.7594478684361868E-3</v>
      </c>
      <c r="AF221" s="237">
        <v>4.362701284651032E-3</v>
      </c>
      <c r="AG221" s="237">
        <v>6.3859126487554423E-3</v>
      </c>
      <c r="AH221" s="238">
        <v>4.1374211773748315E-3</v>
      </c>
    </row>
    <row r="222" spans="1:34" x14ac:dyDescent="0.2">
      <c r="A222" s="18"/>
      <c r="B222" s="121"/>
      <c r="C222" s="121" t="s">
        <v>272</v>
      </c>
      <c r="D222" s="17"/>
      <c r="E222" s="206" t="s">
        <v>238</v>
      </c>
      <c r="F222" s="227"/>
      <c r="G222" s="236">
        <v>8.612237051591155E-4</v>
      </c>
      <c r="H222" s="237">
        <v>6.0618791601230767E-4</v>
      </c>
      <c r="I222" s="237">
        <v>1.0726067825264467E-3</v>
      </c>
      <c r="J222" s="237">
        <v>6.3768480919029627E-4</v>
      </c>
      <c r="K222" s="237">
        <v>1.2233890107486746E-3</v>
      </c>
      <c r="L222" s="237">
        <v>7.5458075747400369E-4</v>
      </c>
      <c r="M222" s="237">
        <v>9.897580095353008E-4</v>
      </c>
      <c r="N222" s="237">
        <v>1.0071647282105186E-3</v>
      </c>
      <c r="O222" s="237">
        <v>8.593880330318329E-4</v>
      </c>
      <c r="P222" s="237">
        <v>1.0932751681611865E-3</v>
      </c>
      <c r="Q222" s="237">
        <v>1.3161495510805585E-3</v>
      </c>
      <c r="R222" s="237">
        <v>1.1093860005443653E-3</v>
      </c>
      <c r="S222" s="237">
        <v>1.0868410931827999E-3</v>
      </c>
      <c r="T222" s="237">
        <v>8.5803028866518103E-4</v>
      </c>
      <c r="U222" s="237">
        <v>1.1705977918141978E-3</v>
      </c>
      <c r="V222" s="237">
        <v>1.1106526512082565E-3</v>
      </c>
      <c r="W222" s="237">
        <v>1.1430655521499525E-3</v>
      </c>
      <c r="X222" s="237">
        <v>4.9390318861160948E-4</v>
      </c>
      <c r="Y222" s="237">
        <v>1.1386277939273608E-3</v>
      </c>
      <c r="Z222" s="237">
        <v>3.8893382230950244E-4</v>
      </c>
      <c r="AA222" s="237">
        <v>6.5447012833893701E-4</v>
      </c>
      <c r="AB222" s="237">
        <v>1.0446421090805913E-3</v>
      </c>
      <c r="AC222" s="237">
        <v>1.2794214917214413E-3</v>
      </c>
      <c r="AD222" s="237">
        <v>1.1007374816977191E-3</v>
      </c>
      <c r="AE222" s="237">
        <v>1.4531061918351598E-3</v>
      </c>
      <c r="AF222" s="237">
        <v>7.8423164233624911E-4</v>
      </c>
      <c r="AG222" s="237">
        <v>1.0349891253302454E-3</v>
      </c>
      <c r="AH222" s="238">
        <v>7.5631035162414229E-4</v>
      </c>
    </row>
    <row r="223" spans="1:34" x14ac:dyDescent="0.2">
      <c r="A223" s="18"/>
      <c r="B223" s="121"/>
      <c r="C223" s="121" t="s">
        <v>273</v>
      </c>
      <c r="D223" s="17"/>
      <c r="E223" s="206" t="s">
        <v>239</v>
      </c>
      <c r="F223" s="227"/>
      <c r="G223" s="236">
        <v>2.6898322196223839E-4</v>
      </c>
      <c r="H223" s="237">
        <v>1.7619354833349729E-4</v>
      </c>
      <c r="I223" s="237">
        <v>3.4589072904259952E-4</v>
      </c>
      <c r="J223" s="237">
        <v>1.8765306328268167E-4</v>
      </c>
      <c r="K223" s="237">
        <v>4.0074982859313811E-4</v>
      </c>
      <c r="L223" s="237">
        <v>2.301833172758718E-4</v>
      </c>
      <c r="M223" s="237">
        <v>3.1574785916497274E-4</v>
      </c>
      <c r="N223" s="237">
        <v>3.2208094578871338E-4</v>
      </c>
      <c r="O223" s="237">
        <v>2.6831534935443805E-4</v>
      </c>
      <c r="P223" s="237">
        <v>3.5341050798772829E-4</v>
      </c>
      <c r="Q223" s="237">
        <v>4.3449889687808603E-4</v>
      </c>
      <c r="R223" s="237">
        <v>3.5927211228931906E-4</v>
      </c>
      <c r="S223" s="237">
        <v>3.5106959842619344E-4</v>
      </c>
      <c r="T223" s="237">
        <v>2.6782136120840423E-4</v>
      </c>
      <c r="U223" s="237">
        <v>3.815427988982831E-4</v>
      </c>
      <c r="V223" s="237">
        <v>3.5973295781259755E-4</v>
      </c>
      <c r="W223" s="237">
        <v>3.7152574387529951E-4</v>
      </c>
      <c r="X223" s="237">
        <v>1.3534099487871336E-4</v>
      </c>
      <c r="Y223" s="237">
        <v>3.6991115425830855E-4</v>
      </c>
      <c r="Z223" s="237">
        <v>9.7149989323090912E-5</v>
      </c>
      <c r="AA223" s="237">
        <v>1.9376006611066543E-4</v>
      </c>
      <c r="AB223" s="237">
        <v>3.3571634163267577E-4</v>
      </c>
      <c r="AC223" s="237">
        <v>4.211361266866924E-4</v>
      </c>
      <c r="AD223" s="237">
        <v>3.5612552159380547E-4</v>
      </c>
      <c r="AE223" s="237">
        <v>4.8432783280673297E-4</v>
      </c>
      <c r="AF223" s="237">
        <v>2.4097119900170832E-4</v>
      </c>
      <c r="AG223" s="237">
        <v>3.3220429646154672E-4</v>
      </c>
      <c r="AH223" s="238">
        <v>2.3081259553222336E-4</v>
      </c>
    </row>
    <row r="224" spans="1:34" x14ac:dyDescent="0.2">
      <c r="A224" s="18"/>
      <c r="B224" s="121"/>
      <c r="C224" s="121" t="s">
        <v>274</v>
      </c>
      <c r="D224" s="17"/>
      <c r="E224" s="206" t="s">
        <v>238</v>
      </c>
      <c r="F224" s="227"/>
      <c r="G224" s="236">
        <v>8.8035783415854282E-4</v>
      </c>
      <c r="H224" s="237">
        <v>6.1726398034457381E-4</v>
      </c>
      <c r="I224" s="237">
        <v>1.0984197330068427E-3</v>
      </c>
      <c r="J224" s="237">
        <v>6.4975604366276874E-4</v>
      </c>
      <c r="K224" s="237">
        <v>1.2539660492409455E-3</v>
      </c>
      <c r="L224" s="237">
        <v>7.7034541518621231E-4</v>
      </c>
      <c r="M224" s="237">
        <v>1.0129532851686058E-3</v>
      </c>
      <c r="N224" s="237">
        <v>1.0309099833788421E-3</v>
      </c>
      <c r="O224" s="237">
        <v>8.7846416246673323E-4</v>
      </c>
      <c r="P224" s="237">
        <v>1.1197411532159367E-3</v>
      </c>
      <c r="Q224" s="237">
        <v>1.3496574348281394E-3</v>
      </c>
      <c r="R224" s="237">
        <v>1.1363610205452294E-3</v>
      </c>
      <c r="S224" s="237">
        <v>1.1131037883682236E-3</v>
      </c>
      <c r="T224" s="237">
        <v>8.7706351905463931E-4</v>
      </c>
      <c r="U224" s="237">
        <v>1.1995068485010315E-3</v>
      </c>
      <c r="V224" s="237">
        <v>1.1376676920744058E-3</v>
      </c>
      <c r="W224" s="237">
        <v>1.1711047051719378E-3</v>
      </c>
      <c r="X224" s="237">
        <v>5.0143152500515642E-4</v>
      </c>
      <c r="Y224" s="237">
        <v>1.1665267323431746E-3</v>
      </c>
      <c r="Z224" s="237">
        <v>3.9314556559051796E-4</v>
      </c>
      <c r="AA224" s="237">
        <v>6.6707170871937473E-4</v>
      </c>
      <c r="AB224" s="237">
        <v>1.069571492796587E-3</v>
      </c>
      <c r="AC224" s="237">
        <v>1.311768922348285E-3</v>
      </c>
      <c r="AD224" s="237">
        <v>1.1274392446613078E-3</v>
      </c>
      <c r="AE224" s="237">
        <v>1.4909413328335359E-3</v>
      </c>
      <c r="AF224" s="237">
        <v>8.0093314404379597E-4</v>
      </c>
      <c r="AG224" s="237">
        <v>1.0596135151175398E-3</v>
      </c>
      <c r="AH224" s="238">
        <v>7.7212965728029798E-4</v>
      </c>
    </row>
    <row r="225" spans="1:34" x14ac:dyDescent="0.2">
      <c r="A225" s="18"/>
      <c r="B225" s="121"/>
      <c r="C225" s="121" t="s">
        <v>275</v>
      </c>
      <c r="D225" s="17"/>
      <c r="E225" s="206" t="s">
        <v>240</v>
      </c>
      <c r="F225" s="227"/>
      <c r="G225" s="236">
        <v>6.0464293098993485E-4</v>
      </c>
      <c r="H225" s="237">
        <v>4.0557654224287944E-4</v>
      </c>
      <c r="I225" s="237">
        <v>7.6963650304711674E-4</v>
      </c>
      <c r="J225" s="237">
        <v>4.3016122034891856E-4</v>
      </c>
      <c r="K225" s="237">
        <v>8.8732850917632388E-4</v>
      </c>
      <c r="L225" s="237">
        <v>5.2140352936698789E-4</v>
      </c>
      <c r="M225" s="237">
        <v>7.0496947687543536E-4</v>
      </c>
      <c r="N225" s="237">
        <v>7.1855616852449229E-4</v>
      </c>
      <c r="O225" s="237">
        <v>6.0321011004145454E-4</v>
      </c>
      <c r="P225" s="237">
        <v>7.8576906586625404E-4</v>
      </c>
      <c r="Q225" s="237">
        <v>9.5973209552735277E-4</v>
      </c>
      <c r="R225" s="237">
        <v>7.983442625982798E-4</v>
      </c>
      <c r="S225" s="237">
        <v>7.8074699396348305E-4</v>
      </c>
      <c r="T225" s="237">
        <v>6.0215033224001249E-4</v>
      </c>
      <c r="U225" s="237">
        <v>8.4612269509823715E-4</v>
      </c>
      <c r="V225" s="237">
        <v>7.9933293785169586E-4</v>
      </c>
      <c r="W225" s="237">
        <v>8.246325993653404E-4</v>
      </c>
      <c r="X225" s="237">
        <v>3.1793348920361409E-4</v>
      </c>
      <c r="Y225" s="237">
        <v>8.2116873844425469E-4</v>
      </c>
      <c r="Z225" s="237">
        <v>2.3600038974046819E-4</v>
      </c>
      <c r="AA225" s="237">
        <v>4.4326288297464239E-4</v>
      </c>
      <c r="AB225" s="237">
        <v>7.478088741720468E-4</v>
      </c>
      <c r="AC225" s="237">
        <v>9.3106426750695572E-4</v>
      </c>
      <c r="AD225" s="237">
        <v>7.9159372213267608E-4</v>
      </c>
      <c r="AE225" s="237">
        <v>1.0666326367461088E-3</v>
      </c>
      <c r="AF225" s="237">
        <v>5.4454731868545199E-4</v>
      </c>
      <c r="AG225" s="237">
        <v>7.4027430570130863E-4</v>
      </c>
      <c r="AH225" s="238">
        <v>5.227535518976215E-4</v>
      </c>
    </row>
    <row r="226" spans="1:34" x14ac:dyDescent="0.2">
      <c r="A226" s="18"/>
      <c r="B226" s="121"/>
      <c r="C226" s="121" t="s">
        <v>276</v>
      </c>
      <c r="D226" s="17"/>
      <c r="E226" s="206" t="s">
        <v>241</v>
      </c>
      <c r="F226" s="227"/>
      <c r="G226" s="236">
        <v>6.6817992125381003E-5</v>
      </c>
      <c r="H226" s="237">
        <v>5.4906944767877828E-5</v>
      </c>
      <c r="I226" s="237">
        <v>7.6690307903178403E-5</v>
      </c>
      <c r="J226" s="237">
        <v>5.6377957865734788E-5</v>
      </c>
      <c r="K226" s="237">
        <v>8.3732355872340023E-5</v>
      </c>
      <c r="L226" s="237">
        <v>6.1837400168187457E-5</v>
      </c>
      <c r="M226" s="237">
        <v>7.2820985633116435E-5</v>
      </c>
      <c r="N226" s="237">
        <v>7.363393918435277E-5</v>
      </c>
      <c r="O226" s="237">
        <v>6.6732259931816886E-5</v>
      </c>
      <c r="P226" s="237">
        <v>7.7655592504692947E-5</v>
      </c>
      <c r="Q226" s="237">
        <v>8.806459172244123E-5</v>
      </c>
      <c r="R226" s="237">
        <v>7.8408023714943108E-5</v>
      </c>
      <c r="S226" s="237">
        <v>7.7355099103254392E-5</v>
      </c>
      <c r="T226" s="237">
        <v>6.6668848606274395E-5</v>
      </c>
      <c r="U226" s="237">
        <v>8.1266824619285525E-5</v>
      </c>
      <c r="V226" s="237">
        <v>7.8467180651675374E-5</v>
      </c>
      <c r="W226" s="237">
        <v>7.9980974458427581E-5</v>
      </c>
      <c r="X226" s="237">
        <v>4.9662862319417308E-5</v>
      </c>
      <c r="Y226" s="237">
        <v>7.9773715906491529E-5</v>
      </c>
      <c r="Z226" s="237">
        <v>4.47604323612761E-5</v>
      </c>
      <c r="AA226" s="237">
        <v>5.7161889924678786E-5</v>
      </c>
      <c r="AB226" s="237">
        <v>7.5384261599383142E-5</v>
      </c>
      <c r="AC226" s="237">
        <v>8.6349265195763782E-5</v>
      </c>
      <c r="AD226" s="237">
        <v>7.8004108178620623E-5</v>
      </c>
      <c r="AE226" s="237">
        <v>9.4460937268334681E-5</v>
      </c>
      <c r="AF226" s="237">
        <v>6.3222198336976155E-5</v>
      </c>
      <c r="AG226" s="237">
        <v>7.4933434101892612E-5</v>
      </c>
      <c r="AH226" s="238">
        <v>6.1918178155859232E-5</v>
      </c>
    </row>
    <row r="227" spans="1:34" x14ac:dyDescent="0.2">
      <c r="A227" s="18"/>
      <c r="B227" s="121"/>
      <c r="C227" s="121" t="s">
        <v>277</v>
      </c>
      <c r="D227" s="17"/>
      <c r="E227" s="206" t="s">
        <v>242</v>
      </c>
      <c r="F227" s="227"/>
      <c r="G227" s="236">
        <v>1.2581878900160101E-5</v>
      </c>
      <c r="H227" s="237">
        <v>1.1779216368246289E-5</v>
      </c>
      <c r="I227" s="237">
        <v>1.3247155239026126E-5</v>
      </c>
      <c r="J227" s="237">
        <v>1.1878345106649001E-5</v>
      </c>
      <c r="K227" s="237">
        <v>1.3721705283462408E-5</v>
      </c>
      <c r="L227" s="237">
        <v>1.224624640447766E-5</v>
      </c>
      <c r="M227" s="237">
        <v>1.2986409066430144E-5</v>
      </c>
      <c r="N227" s="237">
        <v>1.3041192439896679E-5</v>
      </c>
      <c r="O227" s="237">
        <v>1.2576101572819586E-5</v>
      </c>
      <c r="P227" s="237">
        <v>1.3312203908468365E-5</v>
      </c>
      <c r="Q227" s="237">
        <v>1.4013646310302465E-5</v>
      </c>
      <c r="R227" s="237">
        <v>1.3362908797986743E-5</v>
      </c>
      <c r="S227" s="237">
        <v>1.3291954237118505E-5</v>
      </c>
      <c r="T227" s="237">
        <v>1.2571828405768505E-5</v>
      </c>
      <c r="U227" s="237">
        <v>1.3555557882760258E-5</v>
      </c>
      <c r="V227" s="237">
        <v>1.3366895269973011E-5</v>
      </c>
      <c r="W227" s="237">
        <v>1.346890691792081E-5</v>
      </c>
      <c r="X227" s="237">
        <v>1.1425827756035409E-5</v>
      </c>
      <c r="Y227" s="237">
        <v>1.3454940163439476E-5</v>
      </c>
      <c r="Z227" s="237">
        <v>1.1095462446871142E-5</v>
      </c>
      <c r="AA227" s="237">
        <v>1.1931172777666867E-5</v>
      </c>
      <c r="AB227" s="237">
        <v>1.3159143295026876E-5</v>
      </c>
      <c r="AC227" s="237">
        <v>1.3898053760660343E-5</v>
      </c>
      <c r="AD227" s="237">
        <v>1.3335689708234766E-5</v>
      </c>
      <c r="AE227" s="237">
        <v>1.444468371253631E-5</v>
      </c>
      <c r="AF227" s="237">
        <v>1.2339565284924337E-5</v>
      </c>
      <c r="AG227" s="237">
        <v>1.3128762898599003E-5</v>
      </c>
      <c r="AH227" s="238">
        <v>1.2251689877428565E-5</v>
      </c>
    </row>
    <row r="228" spans="1:34" x14ac:dyDescent="0.2">
      <c r="A228" s="18"/>
      <c r="B228" s="121"/>
      <c r="C228" s="121" t="s">
        <v>278</v>
      </c>
      <c r="D228" s="17"/>
      <c r="E228" s="206" t="s">
        <v>300</v>
      </c>
      <c r="F228" s="227"/>
      <c r="G228" s="236">
        <v>0.94171697313716152</v>
      </c>
      <c r="H228" s="237">
        <v>0.63808591791655811</v>
      </c>
      <c r="I228" s="237">
        <v>1.193377601049566</v>
      </c>
      <c r="J228" s="237">
        <v>0.67558432135160784</v>
      </c>
      <c r="K228" s="237">
        <v>1.3728903165660347</v>
      </c>
      <c r="L228" s="237">
        <v>0.81475396592240967</v>
      </c>
      <c r="M228" s="237">
        <v>1.0947425802503736</v>
      </c>
      <c r="N228" s="237">
        <v>1.1154660260732743</v>
      </c>
      <c r="O228" s="237">
        <v>0.93953152666743112</v>
      </c>
      <c r="P228" s="237">
        <v>1.2179842014054478</v>
      </c>
      <c r="Q228" s="237">
        <v>1.4833257218792493</v>
      </c>
      <c r="R228" s="237">
        <v>1.2371648389675389</v>
      </c>
      <c r="S228" s="237">
        <v>1.2103241589400686</v>
      </c>
      <c r="T228" s="237">
        <v>0.93791507371333593</v>
      </c>
      <c r="U228" s="237">
        <v>1.3100401041896446</v>
      </c>
      <c r="V228" s="237">
        <v>1.2386728409580041</v>
      </c>
      <c r="W228" s="237">
        <v>1.2772617909583621</v>
      </c>
      <c r="X228" s="237">
        <v>0.50440612975864352</v>
      </c>
      <c r="Y228" s="237">
        <v>1.271978449289151</v>
      </c>
      <c r="Z228" s="237">
        <v>0.37943559302428664</v>
      </c>
      <c r="AA228" s="237">
        <v>0.69556796436252122</v>
      </c>
      <c r="AB228" s="237">
        <v>1.1600844568376494</v>
      </c>
      <c r="AC228" s="237">
        <v>1.4395993905407314</v>
      </c>
      <c r="AD228" s="237">
        <v>1.2268684060147865</v>
      </c>
      <c r="AE228" s="237">
        <v>1.6463784820071672</v>
      </c>
      <c r="AF228" s="237">
        <v>0.8500546172116521</v>
      </c>
      <c r="AG228" s="237">
        <v>1.1485921652971169</v>
      </c>
      <c r="AH228" s="238">
        <v>0.81681312200660805</v>
      </c>
    </row>
    <row r="229" spans="1:34" x14ac:dyDescent="0.2">
      <c r="A229" s="18"/>
      <c r="B229" s="121"/>
      <c r="C229" s="121" t="s">
        <v>279</v>
      </c>
      <c r="D229" s="17"/>
      <c r="E229" s="206" t="s">
        <v>300</v>
      </c>
      <c r="F229" s="227"/>
      <c r="G229" s="236">
        <v>0.2717177969184944</v>
      </c>
      <c r="H229" s="237">
        <v>0.26875438834104265</v>
      </c>
      <c r="I229" s="237">
        <v>0.27417397934957233</v>
      </c>
      <c r="J229" s="237">
        <v>0.26912036898916653</v>
      </c>
      <c r="K229" s="237">
        <v>0.27592600540809475</v>
      </c>
      <c r="L229" s="237">
        <v>0.27047865073061217</v>
      </c>
      <c r="M229" s="237">
        <v>0.27321131146152944</v>
      </c>
      <c r="N229" s="237">
        <v>0.27341357020960555</v>
      </c>
      <c r="O229" s="237">
        <v>0.27169646718063456</v>
      </c>
      <c r="P229" s="237">
        <v>0.27441413729554914</v>
      </c>
      <c r="Q229" s="237">
        <v>0.27700384386280014</v>
      </c>
      <c r="R229" s="237">
        <v>0.27460133839008538</v>
      </c>
      <c r="S229" s="237">
        <v>0.27433937605108732</v>
      </c>
      <c r="T229" s="237">
        <v>0.27168069076229112</v>
      </c>
      <c r="U229" s="237">
        <v>0.27531259365310962</v>
      </c>
      <c r="V229" s="237">
        <v>0.27461605633792546</v>
      </c>
      <c r="W229" s="237">
        <v>0.27499268061090315</v>
      </c>
      <c r="X229" s="237">
        <v>0.26744968704633726</v>
      </c>
      <c r="Y229" s="237">
        <v>0.27494111572730201</v>
      </c>
      <c r="Z229" s="237">
        <v>0.26622998717005725</v>
      </c>
      <c r="AA229" s="237">
        <v>0.26931540733616383</v>
      </c>
      <c r="AB229" s="237">
        <v>0.27384904160874657</v>
      </c>
      <c r="AC229" s="237">
        <v>0.27657707926438013</v>
      </c>
      <c r="AD229" s="237">
        <v>0.27450084623948118</v>
      </c>
      <c r="AE229" s="237">
        <v>0.27859522241131252</v>
      </c>
      <c r="AF229" s="237">
        <v>0.27082318153871471</v>
      </c>
      <c r="AG229" s="237">
        <v>0.2737368779985353</v>
      </c>
      <c r="AH229" s="238">
        <v>0.27049874788700412</v>
      </c>
    </row>
    <row r="230" spans="1:34" x14ac:dyDescent="0.2">
      <c r="A230" s="18"/>
      <c r="B230" s="121"/>
      <c r="C230" s="121" t="s">
        <v>280</v>
      </c>
      <c r="D230" s="17"/>
      <c r="E230" s="206" t="s">
        <v>300</v>
      </c>
      <c r="F230" s="227"/>
      <c r="G230" s="236">
        <v>0.35399028093062657</v>
      </c>
      <c r="H230" s="237">
        <v>0.34971857689499453</v>
      </c>
      <c r="I230" s="237">
        <v>0.35753082693664057</v>
      </c>
      <c r="J230" s="237">
        <v>0.35024613189481785</v>
      </c>
      <c r="K230" s="237">
        <v>0.36005634327673242</v>
      </c>
      <c r="L230" s="237">
        <v>0.35220407236938045</v>
      </c>
      <c r="M230" s="237">
        <v>0.3561431572330378</v>
      </c>
      <c r="N230" s="237">
        <v>0.35643470984477438</v>
      </c>
      <c r="O230" s="237">
        <v>0.35395953446927525</v>
      </c>
      <c r="P230" s="237">
        <v>0.35787701061000377</v>
      </c>
      <c r="Q230" s="237">
        <v>0.36161002943116871</v>
      </c>
      <c r="R230" s="237">
        <v>0.35814685786531975</v>
      </c>
      <c r="S230" s="237">
        <v>0.35776924352310713</v>
      </c>
      <c r="T230" s="237">
        <v>0.35393679302537912</v>
      </c>
      <c r="U230" s="237">
        <v>0.3591721204634451</v>
      </c>
      <c r="V230" s="237">
        <v>0.35816807354164026</v>
      </c>
      <c r="W230" s="237">
        <v>0.3587109711491579</v>
      </c>
      <c r="X230" s="237">
        <v>0.34783787174070219</v>
      </c>
      <c r="Y230" s="237">
        <v>0.35863664122953359</v>
      </c>
      <c r="Z230" s="237">
        <v>0.34607969471327199</v>
      </c>
      <c r="AA230" s="237">
        <v>0.35052727641883341</v>
      </c>
      <c r="AB230" s="237">
        <v>0.35706243460310405</v>
      </c>
      <c r="AC230" s="237">
        <v>0.36099485538085152</v>
      </c>
      <c r="AD230" s="237">
        <v>0.35800200010640265</v>
      </c>
      <c r="AE230" s="237">
        <v>0.36390397506513333</v>
      </c>
      <c r="AF230" s="237">
        <v>0.35270070778258988</v>
      </c>
      <c r="AG230" s="237">
        <v>0.35690075262983989</v>
      </c>
      <c r="AH230" s="238">
        <v>0.35223304208510492</v>
      </c>
    </row>
    <row r="231" spans="1:34" x14ac:dyDescent="0.2">
      <c r="A231" s="18"/>
      <c r="B231" s="121"/>
      <c r="C231" s="121" t="s">
        <v>281</v>
      </c>
      <c r="D231" s="17"/>
      <c r="E231" s="206" t="s">
        <v>300</v>
      </c>
      <c r="F231" s="227"/>
      <c r="G231" s="236">
        <v>3.710030816682873E-2</v>
      </c>
      <c r="H231" s="237">
        <v>3.4459036943417266E-2</v>
      </c>
      <c r="I231" s="237">
        <v>3.9289491266323445E-2</v>
      </c>
      <c r="J231" s="237">
        <v>3.4785233662145233E-2</v>
      </c>
      <c r="K231" s="237">
        <v>4.0851063317593389E-2</v>
      </c>
      <c r="L231" s="237">
        <v>3.599586337559859E-2</v>
      </c>
      <c r="M231" s="237">
        <v>3.8431470199050813E-2</v>
      </c>
      <c r="N231" s="237">
        <v>3.8611742408236352E-2</v>
      </c>
      <c r="O231" s="237">
        <v>3.7081297078300213E-2</v>
      </c>
      <c r="P231" s="237">
        <v>3.9503542840786922E-2</v>
      </c>
      <c r="Q231" s="237">
        <v>4.1811735334122288E-2</v>
      </c>
      <c r="R231" s="237">
        <v>3.9670394238785808E-2</v>
      </c>
      <c r="S231" s="237">
        <v>3.9436908518025643E-2</v>
      </c>
      <c r="T231" s="237">
        <v>3.706723563564393E-2</v>
      </c>
      <c r="U231" s="237">
        <v>4.0304332492531882E-2</v>
      </c>
      <c r="V231" s="237">
        <v>3.9683512271983599E-2</v>
      </c>
      <c r="W231" s="237">
        <v>4.0019195600237215E-2</v>
      </c>
      <c r="X231" s="237">
        <v>3.329616321379595E-2</v>
      </c>
      <c r="Y231" s="237">
        <v>3.9973236077736465E-2</v>
      </c>
      <c r="Z231" s="237">
        <v>3.2209050822703672E-2</v>
      </c>
      <c r="AA231" s="237">
        <v>3.4959070364011267E-2</v>
      </c>
      <c r="AB231" s="237">
        <v>3.899987588531463E-2</v>
      </c>
      <c r="AC231" s="237">
        <v>4.1431362184920308E-2</v>
      </c>
      <c r="AD231" s="237">
        <v>3.9580826088248207E-2</v>
      </c>
      <c r="AE231" s="237">
        <v>4.3230123064292969E-2</v>
      </c>
      <c r="AF231" s="237">
        <v>3.6302941959342985E-2</v>
      </c>
      <c r="AG231" s="237">
        <v>3.8899905021283578E-2</v>
      </c>
      <c r="AH231" s="238">
        <v>3.6013775870437942E-2</v>
      </c>
    </row>
    <row r="232" spans="1:34" x14ac:dyDescent="0.2">
      <c r="A232" s="18"/>
      <c r="B232" s="121"/>
      <c r="C232" s="121" t="s">
        <v>282</v>
      </c>
      <c r="D232" s="17"/>
      <c r="E232" s="206" t="s">
        <v>300</v>
      </c>
      <c r="F232" s="227"/>
      <c r="G232" s="236">
        <v>4.8369107983296677</v>
      </c>
      <c r="H232" s="237">
        <v>4.7342068746845172</v>
      </c>
      <c r="I232" s="237">
        <v>4.9220356018344598</v>
      </c>
      <c r="J232" s="237">
        <v>4.7468907984696198</v>
      </c>
      <c r="K232" s="237">
        <v>4.9827562030731638</v>
      </c>
      <c r="L232" s="237">
        <v>4.7939652603995349</v>
      </c>
      <c r="M232" s="237">
        <v>4.8886720724104418</v>
      </c>
      <c r="N232" s="237">
        <v>4.8956818270480671</v>
      </c>
      <c r="O232" s="237">
        <v>4.8361715658845723</v>
      </c>
      <c r="P232" s="237">
        <v>4.9303588426909695</v>
      </c>
      <c r="Q232" s="237">
        <v>5.0201112405108494</v>
      </c>
      <c r="R232" s="237">
        <v>4.936846738779896</v>
      </c>
      <c r="S232" s="237">
        <v>4.9277678151825635</v>
      </c>
      <c r="T232" s="237">
        <v>4.8356247968439261</v>
      </c>
      <c r="U232" s="237">
        <v>4.9614969698623304</v>
      </c>
      <c r="V232" s="237">
        <v>4.9373568240252039</v>
      </c>
      <c r="W232" s="237">
        <v>4.9504096277692211</v>
      </c>
      <c r="X232" s="237">
        <v>4.6889893696901899</v>
      </c>
      <c r="Y232" s="237">
        <v>4.9486225249348568</v>
      </c>
      <c r="Z232" s="237">
        <v>4.6467177896196539</v>
      </c>
      <c r="AA232" s="237">
        <v>4.7536503130537042</v>
      </c>
      <c r="AB232" s="237">
        <v>4.9107741169426609</v>
      </c>
      <c r="AC232" s="237">
        <v>5.0053207053601856</v>
      </c>
      <c r="AD232" s="237">
        <v>4.9333639459442669</v>
      </c>
      <c r="AE232" s="237">
        <v>5.0752642228503602</v>
      </c>
      <c r="AF232" s="237">
        <v>4.8059057893154602</v>
      </c>
      <c r="AG232" s="237">
        <v>4.9068868221070616</v>
      </c>
      <c r="AH232" s="238">
        <v>4.7946617748225782</v>
      </c>
    </row>
    <row r="233" spans="1:34" x14ac:dyDescent="0.2">
      <c r="A233" s="18"/>
      <c r="B233" s="121"/>
      <c r="C233" s="121" t="s">
        <v>283</v>
      </c>
      <c r="D233" s="17"/>
      <c r="E233" s="206" t="s">
        <v>243</v>
      </c>
      <c r="F233" s="227"/>
      <c r="G233" s="236">
        <v>4.443131228104402E-3</v>
      </c>
      <c r="H233" s="237">
        <v>2.8106834173560638E-3</v>
      </c>
      <c r="I233" s="237">
        <v>5.7961642397924614E-3</v>
      </c>
      <c r="J233" s="237">
        <v>3.012290550558001E-3</v>
      </c>
      <c r="K233" s="237">
        <v>6.7612998357987264E-3</v>
      </c>
      <c r="L233" s="237">
        <v>3.7605248885678811E-3</v>
      </c>
      <c r="M233" s="237">
        <v>5.2658610280548745E-3</v>
      </c>
      <c r="N233" s="237">
        <v>5.377278958411758E-3</v>
      </c>
      <c r="O233" s="237">
        <v>4.4313813519185575E-3</v>
      </c>
      <c r="P233" s="237">
        <v>5.9284596364268197E-3</v>
      </c>
      <c r="Q233" s="237">
        <v>7.3550468604621951E-3</v>
      </c>
      <c r="R233" s="237">
        <v>6.0315827829516173E-3</v>
      </c>
      <c r="S233" s="237">
        <v>5.887276037655073E-3</v>
      </c>
      <c r="T233" s="237">
        <v>4.4226906233493964E-3</v>
      </c>
      <c r="U233" s="237">
        <v>6.4233907522750992E-3</v>
      </c>
      <c r="V233" s="237">
        <v>6.0396904336863233E-3</v>
      </c>
      <c r="W233" s="237">
        <v>6.2471608022933575E-3</v>
      </c>
      <c r="X233" s="237">
        <v>2.0919648483311085E-3</v>
      </c>
      <c r="Y233" s="237">
        <v>6.2187553431249185E-3</v>
      </c>
      <c r="Z233" s="237">
        <v>1.4200708651816462E-3</v>
      </c>
      <c r="AA233" s="237">
        <v>3.1197309909314014E-3</v>
      </c>
      <c r="AB233" s="237">
        <v>5.6171663426828108E-3</v>
      </c>
      <c r="AC233" s="237">
        <v>7.1199557766013621E-3</v>
      </c>
      <c r="AD233" s="237">
        <v>5.9762248439554702E-3</v>
      </c>
      <c r="AE233" s="237">
        <v>8.2316868376012386E-3</v>
      </c>
      <c r="AF233" s="237">
        <v>3.9503159851118292E-3</v>
      </c>
      <c r="AG233" s="237">
        <v>5.555378966710372E-3</v>
      </c>
      <c r="AH233" s="238">
        <v>3.7715957747102638E-3</v>
      </c>
    </row>
    <row r="234" spans="1:34" x14ac:dyDescent="0.2">
      <c r="A234" s="18"/>
      <c r="B234" s="121"/>
      <c r="C234" s="121" t="s">
        <v>284</v>
      </c>
      <c r="D234" s="17"/>
      <c r="E234" s="206" t="s">
        <v>244</v>
      </c>
      <c r="F234" s="227"/>
      <c r="G234" s="236">
        <v>7.8975536744999649E-4</v>
      </c>
      <c r="H234" s="237">
        <v>5.8893802969037386E-4</v>
      </c>
      <c r="I234" s="237">
        <v>9.5620019068972013E-4</v>
      </c>
      <c r="J234" s="237">
        <v>6.137389498155956E-4</v>
      </c>
      <c r="K234" s="237">
        <v>1.0749273926810516E-3</v>
      </c>
      <c r="L234" s="237">
        <v>7.0578380833428674E-4</v>
      </c>
      <c r="M234" s="237">
        <v>8.9096436600647876E-4</v>
      </c>
      <c r="N234" s="237">
        <v>9.0467056353735079E-4</v>
      </c>
      <c r="O234" s="237">
        <v>7.8830994368875253E-4</v>
      </c>
      <c r="P234" s="237">
        <v>9.7247465237544238E-4</v>
      </c>
      <c r="Q234" s="237">
        <v>1.1479678268134946E-3</v>
      </c>
      <c r="R234" s="237">
        <v>9.8516045807786915E-4</v>
      </c>
      <c r="S234" s="237">
        <v>9.6740840731066979E-4</v>
      </c>
      <c r="T234" s="237">
        <v>7.872408442890906E-4</v>
      </c>
      <c r="U234" s="237">
        <v>1.0333591403233228E-3</v>
      </c>
      <c r="V234" s="237">
        <v>9.8615782952540245E-4</v>
      </c>
      <c r="W234" s="237">
        <v>1.0116800219124125E-3</v>
      </c>
      <c r="X234" s="237">
        <v>5.0052408550196295E-4</v>
      </c>
      <c r="Y234" s="237">
        <v>1.008185693548291E-3</v>
      </c>
      <c r="Z234" s="237">
        <v>4.1787031852430327E-4</v>
      </c>
      <c r="AA234" s="237">
        <v>6.2695585210273028E-4</v>
      </c>
      <c r="AB234" s="237">
        <v>9.3418057026114858E-4</v>
      </c>
      <c r="AC234" s="237">
        <v>1.1190478421860444E-3</v>
      </c>
      <c r="AD234" s="237">
        <v>9.7835054117892113E-4</v>
      </c>
      <c r="AE234" s="237">
        <v>1.2558086442801294E-3</v>
      </c>
      <c r="AF234" s="237">
        <v>7.2913116589603535E-4</v>
      </c>
      <c r="AG234" s="237">
        <v>9.2657972920011031E-4</v>
      </c>
      <c r="AH234" s="238">
        <v>7.0714570539899839E-4</v>
      </c>
    </row>
    <row r="235" spans="1:34" x14ac:dyDescent="0.2">
      <c r="A235" s="18"/>
      <c r="B235" s="121"/>
      <c r="C235" s="121" t="s">
        <v>285</v>
      </c>
      <c r="D235" s="17"/>
      <c r="E235" s="206" t="s">
        <v>245</v>
      </c>
      <c r="F235" s="227"/>
      <c r="G235" s="236">
        <v>4.9520369457572641E-2</v>
      </c>
      <c r="H235" s="237">
        <v>3.0135692288569972E-2</v>
      </c>
      <c r="I235" s="237">
        <v>6.5587105532003795E-2</v>
      </c>
      <c r="J235" s="237">
        <v>3.252969788333146E-2</v>
      </c>
      <c r="K235" s="237">
        <v>7.7047712008800132E-2</v>
      </c>
      <c r="L235" s="237">
        <v>4.141468703495095E-2</v>
      </c>
      <c r="M235" s="237">
        <v>5.9289962987210273E-2</v>
      </c>
      <c r="N235" s="237">
        <v>6.0613007189043916E-2</v>
      </c>
      <c r="O235" s="237">
        <v>4.9380844288597153E-2</v>
      </c>
      <c r="P235" s="237">
        <v>6.7158061453422541E-2</v>
      </c>
      <c r="Q235" s="237">
        <v>8.4098224936304408E-2</v>
      </c>
      <c r="R235" s="237">
        <v>6.8382608352179811E-2</v>
      </c>
      <c r="S235" s="237">
        <v>6.6669022378732568E-2</v>
      </c>
      <c r="T235" s="237">
        <v>4.9277645297139419E-2</v>
      </c>
      <c r="U235" s="237">
        <v>7.3035174239781758E-2</v>
      </c>
      <c r="V235" s="237">
        <v>6.8478883523157105E-2</v>
      </c>
      <c r="W235" s="237">
        <v>7.0942512737580635E-2</v>
      </c>
      <c r="X235" s="237">
        <v>2.1601191311457796E-2</v>
      </c>
      <c r="Y235" s="237">
        <v>7.0605209056450971E-2</v>
      </c>
      <c r="Z235" s="237">
        <v>1.3622713917330845E-2</v>
      </c>
      <c r="AA235" s="237">
        <v>3.3805510952405388E-2</v>
      </c>
      <c r="AB235" s="237">
        <v>6.346157574382004E-2</v>
      </c>
      <c r="AC235" s="237">
        <v>8.1306610566798707E-2</v>
      </c>
      <c r="AD235" s="237">
        <v>6.7725254549432679E-2</v>
      </c>
      <c r="AE235" s="237">
        <v>9.4507980665335778E-2</v>
      </c>
      <c r="AF235" s="237">
        <v>4.3668381831092035E-2</v>
      </c>
      <c r="AG235" s="237">
        <v>6.2727874899934283E-2</v>
      </c>
      <c r="AH235" s="238">
        <v>4.1546149463600648E-2</v>
      </c>
    </row>
    <row r="236" spans="1:34" x14ac:dyDescent="0.2">
      <c r="A236" s="18"/>
      <c r="B236" s="127"/>
      <c r="C236" s="127" t="s">
        <v>286</v>
      </c>
      <c r="D236" s="186"/>
      <c r="E236" s="211" t="s">
        <v>246</v>
      </c>
      <c r="F236" s="229"/>
      <c r="G236" s="240">
        <v>1.6413280191970672E-3</v>
      </c>
      <c r="H236" s="241">
        <v>1.4333213079814587E-3</v>
      </c>
      <c r="I236" s="241">
        <v>1.8137316605718978E-3</v>
      </c>
      <c r="J236" s="241">
        <v>1.4590101149735291E-3</v>
      </c>
      <c r="K236" s="241">
        <v>1.9367093630629504E-3</v>
      </c>
      <c r="L236" s="241">
        <v>1.5543502311127868E-3</v>
      </c>
      <c r="M236" s="241">
        <v>1.7461603567333734E-3</v>
      </c>
      <c r="N236" s="241">
        <v>1.7603572438322393E-3</v>
      </c>
      <c r="O236" s="241">
        <v>1.6398308484535276E-3</v>
      </c>
      <c r="P236" s="241">
        <v>1.8305887571245052E-3</v>
      </c>
      <c r="Q236" s="241">
        <v>2.0123646857514504E-3</v>
      </c>
      <c r="R236" s="241">
        <v>1.8437287217944907E-3</v>
      </c>
      <c r="S236" s="241">
        <v>1.8253411376415844E-3</v>
      </c>
      <c r="T236" s="241">
        <v>1.6387234746950304E-3</v>
      </c>
      <c r="U236" s="241">
        <v>1.8936529439291532E-3</v>
      </c>
      <c r="V236" s="241">
        <v>1.8447617996998958E-3</v>
      </c>
      <c r="W236" s="241">
        <v>1.8711977009057397E-3</v>
      </c>
      <c r="X236" s="241">
        <v>1.3417420949443587E-3</v>
      </c>
      <c r="Y236" s="241">
        <v>1.8675782736240262E-3</v>
      </c>
      <c r="Z236" s="241">
        <v>1.2561292766966453E-3</v>
      </c>
      <c r="AA236" s="241">
        <v>1.4727001897841799E-3</v>
      </c>
      <c r="AB236" s="241">
        <v>1.7909237253673901E-3</v>
      </c>
      <c r="AC236" s="241">
        <v>1.9824093494350092E-3</v>
      </c>
      <c r="AD236" s="241">
        <v>1.8366750060466136E-3</v>
      </c>
      <c r="AE236" s="241">
        <v>2.1240662650388324E-3</v>
      </c>
      <c r="AF236" s="241">
        <v>1.5785334371853981E-3</v>
      </c>
      <c r="AG236" s="241">
        <v>1.7830507699282956E-3</v>
      </c>
      <c r="AH236" s="242">
        <v>1.5557608848571559E-3</v>
      </c>
    </row>
    <row r="237" spans="1:34" x14ac:dyDescent="0.2">
      <c r="A237" s="18"/>
      <c r="B237" s="180"/>
      <c r="C237" s="232" t="s">
        <v>104</v>
      </c>
      <c r="D237" s="201"/>
      <c r="E237" s="181" t="s">
        <v>247</v>
      </c>
      <c r="F237" s="243">
        <v>1.6800000000000001E-3</v>
      </c>
    </row>
    <row r="238" spans="1:34" x14ac:dyDescent="0.2">
      <c r="A238" s="18"/>
      <c r="B238" s="127"/>
      <c r="C238" s="244" t="s">
        <v>104</v>
      </c>
      <c r="D238" s="186"/>
      <c r="E238" s="211" t="s">
        <v>247</v>
      </c>
      <c r="F238" s="245">
        <v>1.4999999999999999E-4</v>
      </c>
    </row>
    <row r="239" spans="1:34" x14ac:dyDescent="0.2">
      <c r="A239" s="18"/>
      <c r="B239" s="156"/>
      <c r="C239" s="156" t="s">
        <v>288</v>
      </c>
      <c r="D239" s="183"/>
      <c r="E239" s="203" t="s">
        <v>248</v>
      </c>
      <c r="F239" s="246">
        <v>4.8402835E-9</v>
      </c>
      <c r="G239" s="247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222"/>
      <c r="AF239" s="222"/>
      <c r="AG239" s="222"/>
      <c r="AH239" s="222"/>
    </row>
    <row r="240" spans="1:34" x14ac:dyDescent="0.2">
      <c r="A240" s="18"/>
      <c r="B240" s="121"/>
      <c r="C240" s="121" t="s">
        <v>287</v>
      </c>
      <c r="D240" s="17"/>
      <c r="E240" s="206" t="s">
        <v>249</v>
      </c>
      <c r="F240" s="248">
        <v>9.0513948999999995E-12</v>
      </c>
      <c r="G240" s="247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222"/>
      <c r="AF240" s="222"/>
      <c r="AG240" s="222"/>
      <c r="AH240" s="222"/>
    </row>
    <row r="241" spans="1:34" x14ac:dyDescent="0.2">
      <c r="A241" s="18"/>
      <c r="B241" s="121"/>
      <c r="C241" s="121" t="s">
        <v>289</v>
      </c>
      <c r="D241" s="17"/>
      <c r="E241" s="206" t="s">
        <v>250</v>
      </c>
      <c r="F241" s="248">
        <v>2.6463020999999999E-4</v>
      </c>
      <c r="G241" s="247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222"/>
      <c r="AF241" s="222"/>
      <c r="AG241" s="222"/>
      <c r="AH241" s="222"/>
    </row>
    <row r="242" spans="1:34" x14ac:dyDescent="0.2">
      <c r="A242" s="18"/>
      <c r="B242" s="121"/>
      <c r="C242" s="121" t="s">
        <v>269</v>
      </c>
      <c r="D242" s="17"/>
      <c r="E242" s="206" t="s">
        <v>251</v>
      </c>
      <c r="F242" s="248">
        <v>1.9643867000000001E-3</v>
      </c>
      <c r="G242" s="247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</row>
    <row r="243" spans="1:34" x14ac:dyDescent="0.2">
      <c r="A243" s="18"/>
      <c r="B243" s="121"/>
      <c r="C243" s="239" t="s">
        <v>270</v>
      </c>
      <c r="D243" s="17"/>
      <c r="E243" s="206" t="s">
        <v>252</v>
      </c>
      <c r="F243" s="248">
        <v>1.1193597000000001E-9</v>
      </c>
      <c r="G243" s="247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222"/>
      <c r="AF243" s="222"/>
      <c r="AG243" s="222"/>
      <c r="AH243" s="222"/>
    </row>
    <row r="244" spans="1:34" x14ac:dyDescent="0.2">
      <c r="A244" s="18"/>
      <c r="B244" s="121"/>
      <c r="C244" s="121" t="s">
        <v>271</v>
      </c>
      <c r="D244" s="17"/>
      <c r="E244" s="206" t="s">
        <v>253</v>
      </c>
      <c r="F244" s="248">
        <v>6.8041995999999999E-5</v>
      </c>
      <c r="G244" s="247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</row>
    <row r="245" spans="1:34" x14ac:dyDescent="0.2">
      <c r="A245" s="18"/>
      <c r="B245" s="121"/>
      <c r="C245" s="121" t="s">
        <v>272</v>
      </c>
      <c r="D245" s="17"/>
      <c r="E245" s="206" t="s">
        <v>254</v>
      </c>
      <c r="F245" s="248">
        <v>8.4331474000000006E-6</v>
      </c>
      <c r="G245" s="247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</row>
    <row r="246" spans="1:34" x14ac:dyDescent="0.2">
      <c r="A246" s="18"/>
      <c r="B246" s="121"/>
      <c r="C246" s="121" t="s">
        <v>273</v>
      </c>
      <c r="D246" s="17"/>
      <c r="E246" s="206" t="s">
        <v>255</v>
      </c>
      <c r="F246" s="248">
        <v>3.0682321000000001E-6</v>
      </c>
      <c r="G246" s="247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</row>
    <row r="247" spans="1:34" x14ac:dyDescent="0.2">
      <c r="A247" s="18"/>
      <c r="B247" s="121"/>
      <c r="C247" s="121" t="s">
        <v>274</v>
      </c>
      <c r="D247" s="17"/>
      <c r="E247" s="206" t="s">
        <v>254</v>
      </c>
      <c r="F247" s="248">
        <v>8.6995996000000008E-6</v>
      </c>
      <c r="G247" s="247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</row>
    <row r="248" spans="1:34" x14ac:dyDescent="0.2">
      <c r="A248" s="18"/>
      <c r="B248" s="121"/>
      <c r="C248" s="121" t="s">
        <v>275</v>
      </c>
      <c r="D248" s="17"/>
      <c r="E248" s="206" t="s">
        <v>256</v>
      </c>
      <c r="F248" s="248">
        <v>6.5824337999999997E-6</v>
      </c>
      <c r="G248" s="247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</row>
    <row r="249" spans="1:34" x14ac:dyDescent="0.2">
      <c r="A249" s="18"/>
      <c r="B249" s="121"/>
      <c r="C249" s="121" t="s">
        <v>276</v>
      </c>
      <c r="D249" s="17"/>
      <c r="E249" s="206" t="s">
        <v>257</v>
      </c>
      <c r="F249" s="248">
        <v>3.9385695000000001E-7</v>
      </c>
      <c r="G249" s="247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222"/>
      <c r="AF249" s="222"/>
      <c r="AG249" s="222"/>
      <c r="AH249" s="222"/>
    </row>
    <row r="250" spans="1:34" x14ac:dyDescent="0.2">
      <c r="A250" s="18"/>
      <c r="B250" s="121"/>
      <c r="C250" s="121" t="s">
        <v>277</v>
      </c>
      <c r="D250" s="17"/>
      <c r="E250" s="206" t="s">
        <v>258</v>
      </c>
      <c r="F250" s="248">
        <v>2.6541261E-8</v>
      </c>
      <c r="G250" s="247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</row>
    <row r="251" spans="1:34" x14ac:dyDescent="0.2">
      <c r="A251" s="18"/>
      <c r="B251" s="121"/>
      <c r="C251" s="121" t="s">
        <v>278</v>
      </c>
      <c r="D251" s="17"/>
      <c r="E251" s="206" t="s">
        <v>302</v>
      </c>
      <c r="F251" s="248">
        <v>1.0040024E-2</v>
      </c>
      <c r="G251" s="247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/>
      <c r="AH251" s="222"/>
    </row>
    <row r="252" spans="1:34" x14ac:dyDescent="0.2">
      <c r="A252" s="18"/>
      <c r="B252" s="121"/>
      <c r="C252" s="121" t="s">
        <v>279</v>
      </c>
      <c r="D252" s="17"/>
      <c r="E252" s="206" t="s">
        <v>302</v>
      </c>
      <c r="F252" s="248">
        <v>9.7989624999999996E-5</v>
      </c>
      <c r="G252" s="247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222"/>
      <c r="AF252" s="222"/>
      <c r="AG252" s="222"/>
      <c r="AH252" s="222"/>
    </row>
    <row r="253" spans="1:34" x14ac:dyDescent="0.2">
      <c r="A253" s="18"/>
      <c r="B253" s="121"/>
      <c r="C253" s="121" t="s">
        <v>280</v>
      </c>
      <c r="D253" s="17"/>
      <c r="E253" s="206" t="s">
        <v>302</v>
      </c>
      <c r="F253" s="248">
        <v>1.4125041000000001E-4</v>
      </c>
      <c r="G253" s="247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</row>
    <row r="254" spans="1:34" x14ac:dyDescent="0.2">
      <c r="A254" s="18"/>
      <c r="B254" s="121"/>
      <c r="C254" s="121" t="s">
        <v>281</v>
      </c>
      <c r="D254" s="17"/>
      <c r="E254" s="206" t="s">
        <v>302</v>
      </c>
      <c r="F254" s="248">
        <v>8.7337662000000005E-5</v>
      </c>
      <c r="G254" s="247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222"/>
      <c r="AF254" s="222"/>
      <c r="AG254" s="222"/>
      <c r="AH254" s="222"/>
    </row>
    <row r="255" spans="1:34" x14ac:dyDescent="0.2">
      <c r="A255" s="18"/>
      <c r="B255" s="121"/>
      <c r="C255" s="121" t="s">
        <v>282</v>
      </c>
      <c r="D255" s="17"/>
      <c r="E255" s="206" t="s">
        <v>302</v>
      </c>
      <c r="F255" s="248">
        <v>3.3960619E-3</v>
      </c>
      <c r="G255" s="247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222"/>
      <c r="AF255" s="222"/>
      <c r="AG255" s="222"/>
      <c r="AH255" s="222"/>
    </row>
    <row r="256" spans="1:34" x14ac:dyDescent="0.2">
      <c r="A256" s="18"/>
      <c r="B256" s="121"/>
      <c r="C256" s="121" t="s">
        <v>283</v>
      </c>
      <c r="D256" s="17"/>
      <c r="E256" s="206" t="s">
        <v>259</v>
      </c>
      <c r="F256" s="248">
        <v>5.3979376999999997E-5</v>
      </c>
      <c r="G256" s="247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222"/>
      <c r="AF256" s="222"/>
      <c r="AG256" s="222"/>
      <c r="AH256" s="222"/>
    </row>
    <row r="257" spans="1:34" x14ac:dyDescent="0.2">
      <c r="A257" s="18"/>
      <c r="B257" s="121"/>
      <c r="C257" s="121" t="s">
        <v>284</v>
      </c>
      <c r="D257" s="17"/>
      <c r="E257" s="206" t="s">
        <v>260</v>
      </c>
      <c r="F257" s="248">
        <v>6.6403316E-6</v>
      </c>
      <c r="G257" s="247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</row>
    <row r="258" spans="1:34" x14ac:dyDescent="0.2">
      <c r="A258" s="18"/>
      <c r="B258" s="121"/>
      <c r="C258" s="121" t="s">
        <v>285</v>
      </c>
      <c r="D258" s="17"/>
      <c r="E258" s="206" t="s">
        <v>261</v>
      </c>
      <c r="F258" s="248">
        <v>6.4098392000000004E-4</v>
      </c>
      <c r="G258" s="247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</row>
    <row r="259" spans="1:34" x14ac:dyDescent="0.2">
      <c r="A259" s="18"/>
      <c r="B259" s="127"/>
      <c r="C259" s="127" t="s">
        <v>286</v>
      </c>
      <c r="D259" s="186"/>
      <c r="E259" s="211" t="s">
        <v>262</v>
      </c>
      <c r="F259" s="248">
        <v>6.8780591999999996E-6</v>
      </c>
      <c r="G259" s="247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</row>
    <row r="260" spans="1:34" x14ac:dyDescent="0.2">
      <c r="A260" s="18"/>
      <c r="B260" s="180"/>
      <c r="C260" s="232" t="s">
        <v>104</v>
      </c>
      <c r="D260" s="201"/>
      <c r="E260" s="181"/>
      <c r="F260" s="201"/>
      <c r="G260" s="249">
        <v>0.90264730999146037</v>
      </c>
      <c r="H260" s="249">
        <v>0.85738684884713934</v>
      </c>
      <c r="I260" s="249">
        <v>0.55422715627668662</v>
      </c>
      <c r="J260" s="249">
        <v>0.70964987190435525</v>
      </c>
      <c r="K260" s="249">
        <v>0.65072587532023918</v>
      </c>
      <c r="L260" s="249">
        <v>1</v>
      </c>
      <c r="M260" s="249">
        <v>1.0768573868488471</v>
      </c>
      <c r="N260" s="249">
        <v>0.70964987190435525</v>
      </c>
      <c r="O260" s="249">
        <v>0.67549103330486759</v>
      </c>
      <c r="P260" s="249">
        <v>0.71818958155422719</v>
      </c>
      <c r="Q260" s="249">
        <v>1.0999146029035014</v>
      </c>
      <c r="R260" s="249">
        <v>0.97438087105038429</v>
      </c>
      <c r="S260" s="249">
        <v>0.5764304013663536</v>
      </c>
      <c r="T260" s="249">
        <v>0.58155422715627669</v>
      </c>
      <c r="U260" s="249">
        <v>0.81383432963279245</v>
      </c>
      <c r="V260" s="249">
        <v>0.71818958155422719</v>
      </c>
      <c r="W260" s="249">
        <v>0.65499573014517509</v>
      </c>
      <c r="X260" s="249">
        <v>0.88300597779675505</v>
      </c>
      <c r="Y260" s="249">
        <v>0.65157984628522636</v>
      </c>
      <c r="Z260" s="249">
        <v>0.7489325362937661</v>
      </c>
      <c r="AA260" s="249">
        <v>0.92058070025619132</v>
      </c>
      <c r="AB260" s="249">
        <v>0.61912894961571308</v>
      </c>
      <c r="AC260" s="249">
        <v>0.61400512382578998</v>
      </c>
      <c r="AD260" s="249">
        <v>0.5345858240819813</v>
      </c>
      <c r="AE260" s="249">
        <v>1.1477369769427841</v>
      </c>
      <c r="AF260" s="249">
        <v>0.66609735269000858</v>
      </c>
      <c r="AG260" s="249">
        <v>0.67719897523484207</v>
      </c>
      <c r="AH260" s="250">
        <v>0.84628522630230574</v>
      </c>
    </row>
    <row r="261" spans="1:34" x14ac:dyDescent="0.2">
      <c r="A261" s="18"/>
      <c r="L261" s="222"/>
    </row>
    <row r="262" spans="1:34" x14ac:dyDescent="0.2">
      <c r="A262" s="18"/>
      <c r="B262" s="14" t="s">
        <v>341</v>
      </c>
    </row>
    <row r="263" spans="1:34" x14ac:dyDescent="0.2">
      <c r="A263" s="18"/>
      <c r="B263" s="180"/>
      <c r="C263" s="232" t="s">
        <v>104</v>
      </c>
      <c r="D263" s="181"/>
      <c r="E263" s="181" t="s">
        <v>219</v>
      </c>
      <c r="F263" s="214">
        <v>6.8965517241379306</v>
      </c>
    </row>
    <row r="264" spans="1:34" x14ac:dyDescent="0.2">
      <c r="A264" s="18"/>
      <c r="B264" s="251" t="s">
        <v>175</v>
      </c>
      <c r="C264" s="156" t="s">
        <v>288</v>
      </c>
      <c r="D264" s="183"/>
      <c r="E264" s="203" t="s">
        <v>232</v>
      </c>
      <c r="F264" s="237">
        <v>8.2469429815438857E-7</v>
      </c>
      <c r="G264" s="247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</row>
    <row r="265" spans="1:34" x14ac:dyDescent="0.2">
      <c r="A265" s="18"/>
      <c r="B265" s="121"/>
      <c r="C265" s="121" t="s">
        <v>287</v>
      </c>
      <c r="D265" s="17"/>
      <c r="E265" s="206" t="s">
        <v>233</v>
      </c>
      <c r="F265" s="237">
        <v>1.1556591971708465E-9</v>
      </c>
      <c r="G265" s="247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</row>
    <row r="266" spans="1:34" x14ac:dyDescent="0.2">
      <c r="A266" s="18"/>
      <c r="B266" s="121"/>
      <c r="C266" s="121" t="s">
        <v>289</v>
      </c>
      <c r="D266" s="17"/>
      <c r="E266" s="206" t="s">
        <v>234</v>
      </c>
      <c r="F266" s="237">
        <v>9.254545057758622E-3</v>
      </c>
      <c r="G266" s="247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222"/>
      <c r="AF266" s="222"/>
      <c r="AG266" s="222"/>
      <c r="AH266" s="222"/>
    </row>
    <row r="267" spans="1:34" x14ac:dyDescent="0.2">
      <c r="A267" s="18"/>
      <c r="B267" s="121"/>
      <c r="C267" s="121" t="s">
        <v>269</v>
      </c>
      <c r="D267" s="17"/>
      <c r="E267" s="206" t="s">
        <v>235</v>
      </c>
      <c r="F267" s="248">
        <v>0.13642953293887147</v>
      </c>
      <c r="G267" s="247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222"/>
      <c r="AF267" s="222"/>
      <c r="AG267" s="222"/>
      <c r="AH267" s="222"/>
    </row>
    <row r="268" spans="1:34" x14ac:dyDescent="0.2">
      <c r="A268" s="18"/>
      <c r="B268" s="121"/>
      <c r="C268" s="239" t="s">
        <v>270</v>
      </c>
      <c r="D268" s="17"/>
      <c r="E268" s="206" t="s">
        <v>236</v>
      </c>
      <c r="F268" s="248">
        <v>5.7490574423981189E-8</v>
      </c>
      <c r="G268" s="247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</row>
    <row r="269" spans="1:34" x14ac:dyDescent="0.2">
      <c r="A269" s="18"/>
      <c r="B269" s="121"/>
      <c r="C269" s="121" t="s">
        <v>271</v>
      </c>
      <c r="D269" s="17"/>
      <c r="E269" s="206" t="s">
        <v>237</v>
      </c>
      <c r="F269" s="248">
        <v>3.7177180751567397E-4</v>
      </c>
      <c r="G269" s="247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222"/>
      <c r="AF269" s="222"/>
      <c r="AG269" s="222"/>
      <c r="AH269" s="222"/>
    </row>
    <row r="270" spans="1:34" x14ac:dyDescent="0.2">
      <c r="A270" s="18"/>
      <c r="B270" s="121"/>
      <c r="C270" s="121" t="s">
        <v>272</v>
      </c>
      <c r="D270" s="17"/>
      <c r="E270" s="206" t="s">
        <v>238</v>
      </c>
      <c r="F270" s="248">
        <v>4.0404616699843258E-4</v>
      </c>
      <c r="G270" s="247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</row>
    <row r="271" spans="1:34" x14ac:dyDescent="0.2">
      <c r="A271" s="18"/>
      <c r="B271" s="121"/>
      <c r="C271" s="121" t="s">
        <v>273</v>
      </c>
      <c r="D271" s="17"/>
      <c r="E271" s="206" t="s">
        <v>239</v>
      </c>
      <c r="F271" s="248">
        <v>4.4578523803683382E-4</v>
      </c>
      <c r="G271" s="247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  <c r="AA271" s="222"/>
      <c r="AB271" s="222"/>
      <c r="AC271" s="222"/>
      <c r="AD271" s="222"/>
      <c r="AE271" s="222"/>
      <c r="AF271" s="222"/>
      <c r="AG271" s="222"/>
      <c r="AH271" s="222"/>
    </row>
    <row r="272" spans="1:34" x14ac:dyDescent="0.2">
      <c r="A272" s="18"/>
      <c r="B272" s="121"/>
      <c r="C272" s="121" t="s">
        <v>274</v>
      </c>
      <c r="D272" s="17"/>
      <c r="E272" s="206" t="s">
        <v>238</v>
      </c>
      <c r="F272" s="248">
        <v>4.179907212460815E-4</v>
      </c>
      <c r="G272" s="247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</row>
    <row r="273" spans="1:34" x14ac:dyDescent="0.2">
      <c r="A273" s="18"/>
      <c r="B273" s="121"/>
      <c r="C273" s="121" t="s">
        <v>275</v>
      </c>
      <c r="D273" s="17"/>
      <c r="E273" s="206" t="s">
        <v>240</v>
      </c>
      <c r="F273" s="248">
        <v>1.1015103389929468E-3</v>
      </c>
      <c r="G273" s="247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</row>
    <row r="274" spans="1:34" x14ac:dyDescent="0.2">
      <c r="A274" s="18"/>
      <c r="B274" s="121"/>
      <c r="C274" s="121" t="s">
        <v>276</v>
      </c>
      <c r="D274" s="17"/>
      <c r="E274" s="206" t="s">
        <v>241</v>
      </c>
      <c r="F274" s="248">
        <v>2.5975673934757051E-4</v>
      </c>
      <c r="G274" s="247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</row>
    <row r="275" spans="1:34" x14ac:dyDescent="0.2">
      <c r="A275" s="18"/>
      <c r="B275" s="121"/>
      <c r="C275" s="121" t="s">
        <v>277</v>
      </c>
      <c r="D275" s="17"/>
      <c r="E275" s="206" t="s">
        <v>242</v>
      </c>
      <c r="F275" s="248">
        <v>1.3737480548746081E-5</v>
      </c>
      <c r="G275" s="247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</row>
    <row r="276" spans="1:34" x14ac:dyDescent="0.2">
      <c r="A276" s="18"/>
      <c r="B276" s="121"/>
      <c r="C276" s="121" t="s">
        <v>278</v>
      </c>
      <c r="D276" s="17"/>
      <c r="E276" s="206" t="s">
        <v>300</v>
      </c>
      <c r="F276" s="248">
        <v>4.9728148073275866</v>
      </c>
      <c r="G276" s="247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</row>
    <row r="277" spans="1:34" x14ac:dyDescent="0.2">
      <c r="A277" s="18"/>
      <c r="B277" s="121"/>
      <c r="C277" s="121" t="s">
        <v>279</v>
      </c>
      <c r="D277" s="17"/>
      <c r="E277" s="206" t="s">
        <v>300</v>
      </c>
      <c r="F277" s="248">
        <v>4.2440503699843257E-2</v>
      </c>
      <c r="G277" s="247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222"/>
      <c r="AF277" s="222"/>
      <c r="AG277" s="222"/>
      <c r="AH277" s="222"/>
    </row>
    <row r="278" spans="1:34" x14ac:dyDescent="0.2">
      <c r="A278" s="18"/>
      <c r="B278" s="121"/>
      <c r="C278" s="121" t="s">
        <v>280</v>
      </c>
      <c r="D278" s="17"/>
      <c r="E278" s="206" t="s">
        <v>300</v>
      </c>
      <c r="F278" s="248">
        <v>6.0861151554075232E-2</v>
      </c>
      <c r="G278" s="247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  <c r="AA278" s="222"/>
      <c r="AB278" s="222"/>
      <c r="AC278" s="222"/>
      <c r="AD278" s="222"/>
      <c r="AE278" s="222"/>
      <c r="AF278" s="222"/>
      <c r="AG278" s="222"/>
      <c r="AH278" s="222"/>
    </row>
    <row r="279" spans="1:34" x14ac:dyDescent="0.2">
      <c r="A279" s="18"/>
      <c r="B279" s="121"/>
      <c r="C279" s="121" t="s">
        <v>281</v>
      </c>
      <c r="D279" s="17"/>
      <c r="E279" s="206" t="s">
        <v>300</v>
      </c>
      <c r="F279" s="248">
        <v>1.8227334163401252E-2</v>
      </c>
      <c r="G279" s="247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  <c r="AA279" s="222"/>
      <c r="AB279" s="222"/>
      <c r="AC279" s="222"/>
      <c r="AD279" s="222"/>
      <c r="AE279" s="222"/>
      <c r="AF279" s="222"/>
      <c r="AG279" s="222"/>
      <c r="AH279" s="222"/>
    </row>
    <row r="280" spans="1:34" x14ac:dyDescent="0.2">
      <c r="A280" s="18"/>
      <c r="B280" s="121"/>
      <c r="C280" s="121" t="s">
        <v>282</v>
      </c>
      <c r="D280" s="17"/>
      <c r="E280" s="206" t="s">
        <v>300</v>
      </c>
      <c r="F280" s="248">
        <v>1.5535903071747648</v>
      </c>
      <c r="G280" s="247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  <c r="AA280" s="222"/>
      <c r="AB280" s="222"/>
      <c r="AC280" s="222"/>
      <c r="AD280" s="222"/>
      <c r="AE280" s="222"/>
      <c r="AF280" s="222"/>
      <c r="AG280" s="222"/>
      <c r="AH280" s="222"/>
    </row>
    <row r="281" spans="1:34" x14ac:dyDescent="0.2">
      <c r="A281" s="18"/>
      <c r="B281" s="121"/>
      <c r="C281" s="121" t="s">
        <v>283</v>
      </c>
      <c r="D281" s="17"/>
      <c r="E281" s="206" t="s">
        <v>243</v>
      </c>
      <c r="F281" s="248">
        <v>2.2946850699098742E-2</v>
      </c>
      <c r="G281" s="247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/>
      <c r="AC281" s="222"/>
      <c r="AD281" s="222"/>
      <c r="AE281" s="222"/>
      <c r="AF281" s="222"/>
      <c r="AG281" s="222"/>
      <c r="AH281" s="222"/>
    </row>
    <row r="282" spans="1:34" x14ac:dyDescent="0.2">
      <c r="A282" s="18"/>
      <c r="B282" s="121"/>
      <c r="C282" s="121" t="s">
        <v>284</v>
      </c>
      <c r="D282" s="17"/>
      <c r="E282" s="206" t="s">
        <v>244</v>
      </c>
      <c r="F282" s="248">
        <v>4.5133400235893417E-3</v>
      </c>
      <c r="G282" s="247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222"/>
      <c r="AF282" s="222"/>
      <c r="AG282" s="222"/>
      <c r="AH282" s="222"/>
    </row>
    <row r="283" spans="1:34" x14ac:dyDescent="0.2">
      <c r="A283" s="18"/>
      <c r="B283" s="121"/>
      <c r="C283" s="121" t="s">
        <v>285</v>
      </c>
      <c r="D283" s="17"/>
      <c r="E283" s="206" t="s">
        <v>245</v>
      </c>
      <c r="F283" s="248">
        <v>2.9911878019161443E-2</v>
      </c>
      <c r="G283" s="247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  <c r="AA283" s="222"/>
      <c r="AB283" s="222"/>
      <c r="AC283" s="222"/>
      <c r="AD283" s="222"/>
      <c r="AE283" s="222"/>
      <c r="AF283" s="222"/>
      <c r="AG283" s="222"/>
      <c r="AH283" s="222"/>
    </row>
    <row r="284" spans="1:34" x14ac:dyDescent="0.2">
      <c r="A284" s="18"/>
      <c r="B284" s="127"/>
      <c r="C284" s="127" t="s">
        <v>286</v>
      </c>
      <c r="D284" s="186"/>
      <c r="E284" s="211" t="s">
        <v>246</v>
      </c>
      <c r="F284" s="252">
        <v>1.1871535975509404E-3</v>
      </c>
      <c r="G284" s="247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  <c r="AA284" s="222"/>
      <c r="AB284" s="222"/>
      <c r="AC284" s="222"/>
      <c r="AD284" s="222"/>
      <c r="AE284" s="222"/>
      <c r="AF284" s="222"/>
      <c r="AG284" s="222"/>
      <c r="AH284" s="222"/>
    </row>
    <row r="285" spans="1:34" x14ac:dyDescent="0.2">
      <c r="A285" s="18"/>
      <c r="J285" s="222"/>
    </row>
    <row r="286" spans="1:34" x14ac:dyDescent="0.2">
      <c r="A286" s="1"/>
      <c r="J286" s="222"/>
    </row>
    <row r="287" spans="1:34" x14ac:dyDescent="0.2">
      <c r="J287" s="222"/>
    </row>
    <row r="288" spans="1:34" ht="14.3" x14ac:dyDescent="0.25">
      <c r="B288" s="314" t="s">
        <v>319</v>
      </c>
      <c r="J288" s="222"/>
    </row>
    <row r="289" spans="2:16" x14ac:dyDescent="0.2">
      <c r="B289" s="183" t="s">
        <v>216</v>
      </c>
      <c r="C289" s="384" t="s">
        <v>320</v>
      </c>
      <c r="D289" s="385"/>
      <c r="E289" s="385"/>
      <c r="F289" s="385"/>
      <c r="G289" s="385"/>
      <c r="H289" s="385"/>
      <c r="I289" s="385"/>
      <c r="J289" s="385"/>
      <c r="K289" s="385"/>
      <c r="L289" s="385"/>
      <c r="M289" s="385"/>
      <c r="N289" s="385"/>
      <c r="O289" s="386"/>
      <c r="P289" s="18"/>
    </row>
    <row r="290" spans="2:16" x14ac:dyDescent="0.2">
      <c r="B290" s="183"/>
      <c r="C290" s="378" t="s">
        <v>321</v>
      </c>
      <c r="D290" s="379"/>
      <c r="E290" s="379"/>
      <c r="F290" s="379"/>
      <c r="G290" s="379"/>
      <c r="H290" s="379"/>
      <c r="I290" s="379"/>
      <c r="J290" s="379"/>
      <c r="K290" s="379"/>
      <c r="L290" s="379"/>
      <c r="M290" s="379"/>
      <c r="N290" s="379"/>
      <c r="O290" s="380"/>
    </row>
    <row r="291" spans="2:16" x14ac:dyDescent="0.2">
      <c r="B291" s="17"/>
      <c r="C291" s="375" t="s">
        <v>322</v>
      </c>
      <c r="D291" s="376"/>
      <c r="E291" s="376"/>
      <c r="F291" s="376"/>
      <c r="G291" s="376"/>
      <c r="H291" s="376"/>
      <c r="I291" s="376"/>
      <c r="J291" s="376"/>
      <c r="K291" s="376"/>
      <c r="L291" s="376"/>
      <c r="M291" s="376"/>
      <c r="N291" s="376"/>
      <c r="O291" s="377"/>
    </row>
    <row r="292" spans="2:16" x14ac:dyDescent="0.2">
      <c r="B292" s="17"/>
      <c r="C292" s="375" t="s">
        <v>323</v>
      </c>
      <c r="D292" s="376"/>
      <c r="E292" s="376"/>
      <c r="F292" s="376"/>
      <c r="G292" s="376"/>
      <c r="H292" s="376"/>
      <c r="I292" s="376"/>
      <c r="J292" s="376"/>
      <c r="K292" s="376"/>
      <c r="L292" s="376"/>
      <c r="M292" s="376"/>
      <c r="N292" s="376"/>
      <c r="O292" s="377"/>
    </row>
    <row r="293" spans="2:16" x14ac:dyDescent="0.2">
      <c r="B293" s="17"/>
      <c r="C293" s="375" t="s">
        <v>324</v>
      </c>
      <c r="D293" s="376"/>
      <c r="E293" s="376"/>
      <c r="F293" s="376"/>
      <c r="G293" s="376"/>
      <c r="H293" s="376"/>
      <c r="I293" s="376"/>
      <c r="J293" s="376"/>
      <c r="K293" s="376"/>
      <c r="L293" s="376"/>
      <c r="M293" s="376"/>
      <c r="N293" s="376"/>
      <c r="O293" s="377"/>
    </row>
    <row r="294" spans="2:16" x14ac:dyDescent="0.2">
      <c r="B294" s="17"/>
      <c r="C294" s="375" t="s">
        <v>325</v>
      </c>
      <c r="D294" s="376"/>
      <c r="E294" s="376"/>
      <c r="F294" s="376"/>
      <c r="G294" s="376"/>
      <c r="H294" s="376"/>
      <c r="I294" s="376"/>
      <c r="J294" s="376"/>
      <c r="K294" s="376"/>
      <c r="L294" s="376"/>
      <c r="M294" s="376"/>
      <c r="N294" s="376"/>
      <c r="O294" s="377"/>
    </row>
    <row r="295" spans="2:16" x14ac:dyDescent="0.2">
      <c r="B295" s="17"/>
      <c r="C295" s="375" t="s">
        <v>419</v>
      </c>
      <c r="D295" s="376"/>
      <c r="E295" s="376"/>
      <c r="F295" s="376"/>
      <c r="G295" s="376"/>
      <c r="H295" s="376"/>
      <c r="I295" s="376"/>
      <c r="J295" s="376"/>
      <c r="K295" s="376"/>
      <c r="L295" s="376"/>
      <c r="M295" s="376"/>
      <c r="N295" s="376"/>
      <c r="O295" s="377"/>
    </row>
    <row r="296" spans="2:16" x14ac:dyDescent="0.2">
      <c r="B296" s="17"/>
      <c r="C296" s="375" t="s">
        <v>326</v>
      </c>
      <c r="D296" s="376"/>
      <c r="E296" s="376"/>
      <c r="F296" s="376"/>
      <c r="G296" s="376"/>
      <c r="H296" s="376"/>
      <c r="I296" s="376"/>
      <c r="J296" s="376"/>
      <c r="K296" s="376"/>
      <c r="L296" s="376"/>
      <c r="M296" s="376"/>
      <c r="N296" s="376"/>
      <c r="O296" s="377"/>
    </row>
    <row r="297" spans="2:16" x14ac:dyDescent="0.2">
      <c r="B297" s="17"/>
      <c r="C297" s="375" t="s">
        <v>420</v>
      </c>
      <c r="D297" s="376"/>
      <c r="E297" s="376"/>
      <c r="F297" s="376"/>
      <c r="G297" s="376"/>
      <c r="H297" s="376"/>
      <c r="I297" s="376"/>
      <c r="J297" s="376"/>
      <c r="K297" s="376"/>
      <c r="L297" s="376"/>
      <c r="M297" s="376"/>
      <c r="N297" s="376"/>
      <c r="O297" s="377"/>
    </row>
    <row r="298" spans="2:16" x14ac:dyDescent="0.2">
      <c r="B298" s="17"/>
      <c r="C298" s="375" t="s">
        <v>327</v>
      </c>
      <c r="D298" s="376"/>
      <c r="E298" s="376"/>
      <c r="F298" s="376"/>
      <c r="G298" s="376"/>
      <c r="H298" s="376"/>
      <c r="I298" s="376"/>
      <c r="J298" s="376"/>
      <c r="K298" s="376"/>
      <c r="L298" s="376"/>
      <c r="M298" s="376"/>
      <c r="N298" s="376"/>
      <c r="O298" s="377"/>
    </row>
    <row r="299" spans="2:16" x14ac:dyDescent="0.2">
      <c r="B299" s="17"/>
      <c r="C299" s="375" t="s">
        <v>424</v>
      </c>
      <c r="D299" s="376"/>
      <c r="E299" s="376"/>
      <c r="F299" s="376"/>
      <c r="G299" s="376"/>
      <c r="H299" s="376"/>
      <c r="I299" s="376"/>
      <c r="J299" s="376"/>
      <c r="K299" s="376"/>
      <c r="L299" s="376"/>
      <c r="M299" s="376"/>
      <c r="N299" s="376"/>
      <c r="O299" s="377"/>
    </row>
    <row r="300" spans="2:16" x14ac:dyDescent="0.2">
      <c r="B300" s="17"/>
      <c r="C300" s="375" t="s">
        <v>328</v>
      </c>
      <c r="D300" s="376"/>
      <c r="E300" s="376"/>
      <c r="F300" s="376"/>
      <c r="G300" s="376"/>
      <c r="H300" s="376"/>
      <c r="I300" s="376"/>
      <c r="J300" s="376"/>
      <c r="K300" s="376"/>
      <c r="L300" s="376"/>
      <c r="M300" s="376"/>
      <c r="N300" s="376"/>
      <c r="O300" s="377"/>
    </row>
    <row r="301" spans="2:16" x14ac:dyDescent="0.2">
      <c r="B301" s="17"/>
      <c r="C301" s="375" t="s">
        <v>423</v>
      </c>
      <c r="D301" s="376"/>
      <c r="E301" s="376"/>
      <c r="F301" s="376"/>
      <c r="G301" s="376"/>
      <c r="H301" s="376"/>
      <c r="I301" s="376"/>
      <c r="J301" s="376"/>
      <c r="K301" s="376"/>
      <c r="L301" s="376"/>
      <c r="M301" s="376"/>
      <c r="N301" s="376"/>
      <c r="O301" s="377"/>
    </row>
    <row r="302" spans="2:16" x14ac:dyDescent="0.2">
      <c r="B302" s="17"/>
      <c r="C302" s="375" t="s">
        <v>333</v>
      </c>
      <c r="D302" s="376"/>
      <c r="E302" s="376"/>
      <c r="F302" s="376"/>
      <c r="G302" s="376"/>
      <c r="H302" s="376"/>
      <c r="I302" s="376"/>
      <c r="J302" s="376"/>
      <c r="K302" s="376"/>
      <c r="L302" s="376"/>
      <c r="M302" s="376"/>
      <c r="N302" s="376"/>
      <c r="O302" s="377"/>
    </row>
    <row r="303" spans="2:16" x14ac:dyDescent="0.2">
      <c r="B303" s="17"/>
      <c r="C303" s="375" t="s">
        <v>334</v>
      </c>
      <c r="D303" s="376"/>
      <c r="E303" s="376"/>
      <c r="F303" s="376"/>
      <c r="G303" s="376"/>
      <c r="H303" s="376"/>
      <c r="I303" s="376"/>
      <c r="J303" s="376"/>
      <c r="K303" s="376"/>
      <c r="L303" s="376"/>
      <c r="M303" s="376"/>
      <c r="N303" s="376"/>
      <c r="O303" s="377"/>
    </row>
    <row r="304" spans="2:16" x14ac:dyDescent="0.2">
      <c r="B304" s="17"/>
      <c r="C304" s="375" t="s">
        <v>332</v>
      </c>
      <c r="D304" s="376"/>
      <c r="E304" s="376"/>
      <c r="F304" s="376"/>
      <c r="G304" s="376"/>
      <c r="H304" s="376"/>
      <c r="I304" s="376"/>
      <c r="J304" s="376"/>
      <c r="K304" s="376"/>
      <c r="L304" s="376"/>
      <c r="M304" s="376"/>
      <c r="N304" s="376"/>
      <c r="O304" s="377"/>
    </row>
    <row r="305" spans="2:15" x14ac:dyDescent="0.2">
      <c r="B305" s="17"/>
      <c r="C305" s="375" t="s">
        <v>335</v>
      </c>
      <c r="D305" s="376"/>
      <c r="E305" s="376"/>
      <c r="F305" s="376"/>
      <c r="G305" s="376"/>
      <c r="H305" s="376"/>
      <c r="I305" s="376"/>
      <c r="J305" s="376"/>
      <c r="K305" s="376"/>
      <c r="L305" s="376"/>
      <c r="M305" s="376"/>
      <c r="N305" s="376"/>
      <c r="O305" s="377"/>
    </row>
    <row r="306" spans="2:15" x14ac:dyDescent="0.2">
      <c r="B306" s="17"/>
      <c r="C306" s="375" t="s">
        <v>422</v>
      </c>
      <c r="D306" s="376"/>
      <c r="E306" s="376"/>
      <c r="F306" s="376"/>
      <c r="G306" s="376"/>
      <c r="H306" s="376"/>
      <c r="I306" s="376"/>
      <c r="J306" s="376"/>
      <c r="K306" s="376"/>
      <c r="L306" s="376"/>
      <c r="M306" s="376"/>
      <c r="N306" s="376"/>
      <c r="O306" s="377"/>
    </row>
    <row r="307" spans="2:15" x14ac:dyDescent="0.2">
      <c r="B307" s="17"/>
      <c r="C307" s="375" t="s">
        <v>329</v>
      </c>
      <c r="D307" s="376"/>
      <c r="E307" s="376"/>
      <c r="F307" s="376"/>
      <c r="G307" s="376"/>
      <c r="H307" s="376"/>
      <c r="I307" s="376"/>
      <c r="J307" s="376"/>
      <c r="K307" s="376"/>
      <c r="L307" s="376"/>
      <c r="M307" s="376"/>
      <c r="N307" s="376"/>
      <c r="O307" s="377"/>
    </row>
    <row r="308" spans="2:15" x14ac:dyDescent="0.2">
      <c r="B308" s="17"/>
      <c r="C308" s="375" t="s">
        <v>336</v>
      </c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7"/>
    </row>
    <row r="309" spans="2:15" x14ac:dyDescent="0.2">
      <c r="B309" s="17"/>
      <c r="C309" s="375" t="s">
        <v>330</v>
      </c>
      <c r="D309" s="376"/>
      <c r="E309" s="376"/>
      <c r="F309" s="376"/>
      <c r="G309" s="376"/>
      <c r="H309" s="376"/>
      <c r="I309" s="376"/>
      <c r="J309" s="376"/>
      <c r="K309" s="376"/>
      <c r="L309" s="376"/>
      <c r="M309" s="376"/>
      <c r="N309" s="376"/>
      <c r="O309" s="377"/>
    </row>
    <row r="310" spans="2:15" x14ac:dyDescent="0.2">
      <c r="B310" s="17"/>
      <c r="C310" s="375" t="s">
        <v>337</v>
      </c>
      <c r="D310" s="376"/>
      <c r="E310" s="376"/>
      <c r="F310" s="376"/>
      <c r="G310" s="376"/>
      <c r="H310" s="376"/>
      <c r="I310" s="376"/>
      <c r="J310" s="376"/>
      <c r="K310" s="376"/>
      <c r="L310" s="376"/>
      <c r="M310" s="376"/>
      <c r="N310" s="376"/>
      <c r="O310" s="377"/>
    </row>
    <row r="311" spans="2:15" x14ac:dyDescent="0.2">
      <c r="B311" s="17"/>
      <c r="C311" s="375" t="s">
        <v>338</v>
      </c>
      <c r="D311" s="376"/>
      <c r="E311" s="376"/>
      <c r="F311" s="376"/>
      <c r="G311" s="376"/>
      <c r="H311" s="376"/>
      <c r="I311" s="376"/>
      <c r="J311" s="376"/>
      <c r="K311" s="376"/>
      <c r="L311" s="376"/>
      <c r="M311" s="376"/>
      <c r="N311" s="376"/>
      <c r="O311" s="377"/>
    </row>
    <row r="312" spans="2:15" x14ac:dyDescent="0.2">
      <c r="B312" s="17"/>
      <c r="C312" s="375" t="s">
        <v>331</v>
      </c>
      <c r="D312" s="376"/>
      <c r="E312" s="376"/>
      <c r="F312" s="376"/>
      <c r="G312" s="376"/>
      <c r="H312" s="376"/>
      <c r="I312" s="376"/>
      <c r="J312" s="376"/>
      <c r="K312" s="376"/>
      <c r="L312" s="376"/>
      <c r="M312" s="376"/>
      <c r="N312" s="376"/>
      <c r="O312" s="377"/>
    </row>
    <row r="313" spans="2:15" x14ac:dyDescent="0.2">
      <c r="B313" s="17"/>
      <c r="C313" s="375" t="s">
        <v>339</v>
      </c>
      <c r="D313" s="376"/>
      <c r="E313" s="376"/>
      <c r="F313" s="376"/>
      <c r="G313" s="376"/>
      <c r="H313" s="376"/>
      <c r="I313" s="376"/>
      <c r="J313" s="376"/>
      <c r="K313" s="376"/>
      <c r="L313" s="376"/>
      <c r="M313" s="376"/>
      <c r="N313" s="376"/>
      <c r="O313" s="377"/>
    </row>
    <row r="314" spans="2:15" x14ac:dyDescent="0.2">
      <c r="B314" s="17"/>
      <c r="C314" s="375" t="s">
        <v>340</v>
      </c>
      <c r="D314" s="376"/>
      <c r="E314" s="376"/>
      <c r="F314" s="376"/>
      <c r="G314" s="376"/>
      <c r="H314" s="376"/>
      <c r="I314" s="376"/>
      <c r="J314" s="376"/>
      <c r="K314" s="376"/>
      <c r="L314" s="376"/>
      <c r="M314" s="376"/>
      <c r="N314" s="376"/>
      <c r="O314" s="377"/>
    </row>
    <row r="315" spans="2:15" x14ac:dyDescent="0.2">
      <c r="B315" s="186"/>
      <c r="C315" s="381" t="s">
        <v>421</v>
      </c>
      <c r="D315" s="382"/>
      <c r="E315" s="382"/>
      <c r="F315" s="382"/>
      <c r="G315" s="382"/>
      <c r="H315" s="382"/>
      <c r="I315" s="382"/>
      <c r="J315" s="382"/>
      <c r="K315" s="382"/>
      <c r="L315" s="382"/>
      <c r="M315" s="382"/>
      <c r="N315" s="382"/>
      <c r="O315" s="383"/>
    </row>
  </sheetData>
  <mergeCells count="27">
    <mergeCell ref="C314:O314"/>
    <mergeCell ref="C315:O315"/>
    <mergeCell ref="C289:O289"/>
    <mergeCell ref="C308:O308"/>
    <mergeCell ref="C309:O309"/>
    <mergeCell ref="C310:O310"/>
    <mergeCell ref="C311:O311"/>
    <mergeCell ref="C312:O312"/>
    <mergeCell ref="C313:O313"/>
    <mergeCell ref="C302:O302"/>
    <mergeCell ref="C303:O303"/>
    <mergeCell ref="C304:O304"/>
    <mergeCell ref="C305:O305"/>
    <mergeCell ref="C306:O306"/>
    <mergeCell ref="C307:O307"/>
    <mergeCell ref="C296:O296"/>
    <mergeCell ref="C297:O297"/>
    <mergeCell ref="C298:O298"/>
    <mergeCell ref="C299:O299"/>
    <mergeCell ref="C300:O300"/>
    <mergeCell ref="C301:O301"/>
    <mergeCell ref="C295:O295"/>
    <mergeCell ref="C290:O290"/>
    <mergeCell ref="C291:O291"/>
    <mergeCell ref="C292:O292"/>
    <mergeCell ref="C293:O293"/>
    <mergeCell ref="C294:O29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443"/>
  <sheetViews>
    <sheetView zoomScale="70" zoomScaleNormal="70" workbookViewId="0">
      <pane ySplit="3" topLeftCell="A4" activePane="bottomLeft" state="frozen"/>
      <selection activeCell="J31" sqref="J31"/>
      <selection pane="bottomLeft"/>
    </sheetView>
  </sheetViews>
  <sheetFormatPr baseColWidth="10" defaultColWidth="11.5" defaultRowHeight="13.6" x14ac:dyDescent="0.2"/>
  <cols>
    <col min="1" max="1" width="5.75" style="1" customWidth="1"/>
    <col min="2" max="2" width="5.375" style="1" customWidth="1"/>
    <col min="3" max="3" width="38.5" style="1" customWidth="1"/>
    <col min="4" max="4" width="9" style="73" bestFit="1" customWidth="1"/>
    <col min="5" max="31" width="4.75" style="73" customWidth="1"/>
    <col min="32" max="32" width="5.25" style="126" customWidth="1"/>
    <col min="33" max="33" width="25.625" style="73" customWidth="1"/>
    <col min="34" max="16384" width="11.5" style="1"/>
  </cols>
  <sheetData>
    <row r="1" spans="2:34" s="14" customFormat="1" ht="30.1" customHeight="1" thickBot="1" x14ac:dyDescent="0.25">
      <c r="B1" s="260" t="s">
        <v>342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20"/>
      <c r="AG1" s="119"/>
      <c r="AH1" s="1"/>
    </row>
    <row r="2" spans="2:34" s="14" customFormat="1" ht="64.900000000000006" customHeight="1" x14ac:dyDescent="0.25">
      <c r="B2" s="254" t="s">
        <v>36</v>
      </c>
      <c r="C2" s="255" t="s">
        <v>0</v>
      </c>
      <c r="D2" s="256" t="s">
        <v>38</v>
      </c>
      <c r="E2" s="257" t="s">
        <v>1</v>
      </c>
      <c r="F2" s="257" t="s">
        <v>2</v>
      </c>
      <c r="G2" s="257" t="s">
        <v>3</v>
      </c>
      <c r="H2" s="257" t="s">
        <v>4</v>
      </c>
      <c r="I2" s="257" t="s">
        <v>5</v>
      </c>
      <c r="J2" s="257" t="s">
        <v>6</v>
      </c>
      <c r="K2" s="257" t="s">
        <v>7</v>
      </c>
      <c r="L2" s="257" t="s">
        <v>8</v>
      </c>
      <c r="M2" s="257" t="s">
        <v>9</v>
      </c>
      <c r="N2" s="257" t="s">
        <v>10</v>
      </c>
      <c r="O2" s="257" t="s">
        <v>11</v>
      </c>
      <c r="P2" s="257" t="s">
        <v>12</v>
      </c>
      <c r="Q2" s="257" t="s">
        <v>13</v>
      </c>
      <c r="R2" s="257" t="s">
        <v>14</v>
      </c>
      <c r="S2" s="257" t="s">
        <v>15</v>
      </c>
      <c r="T2" s="257" t="s">
        <v>16</v>
      </c>
      <c r="U2" s="257" t="s">
        <v>17</v>
      </c>
      <c r="V2" s="257" t="s">
        <v>18</v>
      </c>
      <c r="W2" s="257" t="s">
        <v>19</v>
      </c>
      <c r="X2" s="257" t="s">
        <v>20</v>
      </c>
      <c r="Y2" s="257" t="s">
        <v>21</v>
      </c>
      <c r="Z2" s="257" t="s">
        <v>22</v>
      </c>
      <c r="AA2" s="257" t="s">
        <v>23</v>
      </c>
      <c r="AB2" s="257" t="s">
        <v>24</v>
      </c>
      <c r="AC2" s="257" t="s">
        <v>25</v>
      </c>
      <c r="AD2" s="257" t="s">
        <v>26</v>
      </c>
      <c r="AE2" s="257" t="s">
        <v>27</v>
      </c>
      <c r="AF2" s="258" t="s">
        <v>28</v>
      </c>
      <c r="AG2" s="259" t="s">
        <v>37</v>
      </c>
    </row>
    <row r="3" spans="2:34" s="14" customFormat="1" ht="14.3" x14ac:dyDescent="0.25">
      <c r="B3" s="150"/>
      <c r="C3" s="151"/>
      <c r="D3" s="152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4"/>
      <c r="AG3" s="155"/>
    </row>
    <row r="4" spans="2:34" s="14" customFormat="1" x14ac:dyDescent="0.2">
      <c r="B4" s="156">
        <v>1</v>
      </c>
      <c r="C4" s="157" t="s">
        <v>41</v>
      </c>
      <c r="D4" s="158">
        <v>0</v>
      </c>
      <c r="E4" s="133" t="s">
        <v>35</v>
      </c>
      <c r="F4" s="159" t="s">
        <v>35</v>
      </c>
      <c r="G4" s="159" t="s">
        <v>35</v>
      </c>
      <c r="H4" s="159" t="s">
        <v>35</v>
      </c>
      <c r="I4" s="159" t="s">
        <v>35</v>
      </c>
      <c r="J4" s="159" t="s">
        <v>35</v>
      </c>
      <c r="K4" s="159" t="s">
        <v>35</v>
      </c>
      <c r="L4" s="159" t="s">
        <v>35</v>
      </c>
      <c r="M4" s="159" t="s">
        <v>35</v>
      </c>
      <c r="N4" s="159" t="s">
        <v>35</v>
      </c>
      <c r="O4" s="159" t="s">
        <v>35</v>
      </c>
      <c r="P4" s="159" t="s">
        <v>35</v>
      </c>
      <c r="Q4" s="159" t="s">
        <v>35</v>
      </c>
      <c r="R4" s="159" t="s">
        <v>35</v>
      </c>
      <c r="S4" s="159" t="s">
        <v>35</v>
      </c>
      <c r="T4" s="159" t="s">
        <v>35</v>
      </c>
      <c r="U4" s="159" t="s">
        <v>35</v>
      </c>
      <c r="V4" s="159" t="s">
        <v>35</v>
      </c>
      <c r="W4" s="159" t="s">
        <v>35</v>
      </c>
      <c r="X4" s="159" t="s">
        <v>35</v>
      </c>
      <c r="Y4" s="159" t="s">
        <v>35</v>
      </c>
      <c r="Z4" s="159" t="s">
        <v>35</v>
      </c>
      <c r="AA4" s="159" t="s">
        <v>35</v>
      </c>
      <c r="AB4" s="159" t="s">
        <v>35</v>
      </c>
      <c r="AC4" s="159" t="s">
        <v>35</v>
      </c>
      <c r="AD4" s="159" t="s">
        <v>35</v>
      </c>
      <c r="AE4" s="159" t="s">
        <v>35</v>
      </c>
      <c r="AF4" s="160" t="s">
        <v>35</v>
      </c>
      <c r="AG4" s="158" t="s">
        <v>35</v>
      </c>
    </row>
    <row r="5" spans="2:34" s="14" customFormat="1" x14ac:dyDescent="0.2">
      <c r="B5" s="121">
        <v>2</v>
      </c>
      <c r="C5" s="3" t="s">
        <v>41</v>
      </c>
      <c r="D5" s="122">
        <v>0</v>
      </c>
      <c r="E5" s="123" t="s">
        <v>35</v>
      </c>
      <c r="F5" s="124" t="s">
        <v>35</v>
      </c>
      <c r="G5" s="124" t="s">
        <v>35</v>
      </c>
      <c r="H5" s="124" t="s">
        <v>35</v>
      </c>
      <c r="I5" s="124" t="s">
        <v>35</v>
      </c>
      <c r="J5" s="124" t="s">
        <v>35</v>
      </c>
      <c r="K5" s="124" t="s">
        <v>35</v>
      </c>
      <c r="L5" s="124" t="s">
        <v>35</v>
      </c>
      <c r="M5" s="124" t="s">
        <v>35</v>
      </c>
      <c r="N5" s="124" t="s">
        <v>35</v>
      </c>
      <c r="O5" s="124" t="s">
        <v>35</v>
      </c>
      <c r="P5" s="124" t="s">
        <v>35</v>
      </c>
      <c r="Q5" s="124" t="s">
        <v>35</v>
      </c>
      <c r="R5" s="124" t="s">
        <v>35</v>
      </c>
      <c r="S5" s="124" t="s">
        <v>35</v>
      </c>
      <c r="T5" s="124" t="s">
        <v>35</v>
      </c>
      <c r="U5" s="124" t="s">
        <v>35</v>
      </c>
      <c r="V5" s="124" t="s">
        <v>35</v>
      </c>
      <c r="W5" s="124" t="s">
        <v>35</v>
      </c>
      <c r="X5" s="124" t="s">
        <v>35</v>
      </c>
      <c r="Y5" s="124" t="s">
        <v>35</v>
      </c>
      <c r="Z5" s="124" t="s">
        <v>35</v>
      </c>
      <c r="AA5" s="124" t="s">
        <v>35</v>
      </c>
      <c r="AB5" s="124" t="s">
        <v>35</v>
      </c>
      <c r="AC5" s="124" t="s">
        <v>35</v>
      </c>
      <c r="AD5" s="124" t="s">
        <v>35</v>
      </c>
      <c r="AE5" s="124" t="s">
        <v>35</v>
      </c>
      <c r="AF5" s="125" t="s">
        <v>35</v>
      </c>
      <c r="AG5" s="122" t="s">
        <v>35</v>
      </c>
    </row>
    <row r="6" spans="2:34" s="14" customFormat="1" x14ac:dyDescent="0.2">
      <c r="B6" s="121">
        <v>3</v>
      </c>
      <c r="C6" s="3" t="s">
        <v>41</v>
      </c>
      <c r="D6" s="122">
        <v>0</v>
      </c>
      <c r="E6" s="123" t="s">
        <v>35</v>
      </c>
      <c r="F6" s="124" t="s">
        <v>35</v>
      </c>
      <c r="G6" s="124" t="s">
        <v>35</v>
      </c>
      <c r="H6" s="124" t="s">
        <v>35</v>
      </c>
      <c r="I6" s="124" t="s">
        <v>35</v>
      </c>
      <c r="J6" s="124" t="s">
        <v>35</v>
      </c>
      <c r="K6" s="124" t="s">
        <v>35</v>
      </c>
      <c r="L6" s="124" t="s">
        <v>35</v>
      </c>
      <c r="M6" s="124" t="s">
        <v>35</v>
      </c>
      <c r="N6" s="124" t="s">
        <v>35</v>
      </c>
      <c r="O6" s="124" t="s">
        <v>35</v>
      </c>
      <c r="P6" s="124" t="s">
        <v>35</v>
      </c>
      <c r="Q6" s="124" t="s">
        <v>35</v>
      </c>
      <c r="R6" s="124" t="s">
        <v>35</v>
      </c>
      <c r="S6" s="124" t="s">
        <v>35</v>
      </c>
      <c r="T6" s="124" t="s">
        <v>35</v>
      </c>
      <c r="U6" s="124" t="s">
        <v>35</v>
      </c>
      <c r="V6" s="124" t="s">
        <v>35</v>
      </c>
      <c r="W6" s="124" t="s">
        <v>35</v>
      </c>
      <c r="X6" s="124" t="s">
        <v>35</v>
      </c>
      <c r="Y6" s="124" t="s">
        <v>35</v>
      </c>
      <c r="Z6" s="124" t="s">
        <v>35</v>
      </c>
      <c r="AA6" s="124" t="s">
        <v>35</v>
      </c>
      <c r="AB6" s="124" t="s">
        <v>35</v>
      </c>
      <c r="AC6" s="124" t="s">
        <v>35</v>
      </c>
      <c r="AD6" s="124" t="s">
        <v>35</v>
      </c>
      <c r="AE6" s="124" t="s">
        <v>35</v>
      </c>
      <c r="AF6" s="125" t="s">
        <v>35</v>
      </c>
      <c r="AG6" s="122" t="s">
        <v>35</v>
      </c>
    </row>
    <row r="7" spans="2:34" s="14" customFormat="1" x14ac:dyDescent="0.2">
      <c r="B7" s="121">
        <v>4</v>
      </c>
      <c r="C7" s="3" t="s">
        <v>41</v>
      </c>
      <c r="D7" s="122">
        <v>0</v>
      </c>
      <c r="E7" s="123" t="s">
        <v>35</v>
      </c>
      <c r="F7" s="124" t="s">
        <v>35</v>
      </c>
      <c r="G7" s="124" t="s">
        <v>35</v>
      </c>
      <c r="H7" s="124" t="s">
        <v>35</v>
      </c>
      <c r="I7" s="124" t="s">
        <v>35</v>
      </c>
      <c r="J7" s="124" t="s">
        <v>35</v>
      </c>
      <c r="K7" s="124" t="s">
        <v>35</v>
      </c>
      <c r="L7" s="124" t="s">
        <v>35</v>
      </c>
      <c r="M7" s="124" t="s">
        <v>35</v>
      </c>
      <c r="N7" s="124" t="s">
        <v>35</v>
      </c>
      <c r="O7" s="124" t="s">
        <v>35</v>
      </c>
      <c r="P7" s="124" t="s">
        <v>35</v>
      </c>
      <c r="Q7" s="124" t="s">
        <v>35</v>
      </c>
      <c r="R7" s="124" t="s">
        <v>35</v>
      </c>
      <c r="S7" s="124" t="s">
        <v>35</v>
      </c>
      <c r="T7" s="124" t="s">
        <v>35</v>
      </c>
      <c r="U7" s="124" t="s">
        <v>35</v>
      </c>
      <c r="V7" s="124" t="s">
        <v>35</v>
      </c>
      <c r="W7" s="124" t="s">
        <v>35</v>
      </c>
      <c r="X7" s="124" t="s">
        <v>35</v>
      </c>
      <c r="Y7" s="124" t="s">
        <v>35</v>
      </c>
      <c r="Z7" s="124" t="s">
        <v>35</v>
      </c>
      <c r="AA7" s="124" t="s">
        <v>35</v>
      </c>
      <c r="AB7" s="124" t="s">
        <v>35</v>
      </c>
      <c r="AC7" s="124" t="s">
        <v>35</v>
      </c>
      <c r="AD7" s="124" t="s">
        <v>35</v>
      </c>
      <c r="AE7" s="124" t="s">
        <v>35</v>
      </c>
      <c r="AF7" s="125" t="s">
        <v>35</v>
      </c>
      <c r="AG7" s="122" t="s">
        <v>35</v>
      </c>
    </row>
    <row r="8" spans="2:34" s="14" customFormat="1" x14ac:dyDescent="0.2">
      <c r="B8" s="121">
        <v>5</v>
      </c>
      <c r="C8" s="3" t="s">
        <v>41</v>
      </c>
      <c r="D8" s="122">
        <v>0</v>
      </c>
      <c r="E8" s="123" t="s">
        <v>35</v>
      </c>
      <c r="F8" s="124" t="s">
        <v>35</v>
      </c>
      <c r="G8" s="124" t="s">
        <v>35</v>
      </c>
      <c r="H8" s="124" t="s">
        <v>35</v>
      </c>
      <c r="I8" s="124" t="s">
        <v>35</v>
      </c>
      <c r="J8" s="124" t="s">
        <v>35</v>
      </c>
      <c r="K8" s="124" t="s">
        <v>35</v>
      </c>
      <c r="L8" s="124" t="s">
        <v>35</v>
      </c>
      <c r="M8" s="124" t="s">
        <v>35</v>
      </c>
      <c r="N8" s="124" t="s">
        <v>35</v>
      </c>
      <c r="O8" s="124" t="s">
        <v>35</v>
      </c>
      <c r="P8" s="124" t="s">
        <v>35</v>
      </c>
      <c r="Q8" s="124" t="s">
        <v>35</v>
      </c>
      <c r="R8" s="124" t="s">
        <v>35</v>
      </c>
      <c r="S8" s="124" t="s">
        <v>35</v>
      </c>
      <c r="T8" s="124" t="s">
        <v>35</v>
      </c>
      <c r="U8" s="124" t="s">
        <v>35</v>
      </c>
      <c r="V8" s="124" t="s">
        <v>35</v>
      </c>
      <c r="W8" s="124" t="s">
        <v>35</v>
      </c>
      <c r="X8" s="124" t="s">
        <v>35</v>
      </c>
      <c r="Y8" s="124" t="s">
        <v>35</v>
      </c>
      <c r="Z8" s="124" t="s">
        <v>35</v>
      </c>
      <c r="AA8" s="124" t="s">
        <v>35</v>
      </c>
      <c r="AB8" s="124" t="s">
        <v>35</v>
      </c>
      <c r="AC8" s="124" t="s">
        <v>35</v>
      </c>
      <c r="AD8" s="124" t="s">
        <v>35</v>
      </c>
      <c r="AE8" s="124" t="s">
        <v>35</v>
      </c>
      <c r="AF8" s="125" t="s">
        <v>35</v>
      </c>
      <c r="AG8" s="122" t="s">
        <v>35</v>
      </c>
    </row>
    <row r="9" spans="2:34" s="14" customFormat="1" x14ac:dyDescent="0.2">
      <c r="B9" s="121">
        <v>6</v>
      </c>
      <c r="C9" s="3" t="s">
        <v>41</v>
      </c>
      <c r="D9" s="122">
        <v>2</v>
      </c>
      <c r="E9" s="123"/>
      <c r="F9" s="124" t="s">
        <v>35</v>
      </c>
      <c r="G9" s="124" t="s">
        <v>35</v>
      </c>
      <c r="H9" s="124" t="s">
        <v>35</v>
      </c>
      <c r="I9" s="124" t="s">
        <v>35</v>
      </c>
      <c r="J9" s="124" t="s">
        <v>108</v>
      </c>
      <c r="K9" s="124" t="s">
        <v>35</v>
      </c>
      <c r="L9" s="124" t="s">
        <v>35</v>
      </c>
      <c r="M9" s="124" t="s">
        <v>35</v>
      </c>
      <c r="N9" s="124" t="s">
        <v>35</v>
      </c>
      <c r="O9" s="124" t="s">
        <v>35</v>
      </c>
      <c r="P9" s="124" t="s">
        <v>35</v>
      </c>
      <c r="Q9" s="124" t="s">
        <v>35</v>
      </c>
      <c r="R9" s="124" t="s">
        <v>35</v>
      </c>
      <c r="S9" s="124" t="s">
        <v>35</v>
      </c>
      <c r="T9" s="124" t="s">
        <v>35</v>
      </c>
      <c r="U9" s="124" t="s">
        <v>35</v>
      </c>
      <c r="V9" s="124" t="s">
        <v>35</v>
      </c>
      <c r="W9" s="124" t="s">
        <v>35</v>
      </c>
      <c r="X9" s="124" t="s">
        <v>35</v>
      </c>
      <c r="Y9" s="124" t="s">
        <v>35</v>
      </c>
      <c r="Z9" s="124" t="s">
        <v>35</v>
      </c>
      <c r="AA9" s="124" t="s">
        <v>35</v>
      </c>
      <c r="AB9" s="124" t="s">
        <v>35</v>
      </c>
      <c r="AC9" s="124" t="s">
        <v>35</v>
      </c>
      <c r="AD9" s="124" t="s">
        <v>35</v>
      </c>
      <c r="AE9" s="124" t="s">
        <v>35</v>
      </c>
      <c r="AF9" s="125" t="s">
        <v>109</v>
      </c>
      <c r="AG9" s="122" t="s">
        <v>110</v>
      </c>
    </row>
    <row r="10" spans="2:34" s="14" customFormat="1" x14ac:dyDescent="0.2">
      <c r="B10" s="121">
        <v>7</v>
      </c>
      <c r="C10" s="3" t="s">
        <v>41</v>
      </c>
      <c r="D10" s="122">
        <v>3</v>
      </c>
      <c r="E10" s="123" t="s">
        <v>35</v>
      </c>
      <c r="F10" s="124" t="s">
        <v>35</v>
      </c>
      <c r="G10" s="124" t="s">
        <v>35</v>
      </c>
      <c r="H10" s="124" t="s">
        <v>35</v>
      </c>
      <c r="I10" s="124" t="s">
        <v>35</v>
      </c>
      <c r="J10" s="124" t="s">
        <v>108</v>
      </c>
      <c r="K10" s="124" t="s">
        <v>35</v>
      </c>
      <c r="L10" s="124" t="s">
        <v>35</v>
      </c>
      <c r="M10" s="124" t="s">
        <v>35</v>
      </c>
      <c r="N10" s="124" t="s">
        <v>35</v>
      </c>
      <c r="O10" s="124" t="s">
        <v>35</v>
      </c>
      <c r="P10" s="124" t="s">
        <v>35</v>
      </c>
      <c r="Q10" s="124" t="s">
        <v>35</v>
      </c>
      <c r="R10" s="124" t="s">
        <v>35</v>
      </c>
      <c r="S10" s="124" t="s">
        <v>35</v>
      </c>
      <c r="T10" s="124" t="s">
        <v>111</v>
      </c>
      <c r="U10" s="124" t="s">
        <v>35</v>
      </c>
      <c r="V10" s="124" t="s">
        <v>35</v>
      </c>
      <c r="W10" s="124" t="s">
        <v>35</v>
      </c>
      <c r="X10" s="124" t="s">
        <v>35</v>
      </c>
      <c r="Y10" s="124" t="s">
        <v>35</v>
      </c>
      <c r="Z10" s="124" t="s">
        <v>35</v>
      </c>
      <c r="AA10" s="124" t="s">
        <v>35</v>
      </c>
      <c r="AB10" s="124" t="s">
        <v>35</v>
      </c>
      <c r="AC10" s="124" t="s">
        <v>35</v>
      </c>
      <c r="AD10" s="124" t="s">
        <v>35</v>
      </c>
      <c r="AE10" s="124" t="s">
        <v>35</v>
      </c>
      <c r="AF10" s="125" t="s">
        <v>109</v>
      </c>
      <c r="AG10" s="122" t="s">
        <v>110</v>
      </c>
    </row>
    <row r="11" spans="2:34" s="14" customFormat="1" x14ac:dyDescent="0.2">
      <c r="B11" s="121">
        <v>8</v>
      </c>
      <c r="C11" s="3" t="s">
        <v>41</v>
      </c>
      <c r="D11" s="122">
        <v>3</v>
      </c>
      <c r="E11" s="123" t="s">
        <v>35</v>
      </c>
      <c r="F11" s="124" t="s">
        <v>35</v>
      </c>
      <c r="G11" s="124" t="s">
        <v>35</v>
      </c>
      <c r="H11" s="124" t="s">
        <v>35</v>
      </c>
      <c r="I11" s="124" t="s">
        <v>35</v>
      </c>
      <c r="J11" s="124" t="s">
        <v>108</v>
      </c>
      <c r="K11" s="124" t="s">
        <v>35</v>
      </c>
      <c r="L11" s="124" t="s">
        <v>35</v>
      </c>
      <c r="M11" s="124" t="s">
        <v>35</v>
      </c>
      <c r="N11" s="124" t="s">
        <v>35</v>
      </c>
      <c r="O11" s="124" t="s">
        <v>35</v>
      </c>
      <c r="P11" s="124" t="s">
        <v>35</v>
      </c>
      <c r="Q11" s="124" t="s">
        <v>35</v>
      </c>
      <c r="R11" s="124" t="s">
        <v>35</v>
      </c>
      <c r="S11" s="124" t="s">
        <v>35</v>
      </c>
      <c r="T11" s="124" t="s">
        <v>111</v>
      </c>
      <c r="U11" s="124" t="s">
        <v>35</v>
      </c>
      <c r="V11" s="124" t="s">
        <v>35</v>
      </c>
      <c r="W11" s="124" t="s">
        <v>35</v>
      </c>
      <c r="X11" s="124" t="s">
        <v>35</v>
      </c>
      <c r="Y11" s="124" t="s">
        <v>35</v>
      </c>
      <c r="Z11" s="124" t="s">
        <v>35</v>
      </c>
      <c r="AA11" s="124" t="s">
        <v>35</v>
      </c>
      <c r="AB11" s="124" t="s">
        <v>35</v>
      </c>
      <c r="AC11" s="124" t="s">
        <v>35</v>
      </c>
      <c r="AD11" s="124" t="s">
        <v>35</v>
      </c>
      <c r="AE11" s="124" t="s">
        <v>35</v>
      </c>
      <c r="AF11" s="125" t="s">
        <v>109</v>
      </c>
      <c r="AG11" s="122" t="s">
        <v>110</v>
      </c>
    </row>
    <row r="12" spans="2:34" s="14" customFormat="1" x14ac:dyDescent="0.2">
      <c r="B12" s="121">
        <v>9</v>
      </c>
      <c r="C12" s="3" t="s">
        <v>41</v>
      </c>
      <c r="D12" s="122">
        <v>4</v>
      </c>
      <c r="E12" s="123" t="s">
        <v>35</v>
      </c>
      <c r="F12" s="124" t="s">
        <v>35</v>
      </c>
      <c r="G12" s="124" t="s">
        <v>35</v>
      </c>
      <c r="H12" s="124" t="s">
        <v>35</v>
      </c>
      <c r="I12" s="124" t="s">
        <v>35</v>
      </c>
      <c r="J12" s="124" t="s">
        <v>108</v>
      </c>
      <c r="K12" s="124" t="s">
        <v>35</v>
      </c>
      <c r="L12" s="124" t="s">
        <v>35</v>
      </c>
      <c r="M12" s="124" t="s">
        <v>35</v>
      </c>
      <c r="N12" s="124" t="s">
        <v>35</v>
      </c>
      <c r="O12" s="124" t="s">
        <v>35</v>
      </c>
      <c r="P12" s="124" t="s">
        <v>112</v>
      </c>
      <c r="Q12" s="124" t="s">
        <v>35</v>
      </c>
      <c r="R12" s="124" t="s">
        <v>35</v>
      </c>
      <c r="S12" s="124" t="s">
        <v>35</v>
      </c>
      <c r="T12" s="124" t="s">
        <v>111</v>
      </c>
      <c r="U12" s="124" t="s">
        <v>35</v>
      </c>
      <c r="V12" s="124" t="s">
        <v>35</v>
      </c>
      <c r="W12" s="124" t="s">
        <v>35</v>
      </c>
      <c r="X12" s="124" t="s">
        <v>35</v>
      </c>
      <c r="Y12" s="124" t="s">
        <v>35</v>
      </c>
      <c r="Z12" s="124" t="s">
        <v>35</v>
      </c>
      <c r="AA12" s="124" t="s">
        <v>35</v>
      </c>
      <c r="AB12" s="124" t="s">
        <v>35</v>
      </c>
      <c r="AC12" s="124" t="s">
        <v>35</v>
      </c>
      <c r="AD12" s="124" t="s">
        <v>35</v>
      </c>
      <c r="AE12" s="124" t="s">
        <v>35</v>
      </c>
      <c r="AF12" s="125" t="s">
        <v>109</v>
      </c>
      <c r="AG12" s="122" t="s">
        <v>110</v>
      </c>
    </row>
    <row r="13" spans="2:34" s="14" customFormat="1" x14ac:dyDescent="0.2">
      <c r="B13" s="121">
        <v>10</v>
      </c>
      <c r="C13" s="3" t="s">
        <v>41</v>
      </c>
      <c r="D13" s="122">
        <v>4</v>
      </c>
      <c r="E13" s="123" t="s">
        <v>35</v>
      </c>
      <c r="F13" s="124" t="s">
        <v>35</v>
      </c>
      <c r="G13" s="124" t="s">
        <v>35</v>
      </c>
      <c r="H13" s="124" t="s">
        <v>35</v>
      </c>
      <c r="I13" s="124" t="s">
        <v>35</v>
      </c>
      <c r="J13" s="124" t="s">
        <v>108</v>
      </c>
      <c r="K13" s="124" t="s">
        <v>35</v>
      </c>
      <c r="L13" s="124" t="s">
        <v>35</v>
      </c>
      <c r="M13" s="124" t="s">
        <v>35</v>
      </c>
      <c r="N13" s="124" t="s">
        <v>35</v>
      </c>
      <c r="O13" s="124" t="s">
        <v>35</v>
      </c>
      <c r="P13" s="124" t="s">
        <v>112</v>
      </c>
      <c r="Q13" s="124" t="s">
        <v>35</v>
      </c>
      <c r="R13" s="124" t="s">
        <v>35</v>
      </c>
      <c r="S13" s="124" t="s">
        <v>35</v>
      </c>
      <c r="T13" s="124" t="s">
        <v>111</v>
      </c>
      <c r="U13" s="124" t="s">
        <v>35</v>
      </c>
      <c r="V13" s="124" t="s">
        <v>35</v>
      </c>
      <c r="W13" s="124" t="s">
        <v>35</v>
      </c>
      <c r="X13" s="124" t="s">
        <v>35</v>
      </c>
      <c r="Y13" s="124" t="s">
        <v>35</v>
      </c>
      <c r="Z13" s="124" t="s">
        <v>35</v>
      </c>
      <c r="AA13" s="124" t="s">
        <v>35</v>
      </c>
      <c r="AB13" s="124" t="s">
        <v>35</v>
      </c>
      <c r="AC13" s="124" t="s">
        <v>35</v>
      </c>
      <c r="AD13" s="124" t="s">
        <v>35</v>
      </c>
      <c r="AE13" s="124" t="s">
        <v>35</v>
      </c>
      <c r="AF13" s="125" t="s">
        <v>109</v>
      </c>
      <c r="AG13" s="122" t="s">
        <v>110</v>
      </c>
    </row>
    <row r="14" spans="2:34" s="14" customFormat="1" x14ac:dyDescent="0.2">
      <c r="B14" s="121">
        <v>11</v>
      </c>
      <c r="C14" s="3" t="s">
        <v>41</v>
      </c>
      <c r="D14" s="122">
        <v>4</v>
      </c>
      <c r="E14" s="123" t="s">
        <v>35</v>
      </c>
      <c r="F14" s="124" t="s">
        <v>35</v>
      </c>
      <c r="G14" s="124" t="s">
        <v>35</v>
      </c>
      <c r="H14" s="124" t="s">
        <v>35</v>
      </c>
      <c r="I14" s="124" t="s">
        <v>35</v>
      </c>
      <c r="J14" s="124" t="s">
        <v>108</v>
      </c>
      <c r="K14" s="124" t="s">
        <v>35</v>
      </c>
      <c r="L14" s="124" t="s">
        <v>35</v>
      </c>
      <c r="M14" s="124" t="s">
        <v>35</v>
      </c>
      <c r="N14" s="124" t="s">
        <v>35</v>
      </c>
      <c r="O14" s="124" t="s">
        <v>35</v>
      </c>
      <c r="P14" s="124" t="s">
        <v>112</v>
      </c>
      <c r="Q14" s="124" t="s">
        <v>35</v>
      </c>
      <c r="R14" s="124" t="s">
        <v>35</v>
      </c>
      <c r="S14" s="124" t="s">
        <v>35</v>
      </c>
      <c r="T14" s="124" t="s">
        <v>111</v>
      </c>
      <c r="U14" s="124" t="s">
        <v>35</v>
      </c>
      <c r="V14" s="124" t="s">
        <v>35</v>
      </c>
      <c r="W14" s="124" t="s">
        <v>35</v>
      </c>
      <c r="X14" s="124" t="s">
        <v>35</v>
      </c>
      <c r="Y14" s="124" t="s">
        <v>35</v>
      </c>
      <c r="Z14" s="124" t="s">
        <v>35</v>
      </c>
      <c r="AA14" s="124" t="s">
        <v>35</v>
      </c>
      <c r="AB14" s="124" t="s">
        <v>35</v>
      </c>
      <c r="AC14" s="124" t="s">
        <v>35</v>
      </c>
      <c r="AD14" s="124" t="s">
        <v>35</v>
      </c>
      <c r="AE14" s="124" t="s">
        <v>35</v>
      </c>
      <c r="AF14" s="125" t="s">
        <v>109</v>
      </c>
      <c r="AG14" s="122" t="s">
        <v>110</v>
      </c>
    </row>
    <row r="15" spans="2:34" s="14" customFormat="1" x14ac:dyDescent="0.2">
      <c r="B15" s="121">
        <v>12</v>
      </c>
      <c r="C15" s="3" t="s">
        <v>41</v>
      </c>
      <c r="D15" s="122">
        <v>4</v>
      </c>
      <c r="E15" s="123" t="s">
        <v>35</v>
      </c>
      <c r="F15" s="124" t="s">
        <v>35</v>
      </c>
      <c r="G15" s="124" t="s">
        <v>35</v>
      </c>
      <c r="H15" s="124" t="s">
        <v>35</v>
      </c>
      <c r="I15" s="124" t="s">
        <v>35</v>
      </c>
      <c r="J15" s="124" t="s">
        <v>108</v>
      </c>
      <c r="K15" s="124" t="s">
        <v>35</v>
      </c>
      <c r="L15" s="124" t="s">
        <v>35</v>
      </c>
      <c r="M15" s="124" t="s">
        <v>35</v>
      </c>
      <c r="N15" s="124" t="s">
        <v>35</v>
      </c>
      <c r="O15" s="124" t="s">
        <v>35</v>
      </c>
      <c r="P15" s="124" t="s">
        <v>112</v>
      </c>
      <c r="Q15" s="124" t="s">
        <v>35</v>
      </c>
      <c r="R15" s="124" t="s">
        <v>35</v>
      </c>
      <c r="S15" s="124" t="s">
        <v>35</v>
      </c>
      <c r="T15" s="124" t="s">
        <v>111</v>
      </c>
      <c r="U15" s="124" t="s">
        <v>35</v>
      </c>
      <c r="V15" s="124" t="s">
        <v>35</v>
      </c>
      <c r="W15" s="124" t="s">
        <v>35</v>
      </c>
      <c r="X15" s="124" t="s">
        <v>35</v>
      </c>
      <c r="Y15" s="124" t="s">
        <v>35</v>
      </c>
      <c r="Z15" s="124" t="s">
        <v>35</v>
      </c>
      <c r="AA15" s="124" t="s">
        <v>35</v>
      </c>
      <c r="AB15" s="124" t="s">
        <v>35</v>
      </c>
      <c r="AC15" s="124" t="s">
        <v>35</v>
      </c>
      <c r="AD15" s="124" t="s">
        <v>35</v>
      </c>
      <c r="AE15" s="124" t="s">
        <v>35</v>
      </c>
      <c r="AF15" s="125" t="s">
        <v>109</v>
      </c>
      <c r="AG15" s="122" t="s">
        <v>110</v>
      </c>
    </row>
    <row r="16" spans="2:34" s="14" customFormat="1" x14ac:dyDescent="0.2">
      <c r="B16" s="121">
        <v>13</v>
      </c>
      <c r="C16" s="3" t="s">
        <v>41</v>
      </c>
      <c r="D16" s="122">
        <v>4</v>
      </c>
      <c r="E16" s="123" t="s">
        <v>35</v>
      </c>
      <c r="F16" s="124" t="s">
        <v>35</v>
      </c>
      <c r="G16" s="124" t="s">
        <v>35</v>
      </c>
      <c r="H16" s="124" t="s">
        <v>35</v>
      </c>
      <c r="I16" s="124" t="s">
        <v>35</v>
      </c>
      <c r="J16" s="124" t="s">
        <v>108</v>
      </c>
      <c r="K16" s="124" t="s">
        <v>35</v>
      </c>
      <c r="L16" s="124" t="s">
        <v>35</v>
      </c>
      <c r="M16" s="124" t="s">
        <v>35</v>
      </c>
      <c r="N16" s="124" t="s">
        <v>35</v>
      </c>
      <c r="O16" s="124" t="s">
        <v>35</v>
      </c>
      <c r="P16" s="124" t="s">
        <v>112</v>
      </c>
      <c r="Q16" s="124" t="s">
        <v>35</v>
      </c>
      <c r="R16" s="124" t="s">
        <v>35</v>
      </c>
      <c r="S16" s="124" t="s">
        <v>35</v>
      </c>
      <c r="T16" s="124" t="s">
        <v>111</v>
      </c>
      <c r="U16" s="124" t="s">
        <v>35</v>
      </c>
      <c r="V16" s="124" t="s">
        <v>35</v>
      </c>
      <c r="W16" s="124" t="s">
        <v>35</v>
      </c>
      <c r="X16" s="124" t="s">
        <v>35</v>
      </c>
      <c r="Y16" s="124" t="s">
        <v>35</v>
      </c>
      <c r="Z16" s="124" t="s">
        <v>35</v>
      </c>
      <c r="AA16" s="124" t="s">
        <v>35</v>
      </c>
      <c r="AB16" s="124" t="s">
        <v>35</v>
      </c>
      <c r="AC16" s="124" t="s">
        <v>35</v>
      </c>
      <c r="AD16" s="124" t="s">
        <v>35</v>
      </c>
      <c r="AE16" s="124" t="s">
        <v>35</v>
      </c>
      <c r="AF16" s="125" t="s">
        <v>109</v>
      </c>
      <c r="AG16" s="122" t="s">
        <v>110</v>
      </c>
    </row>
    <row r="17" spans="2:33" s="14" customFormat="1" x14ac:dyDescent="0.2">
      <c r="B17" s="121">
        <v>14</v>
      </c>
      <c r="C17" s="3" t="s">
        <v>41</v>
      </c>
      <c r="D17" s="122">
        <v>5</v>
      </c>
      <c r="E17" s="123" t="s">
        <v>35</v>
      </c>
      <c r="F17" s="124" t="s">
        <v>35</v>
      </c>
      <c r="G17" s="124" t="s">
        <v>35</v>
      </c>
      <c r="H17" s="124" t="s">
        <v>35</v>
      </c>
      <c r="I17" s="124" t="s">
        <v>35</v>
      </c>
      <c r="J17" s="124" t="s">
        <v>108</v>
      </c>
      <c r="K17" s="124" t="s">
        <v>35</v>
      </c>
      <c r="L17" s="124" t="s">
        <v>35</v>
      </c>
      <c r="M17" s="124" t="s">
        <v>35</v>
      </c>
      <c r="N17" s="124" t="s">
        <v>35</v>
      </c>
      <c r="O17" s="124" t="s">
        <v>35</v>
      </c>
      <c r="P17" s="124" t="s">
        <v>112</v>
      </c>
      <c r="Q17" s="124" t="s">
        <v>35</v>
      </c>
      <c r="R17" s="124" t="s">
        <v>35</v>
      </c>
      <c r="S17" s="124" t="s">
        <v>35</v>
      </c>
      <c r="T17" s="124" t="s">
        <v>111</v>
      </c>
      <c r="U17" s="124" t="s">
        <v>35</v>
      </c>
      <c r="V17" s="124" t="s">
        <v>35</v>
      </c>
      <c r="W17" s="124" t="s">
        <v>35</v>
      </c>
      <c r="X17" s="124" t="s">
        <v>35</v>
      </c>
      <c r="Y17" s="124" t="s">
        <v>35</v>
      </c>
      <c r="Z17" s="124" t="s">
        <v>113</v>
      </c>
      <c r="AA17" s="124" t="s">
        <v>35</v>
      </c>
      <c r="AB17" s="124" t="s">
        <v>35</v>
      </c>
      <c r="AC17" s="124" t="s">
        <v>35</v>
      </c>
      <c r="AD17" s="124" t="s">
        <v>35</v>
      </c>
      <c r="AE17" s="124" t="s">
        <v>35</v>
      </c>
      <c r="AF17" s="125" t="s">
        <v>109</v>
      </c>
      <c r="AG17" s="122" t="s">
        <v>110</v>
      </c>
    </row>
    <row r="18" spans="2:33" s="14" customFormat="1" x14ac:dyDescent="0.2">
      <c r="B18" s="121">
        <v>15</v>
      </c>
      <c r="C18" s="3" t="s">
        <v>41</v>
      </c>
      <c r="D18" s="122">
        <v>5</v>
      </c>
      <c r="E18" s="123" t="s">
        <v>35</v>
      </c>
      <c r="F18" s="124" t="s">
        <v>35</v>
      </c>
      <c r="G18" s="124" t="s">
        <v>35</v>
      </c>
      <c r="H18" s="124" t="s">
        <v>35</v>
      </c>
      <c r="I18" s="124" t="s">
        <v>35</v>
      </c>
      <c r="J18" s="124" t="s">
        <v>108</v>
      </c>
      <c r="K18" s="124" t="s">
        <v>35</v>
      </c>
      <c r="L18" s="124" t="s">
        <v>35</v>
      </c>
      <c r="M18" s="124" t="s">
        <v>35</v>
      </c>
      <c r="N18" s="124" t="s">
        <v>35</v>
      </c>
      <c r="O18" s="124" t="s">
        <v>35</v>
      </c>
      <c r="P18" s="124" t="s">
        <v>112</v>
      </c>
      <c r="Q18" s="124" t="s">
        <v>35</v>
      </c>
      <c r="R18" s="124" t="s">
        <v>35</v>
      </c>
      <c r="S18" s="124" t="s">
        <v>35</v>
      </c>
      <c r="T18" s="124" t="s">
        <v>111</v>
      </c>
      <c r="U18" s="124" t="s">
        <v>35</v>
      </c>
      <c r="V18" s="124" t="s">
        <v>35</v>
      </c>
      <c r="W18" s="124" t="s">
        <v>35</v>
      </c>
      <c r="X18" s="124" t="s">
        <v>35</v>
      </c>
      <c r="Y18" s="124" t="s">
        <v>35</v>
      </c>
      <c r="Z18" s="124" t="s">
        <v>113</v>
      </c>
      <c r="AA18" s="124" t="s">
        <v>35</v>
      </c>
      <c r="AB18" s="124" t="s">
        <v>35</v>
      </c>
      <c r="AC18" s="124" t="s">
        <v>35</v>
      </c>
      <c r="AD18" s="124" t="s">
        <v>35</v>
      </c>
      <c r="AE18" s="124" t="s">
        <v>35</v>
      </c>
      <c r="AF18" s="125" t="s">
        <v>109</v>
      </c>
      <c r="AG18" s="122" t="s">
        <v>110</v>
      </c>
    </row>
    <row r="19" spans="2:33" s="14" customFormat="1" x14ac:dyDescent="0.2">
      <c r="B19" s="121">
        <v>16</v>
      </c>
      <c r="C19" s="3" t="s">
        <v>41</v>
      </c>
      <c r="D19" s="122">
        <v>5</v>
      </c>
      <c r="E19" s="123" t="s">
        <v>35</v>
      </c>
      <c r="F19" s="124" t="s">
        <v>35</v>
      </c>
      <c r="G19" s="124" t="s">
        <v>35</v>
      </c>
      <c r="H19" s="124" t="s">
        <v>35</v>
      </c>
      <c r="I19" s="124" t="s">
        <v>35</v>
      </c>
      <c r="J19" s="124" t="s">
        <v>108</v>
      </c>
      <c r="K19" s="124" t="s">
        <v>35</v>
      </c>
      <c r="L19" s="124" t="s">
        <v>35</v>
      </c>
      <c r="M19" s="124" t="s">
        <v>35</v>
      </c>
      <c r="N19" s="124" t="s">
        <v>35</v>
      </c>
      <c r="O19" s="124" t="s">
        <v>35</v>
      </c>
      <c r="P19" s="124" t="s">
        <v>112</v>
      </c>
      <c r="Q19" s="124" t="s">
        <v>35</v>
      </c>
      <c r="R19" s="124" t="s">
        <v>35</v>
      </c>
      <c r="S19" s="124" t="s">
        <v>35</v>
      </c>
      <c r="T19" s="124" t="s">
        <v>111</v>
      </c>
      <c r="U19" s="124" t="s">
        <v>35</v>
      </c>
      <c r="V19" s="124" t="s">
        <v>35</v>
      </c>
      <c r="W19" s="124" t="s">
        <v>35</v>
      </c>
      <c r="X19" s="124" t="s">
        <v>35</v>
      </c>
      <c r="Y19" s="124" t="s">
        <v>35</v>
      </c>
      <c r="Z19" s="124" t="s">
        <v>113</v>
      </c>
      <c r="AA19" s="124" t="s">
        <v>35</v>
      </c>
      <c r="AB19" s="124" t="s">
        <v>35</v>
      </c>
      <c r="AC19" s="124" t="s">
        <v>35</v>
      </c>
      <c r="AD19" s="124" t="s">
        <v>35</v>
      </c>
      <c r="AE19" s="124" t="s">
        <v>35</v>
      </c>
      <c r="AF19" s="125" t="s">
        <v>109</v>
      </c>
      <c r="AG19" s="122" t="s">
        <v>110</v>
      </c>
    </row>
    <row r="20" spans="2:33" s="14" customFormat="1" x14ac:dyDescent="0.2">
      <c r="B20" s="121">
        <v>17</v>
      </c>
      <c r="C20" s="3" t="s">
        <v>41</v>
      </c>
      <c r="D20" s="122">
        <v>5</v>
      </c>
      <c r="E20" s="123" t="s">
        <v>35</v>
      </c>
      <c r="F20" s="124" t="s">
        <v>35</v>
      </c>
      <c r="G20" s="124" t="s">
        <v>35</v>
      </c>
      <c r="H20" s="124" t="s">
        <v>35</v>
      </c>
      <c r="I20" s="124" t="s">
        <v>35</v>
      </c>
      <c r="J20" s="124" t="s">
        <v>108</v>
      </c>
      <c r="K20" s="124" t="s">
        <v>35</v>
      </c>
      <c r="L20" s="124" t="s">
        <v>35</v>
      </c>
      <c r="M20" s="124" t="s">
        <v>35</v>
      </c>
      <c r="N20" s="124" t="s">
        <v>35</v>
      </c>
      <c r="O20" s="124" t="s">
        <v>35</v>
      </c>
      <c r="P20" s="124" t="s">
        <v>112</v>
      </c>
      <c r="Q20" s="124" t="s">
        <v>35</v>
      </c>
      <c r="R20" s="124" t="s">
        <v>35</v>
      </c>
      <c r="S20" s="124" t="s">
        <v>35</v>
      </c>
      <c r="T20" s="124" t="s">
        <v>111</v>
      </c>
      <c r="U20" s="124" t="s">
        <v>35</v>
      </c>
      <c r="V20" s="124" t="s">
        <v>35</v>
      </c>
      <c r="W20" s="124" t="s">
        <v>35</v>
      </c>
      <c r="X20" s="124" t="s">
        <v>35</v>
      </c>
      <c r="Y20" s="124" t="s">
        <v>35</v>
      </c>
      <c r="Z20" s="124" t="s">
        <v>113</v>
      </c>
      <c r="AA20" s="124" t="s">
        <v>35</v>
      </c>
      <c r="AB20" s="124" t="s">
        <v>35</v>
      </c>
      <c r="AC20" s="124" t="s">
        <v>35</v>
      </c>
      <c r="AD20" s="124" t="s">
        <v>35</v>
      </c>
      <c r="AE20" s="124" t="s">
        <v>35</v>
      </c>
      <c r="AF20" s="125" t="s">
        <v>109</v>
      </c>
      <c r="AG20" s="122" t="s">
        <v>110</v>
      </c>
    </row>
    <row r="21" spans="2:33" s="14" customFormat="1" x14ac:dyDescent="0.2">
      <c r="B21" s="121">
        <v>18</v>
      </c>
      <c r="C21" s="3" t="s">
        <v>41</v>
      </c>
      <c r="D21" s="122">
        <v>5</v>
      </c>
      <c r="E21" s="123" t="s">
        <v>35</v>
      </c>
      <c r="F21" s="124" t="s">
        <v>35</v>
      </c>
      <c r="G21" s="124" t="s">
        <v>35</v>
      </c>
      <c r="H21" s="124" t="s">
        <v>35</v>
      </c>
      <c r="I21" s="124" t="s">
        <v>35</v>
      </c>
      <c r="J21" s="124" t="s">
        <v>108</v>
      </c>
      <c r="K21" s="124" t="s">
        <v>35</v>
      </c>
      <c r="L21" s="124" t="s">
        <v>35</v>
      </c>
      <c r="M21" s="124" t="s">
        <v>35</v>
      </c>
      <c r="N21" s="124" t="s">
        <v>35</v>
      </c>
      <c r="O21" s="124" t="s">
        <v>35</v>
      </c>
      <c r="P21" s="124" t="s">
        <v>112</v>
      </c>
      <c r="Q21" s="124" t="s">
        <v>35</v>
      </c>
      <c r="R21" s="124" t="s">
        <v>35</v>
      </c>
      <c r="S21" s="124" t="s">
        <v>35</v>
      </c>
      <c r="T21" s="124" t="s">
        <v>111</v>
      </c>
      <c r="U21" s="124" t="s">
        <v>35</v>
      </c>
      <c r="V21" s="124" t="s">
        <v>35</v>
      </c>
      <c r="W21" s="124" t="s">
        <v>35</v>
      </c>
      <c r="X21" s="124" t="s">
        <v>35</v>
      </c>
      <c r="Y21" s="124" t="s">
        <v>35</v>
      </c>
      <c r="Z21" s="124" t="s">
        <v>113</v>
      </c>
      <c r="AA21" s="124" t="s">
        <v>35</v>
      </c>
      <c r="AB21" s="124" t="s">
        <v>35</v>
      </c>
      <c r="AC21" s="124" t="s">
        <v>35</v>
      </c>
      <c r="AD21" s="124" t="s">
        <v>35</v>
      </c>
      <c r="AE21" s="124" t="s">
        <v>35</v>
      </c>
      <c r="AF21" s="125" t="s">
        <v>109</v>
      </c>
      <c r="AG21" s="122" t="s">
        <v>110</v>
      </c>
    </row>
    <row r="22" spans="2:33" s="14" customFormat="1" x14ac:dyDescent="0.2">
      <c r="B22" s="121">
        <v>19</v>
      </c>
      <c r="C22" s="3" t="s">
        <v>41</v>
      </c>
      <c r="D22" s="122">
        <v>6</v>
      </c>
      <c r="E22" s="123" t="s">
        <v>35</v>
      </c>
      <c r="F22" s="124" t="s">
        <v>35</v>
      </c>
      <c r="G22" s="124" t="s">
        <v>35</v>
      </c>
      <c r="H22" s="124" t="s">
        <v>35</v>
      </c>
      <c r="I22" s="124" t="s">
        <v>35</v>
      </c>
      <c r="J22" s="124" t="s">
        <v>108</v>
      </c>
      <c r="K22" s="124" t="s">
        <v>35</v>
      </c>
      <c r="L22" s="124" t="s">
        <v>35</v>
      </c>
      <c r="M22" s="124" t="s">
        <v>35</v>
      </c>
      <c r="N22" s="124" t="s">
        <v>35</v>
      </c>
      <c r="O22" s="124" t="s">
        <v>35</v>
      </c>
      <c r="P22" s="124" t="s">
        <v>112</v>
      </c>
      <c r="Q22" s="124" t="s">
        <v>35</v>
      </c>
      <c r="R22" s="124" t="s">
        <v>35</v>
      </c>
      <c r="S22" s="124" t="s">
        <v>35</v>
      </c>
      <c r="T22" s="124" t="s">
        <v>111</v>
      </c>
      <c r="U22" s="124" t="s">
        <v>35</v>
      </c>
      <c r="V22" s="124" t="s">
        <v>35</v>
      </c>
      <c r="W22" s="124" t="s">
        <v>35</v>
      </c>
      <c r="X22" s="124" t="s">
        <v>35</v>
      </c>
      <c r="Y22" s="124" t="s">
        <v>114</v>
      </c>
      <c r="Z22" s="124" t="s">
        <v>113</v>
      </c>
      <c r="AA22" s="124" t="s">
        <v>35</v>
      </c>
      <c r="AB22" s="124" t="s">
        <v>35</v>
      </c>
      <c r="AC22" s="124" t="s">
        <v>35</v>
      </c>
      <c r="AD22" s="124" t="s">
        <v>35</v>
      </c>
      <c r="AE22" s="124" t="s">
        <v>35</v>
      </c>
      <c r="AF22" s="125" t="s">
        <v>109</v>
      </c>
      <c r="AG22" s="122" t="s">
        <v>110</v>
      </c>
    </row>
    <row r="23" spans="2:33" s="14" customFormat="1" x14ac:dyDescent="0.2">
      <c r="B23" s="127">
        <v>20</v>
      </c>
      <c r="C23" s="128" t="s">
        <v>41</v>
      </c>
      <c r="D23" s="129">
        <v>6</v>
      </c>
      <c r="E23" s="130" t="s">
        <v>35</v>
      </c>
      <c r="F23" s="131" t="s">
        <v>35</v>
      </c>
      <c r="G23" s="131" t="s">
        <v>35</v>
      </c>
      <c r="H23" s="131" t="s">
        <v>35</v>
      </c>
      <c r="I23" s="131" t="s">
        <v>35</v>
      </c>
      <c r="J23" s="131" t="s">
        <v>108</v>
      </c>
      <c r="K23" s="131" t="s">
        <v>35</v>
      </c>
      <c r="L23" s="131" t="s">
        <v>35</v>
      </c>
      <c r="M23" s="131" t="s">
        <v>35</v>
      </c>
      <c r="N23" s="131" t="s">
        <v>35</v>
      </c>
      <c r="O23" s="131" t="s">
        <v>35</v>
      </c>
      <c r="P23" s="131" t="s">
        <v>112</v>
      </c>
      <c r="Q23" s="131" t="s">
        <v>35</v>
      </c>
      <c r="R23" s="131" t="s">
        <v>35</v>
      </c>
      <c r="S23" s="131" t="s">
        <v>35</v>
      </c>
      <c r="T23" s="131" t="s">
        <v>111</v>
      </c>
      <c r="U23" s="131" t="s">
        <v>35</v>
      </c>
      <c r="V23" s="131" t="s">
        <v>35</v>
      </c>
      <c r="W23" s="131" t="s">
        <v>35</v>
      </c>
      <c r="X23" s="131" t="s">
        <v>35</v>
      </c>
      <c r="Y23" s="131" t="s">
        <v>114</v>
      </c>
      <c r="Z23" s="131" t="s">
        <v>113</v>
      </c>
      <c r="AA23" s="131" t="s">
        <v>35</v>
      </c>
      <c r="AB23" s="131" t="s">
        <v>35</v>
      </c>
      <c r="AC23" s="131" t="s">
        <v>35</v>
      </c>
      <c r="AD23" s="131" t="s">
        <v>35</v>
      </c>
      <c r="AE23" s="131" t="s">
        <v>35</v>
      </c>
      <c r="AF23" s="132" t="s">
        <v>109</v>
      </c>
      <c r="AG23" s="129" t="s">
        <v>110</v>
      </c>
    </row>
    <row r="24" spans="2:33" s="14" customFormat="1" x14ac:dyDescent="0.2">
      <c r="B24" s="156">
        <v>1</v>
      </c>
      <c r="C24" s="157" t="s">
        <v>42</v>
      </c>
      <c r="D24" s="158">
        <v>0</v>
      </c>
      <c r="E24" s="133" t="s">
        <v>35</v>
      </c>
      <c r="F24" s="159" t="s">
        <v>35</v>
      </c>
      <c r="G24" s="159" t="s">
        <v>35</v>
      </c>
      <c r="H24" s="159" t="s">
        <v>35</v>
      </c>
      <c r="I24" s="159" t="s">
        <v>35</v>
      </c>
      <c r="J24" s="159" t="s">
        <v>35</v>
      </c>
      <c r="K24" s="159" t="s">
        <v>35</v>
      </c>
      <c r="L24" s="159" t="s">
        <v>35</v>
      </c>
      <c r="M24" s="159" t="s">
        <v>35</v>
      </c>
      <c r="N24" s="159" t="s">
        <v>35</v>
      </c>
      <c r="O24" s="159" t="s">
        <v>35</v>
      </c>
      <c r="P24" s="159" t="s">
        <v>35</v>
      </c>
      <c r="Q24" s="159" t="s">
        <v>35</v>
      </c>
      <c r="R24" s="159" t="s">
        <v>35</v>
      </c>
      <c r="S24" s="159" t="s">
        <v>35</v>
      </c>
      <c r="T24" s="159" t="s">
        <v>35</v>
      </c>
      <c r="U24" s="159" t="s">
        <v>35</v>
      </c>
      <c r="V24" s="159" t="s">
        <v>35</v>
      </c>
      <c r="W24" s="159" t="s">
        <v>35</v>
      </c>
      <c r="X24" s="159" t="s">
        <v>35</v>
      </c>
      <c r="Y24" s="159" t="s">
        <v>35</v>
      </c>
      <c r="Z24" s="159" t="s">
        <v>35</v>
      </c>
      <c r="AA24" s="159" t="s">
        <v>35</v>
      </c>
      <c r="AB24" s="159" t="s">
        <v>35</v>
      </c>
      <c r="AC24" s="159" t="s">
        <v>35</v>
      </c>
      <c r="AD24" s="159" t="s">
        <v>35</v>
      </c>
      <c r="AE24" s="159" t="s">
        <v>35</v>
      </c>
      <c r="AF24" s="160" t="s">
        <v>35</v>
      </c>
      <c r="AG24" s="158" t="s">
        <v>35</v>
      </c>
    </row>
    <row r="25" spans="2:33" s="14" customFormat="1" x14ac:dyDescent="0.2">
      <c r="B25" s="121">
        <v>2</v>
      </c>
      <c r="C25" s="3" t="s">
        <v>42</v>
      </c>
      <c r="D25" s="122">
        <v>0</v>
      </c>
      <c r="E25" s="123" t="s">
        <v>35</v>
      </c>
      <c r="F25" s="124" t="s">
        <v>35</v>
      </c>
      <c r="G25" s="124" t="s">
        <v>35</v>
      </c>
      <c r="H25" s="124" t="s">
        <v>35</v>
      </c>
      <c r="I25" s="124" t="s">
        <v>35</v>
      </c>
      <c r="J25" s="124" t="s">
        <v>35</v>
      </c>
      <c r="K25" s="124" t="s">
        <v>35</v>
      </c>
      <c r="L25" s="124" t="s">
        <v>35</v>
      </c>
      <c r="M25" s="124" t="s">
        <v>35</v>
      </c>
      <c r="N25" s="124" t="s">
        <v>35</v>
      </c>
      <c r="O25" s="124" t="s">
        <v>35</v>
      </c>
      <c r="P25" s="124" t="s">
        <v>35</v>
      </c>
      <c r="Q25" s="124" t="s">
        <v>35</v>
      </c>
      <c r="R25" s="124" t="s">
        <v>35</v>
      </c>
      <c r="S25" s="124" t="s">
        <v>35</v>
      </c>
      <c r="T25" s="124" t="s">
        <v>35</v>
      </c>
      <c r="U25" s="124" t="s">
        <v>35</v>
      </c>
      <c r="V25" s="124" t="s">
        <v>35</v>
      </c>
      <c r="W25" s="124" t="s">
        <v>35</v>
      </c>
      <c r="X25" s="124" t="s">
        <v>35</v>
      </c>
      <c r="Y25" s="124" t="s">
        <v>35</v>
      </c>
      <c r="Z25" s="124" t="s">
        <v>35</v>
      </c>
      <c r="AA25" s="124" t="s">
        <v>35</v>
      </c>
      <c r="AB25" s="124" t="s">
        <v>35</v>
      </c>
      <c r="AC25" s="124" t="s">
        <v>35</v>
      </c>
      <c r="AD25" s="124" t="s">
        <v>35</v>
      </c>
      <c r="AE25" s="124" t="s">
        <v>35</v>
      </c>
      <c r="AF25" s="125" t="s">
        <v>35</v>
      </c>
      <c r="AG25" s="122" t="s">
        <v>35</v>
      </c>
    </row>
    <row r="26" spans="2:33" s="14" customFormat="1" x14ac:dyDescent="0.2">
      <c r="B26" s="121">
        <v>3</v>
      </c>
      <c r="C26" s="3" t="s">
        <v>42</v>
      </c>
      <c r="D26" s="122">
        <v>0</v>
      </c>
      <c r="E26" s="123" t="s">
        <v>35</v>
      </c>
      <c r="F26" s="124" t="s">
        <v>35</v>
      </c>
      <c r="G26" s="124" t="s">
        <v>35</v>
      </c>
      <c r="H26" s="124" t="s">
        <v>35</v>
      </c>
      <c r="I26" s="124" t="s">
        <v>35</v>
      </c>
      <c r="J26" s="124" t="s">
        <v>35</v>
      </c>
      <c r="K26" s="124" t="s">
        <v>35</v>
      </c>
      <c r="L26" s="124" t="s">
        <v>35</v>
      </c>
      <c r="M26" s="124" t="s">
        <v>35</v>
      </c>
      <c r="N26" s="124" t="s">
        <v>35</v>
      </c>
      <c r="O26" s="124" t="s">
        <v>35</v>
      </c>
      <c r="P26" s="124" t="s">
        <v>35</v>
      </c>
      <c r="Q26" s="124" t="s">
        <v>35</v>
      </c>
      <c r="R26" s="124" t="s">
        <v>35</v>
      </c>
      <c r="S26" s="124" t="s">
        <v>35</v>
      </c>
      <c r="T26" s="124" t="s">
        <v>35</v>
      </c>
      <c r="U26" s="124" t="s">
        <v>35</v>
      </c>
      <c r="V26" s="124" t="s">
        <v>35</v>
      </c>
      <c r="W26" s="124" t="s">
        <v>35</v>
      </c>
      <c r="X26" s="124" t="s">
        <v>35</v>
      </c>
      <c r="Y26" s="124" t="s">
        <v>35</v>
      </c>
      <c r="Z26" s="124" t="s">
        <v>35</v>
      </c>
      <c r="AA26" s="124" t="s">
        <v>35</v>
      </c>
      <c r="AB26" s="124" t="s">
        <v>35</v>
      </c>
      <c r="AC26" s="124" t="s">
        <v>35</v>
      </c>
      <c r="AD26" s="124" t="s">
        <v>35</v>
      </c>
      <c r="AE26" s="124" t="s">
        <v>35</v>
      </c>
      <c r="AF26" s="125" t="s">
        <v>35</v>
      </c>
      <c r="AG26" s="122" t="s">
        <v>35</v>
      </c>
    </row>
    <row r="27" spans="2:33" s="14" customFormat="1" x14ac:dyDescent="0.2">
      <c r="B27" s="121">
        <v>4</v>
      </c>
      <c r="C27" s="3" t="s">
        <v>42</v>
      </c>
      <c r="D27" s="122">
        <v>0</v>
      </c>
      <c r="E27" s="123" t="s">
        <v>35</v>
      </c>
      <c r="F27" s="124" t="s">
        <v>35</v>
      </c>
      <c r="G27" s="124" t="s">
        <v>35</v>
      </c>
      <c r="H27" s="124" t="s">
        <v>35</v>
      </c>
      <c r="I27" s="124" t="s">
        <v>35</v>
      </c>
      <c r="J27" s="124" t="s">
        <v>35</v>
      </c>
      <c r="K27" s="124" t="s">
        <v>35</v>
      </c>
      <c r="L27" s="124" t="s">
        <v>35</v>
      </c>
      <c r="M27" s="124" t="s">
        <v>35</v>
      </c>
      <c r="N27" s="124" t="s">
        <v>35</v>
      </c>
      <c r="O27" s="124" t="s">
        <v>35</v>
      </c>
      <c r="P27" s="124" t="s">
        <v>35</v>
      </c>
      <c r="Q27" s="124" t="s">
        <v>35</v>
      </c>
      <c r="R27" s="124" t="s">
        <v>35</v>
      </c>
      <c r="S27" s="124" t="s">
        <v>35</v>
      </c>
      <c r="T27" s="124" t="s">
        <v>35</v>
      </c>
      <c r="U27" s="124" t="s">
        <v>35</v>
      </c>
      <c r="V27" s="124" t="s">
        <v>35</v>
      </c>
      <c r="W27" s="124" t="s">
        <v>35</v>
      </c>
      <c r="X27" s="124" t="s">
        <v>35</v>
      </c>
      <c r="Y27" s="124" t="s">
        <v>35</v>
      </c>
      <c r="Z27" s="124" t="s">
        <v>35</v>
      </c>
      <c r="AA27" s="124" t="s">
        <v>35</v>
      </c>
      <c r="AB27" s="124" t="s">
        <v>35</v>
      </c>
      <c r="AC27" s="124" t="s">
        <v>35</v>
      </c>
      <c r="AD27" s="124" t="s">
        <v>35</v>
      </c>
      <c r="AE27" s="124" t="s">
        <v>35</v>
      </c>
      <c r="AF27" s="125" t="s">
        <v>35</v>
      </c>
      <c r="AG27" s="122" t="s">
        <v>35</v>
      </c>
    </row>
    <row r="28" spans="2:33" s="14" customFormat="1" x14ac:dyDescent="0.2">
      <c r="B28" s="121">
        <v>5</v>
      </c>
      <c r="C28" s="3" t="s">
        <v>42</v>
      </c>
      <c r="D28" s="122">
        <v>2</v>
      </c>
      <c r="E28" s="123" t="s">
        <v>35</v>
      </c>
      <c r="F28" s="124" t="s">
        <v>35</v>
      </c>
      <c r="G28" s="124" t="s">
        <v>35</v>
      </c>
      <c r="H28" s="124" t="s">
        <v>35</v>
      </c>
      <c r="I28" s="124" t="s">
        <v>35</v>
      </c>
      <c r="J28" s="124" t="s">
        <v>115</v>
      </c>
      <c r="K28" s="124" t="s">
        <v>35</v>
      </c>
      <c r="L28" s="124" t="s">
        <v>35</v>
      </c>
      <c r="M28" s="124" t="s">
        <v>35</v>
      </c>
      <c r="N28" s="124" t="s">
        <v>35</v>
      </c>
      <c r="O28" s="124" t="s">
        <v>35</v>
      </c>
      <c r="P28" s="124" t="s">
        <v>35</v>
      </c>
      <c r="Q28" s="124" t="s">
        <v>35</v>
      </c>
      <c r="R28" s="124" t="s">
        <v>35</v>
      </c>
      <c r="S28" s="124" t="s">
        <v>35</v>
      </c>
      <c r="T28" s="124" t="s">
        <v>35</v>
      </c>
      <c r="U28" s="124" t="s">
        <v>35</v>
      </c>
      <c r="V28" s="124" t="s">
        <v>35</v>
      </c>
      <c r="W28" s="124" t="s">
        <v>35</v>
      </c>
      <c r="X28" s="124" t="s">
        <v>35</v>
      </c>
      <c r="Y28" s="124" t="s">
        <v>35</v>
      </c>
      <c r="Z28" s="124" t="s">
        <v>35</v>
      </c>
      <c r="AA28" s="124" t="s">
        <v>35</v>
      </c>
      <c r="AB28" s="124" t="s">
        <v>35</v>
      </c>
      <c r="AC28" s="124" t="s">
        <v>35</v>
      </c>
      <c r="AD28" s="124" t="s">
        <v>35</v>
      </c>
      <c r="AE28" s="124" t="s">
        <v>35</v>
      </c>
      <c r="AF28" s="125" t="s">
        <v>116</v>
      </c>
      <c r="AG28" s="122" t="s">
        <v>117</v>
      </c>
    </row>
    <row r="29" spans="2:33" s="14" customFormat="1" x14ac:dyDescent="0.2">
      <c r="B29" s="121">
        <v>6</v>
      </c>
      <c r="C29" s="3" t="s">
        <v>42</v>
      </c>
      <c r="D29" s="122">
        <v>4</v>
      </c>
      <c r="E29" s="123" t="s">
        <v>35</v>
      </c>
      <c r="F29" s="124" t="s">
        <v>35</v>
      </c>
      <c r="G29" s="124" t="s">
        <v>35</v>
      </c>
      <c r="H29" s="124" t="s">
        <v>35</v>
      </c>
      <c r="I29" s="124" t="s">
        <v>35</v>
      </c>
      <c r="J29" s="124" t="s">
        <v>115</v>
      </c>
      <c r="K29" s="124" t="s">
        <v>35</v>
      </c>
      <c r="L29" s="124" t="s">
        <v>35</v>
      </c>
      <c r="M29" s="124" t="s">
        <v>35</v>
      </c>
      <c r="N29" s="124" t="s">
        <v>35</v>
      </c>
      <c r="O29" s="124" t="s">
        <v>35</v>
      </c>
      <c r="P29" s="124" t="s">
        <v>112</v>
      </c>
      <c r="Q29" s="124" t="s">
        <v>35</v>
      </c>
      <c r="R29" s="124" t="s">
        <v>35</v>
      </c>
      <c r="S29" s="124" t="s">
        <v>35</v>
      </c>
      <c r="T29" s="124" t="s">
        <v>118</v>
      </c>
      <c r="U29" s="124" t="s">
        <v>35</v>
      </c>
      <c r="V29" s="124" t="s">
        <v>35</v>
      </c>
      <c r="W29" s="124" t="s">
        <v>35</v>
      </c>
      <c r="X29" s="124" t="s">
        <v>35</v>
      </c>
      <c r="Y29" s="124" t="s">
        <v>35</v>
      </c>
      <c r="Z29" s="124" t="s">
        <v>35</v>
      </c>
      <c r="AA29" s="124" t="s">
        <v>35</v>
      </c>
      <c r="AB29" s="124" t="s">
        <v>35</v>
      </c>
      <c r="AC29" s="124" t="s">
        <v>35</v>
      </c>
      <c r="AD29" s="124" t="s">
        <v>35</v>
      </c>
      <c r="AE29" s="124" t="s">
        <v>35</v>
      </c>
      <c r="AF29" s="125" t="s">
        <v>116</v>
      </c>
      <c r="AG29" s="122" t="s">
        <v>119</v>
      </c>
    </row>
    <row r="30" spans="2:33" s="14" customFormat="1" x14ac:dyDescent="0.2">
      <c r="B30" s="121">
        <v>7</v>
      </c>
      <c r="C30" s="3" t="s">
        <v>42</v>
      </c>
      <c r="D30" s="122">
        <v>4</v>
      </c>
      <c r="E30" s="123" t="s">
        <v>35</v>
      </c>
      <c r="F30" s="124" t="s">
        <v>35</v>
      </c>
      <c r="G30" s="124" t="s">
        <v>35</v>
      </c>
      <c r="H30" s="124" t="s">
        <v>35</v>
      </c>
      <c r="I30" s="124" t="s">
        <v>35</v>
      </c>
      <c r="J30" s="124" t="s">
        <v>115</v>
      </c>
      <c r="K30" s="124" t="s">
        <v>35</v>
      </c>
      <c r="L30" s="124" t="s">
        <v>35</v>
      </c>
      <c r="M30" s="124" t="s">
        <v>35</v>
      </c>
      <c r="N30" s="124" t="s">
        <v>35</v>
      </c>
      <c r="O30" s="124" t="s">
        <v>35</v>
      </c>
      <c r="P30" s="124" t="s">
        <v>112</v>
      </c>
      <c r="Q30" s="124" t="s">
        <v>35</v>
      </c>
      <c r="R30" s="124" t="s">
        <v>35</v>
      </c>
      <c r="S30" s="124" t="s">
        <v>35</v>
      </c>
      <c r="T30" s="124" t="s">
        <v>118</v>
      </c>
      <c r="U30" s="124" t="s">
        <v>35</v>
      </c>
      <c r="V30" s="124" t="s">
        <v>35</v>
      </c>
      <c r="W30" s="124" t="s">
        <v>35</v>
      </c>
      <c r="X30" s="124" t="s">
        <v>35</v>
      </c>
      <c r="Y30" s="124" t="s">
        <v>35</v>
      </c>
      <c r="Z30" s="124" t="s">
        <v>35</v>
      </c>
      <c r="AA30" s="124" t="s">
        <v>35</v>
      </c>
      <c r="AB30" s="124" t="s">
        <v>35</v>
      </c>
      <c r="AC30" s="124" t="s">
        <v>35</v>
      </c>
      <c r="AD30" s="124" t="s">
        <v>35</v>
      </c>
      <c r="AE30" s="124" t="s">
        <v>35</v>
      </c>
      <c r="AF30" s="125" t="s">
        <v>116</v>
      </c>
      <c r="AG30" s="122" t="s">
        <v>119</v>
      </c>
    </row>
    <row r="31" spans="2:33" s="14" customFormat="1" x14ac:dyDescent="0.2">
      <c r="B31" s="121">
        <v>8</v>
      </c>
      <c r="C31" s="3" t="s">
        <v>42</v>
      </c>
      <c r="D31" s="122">
        <v>4</v>
      </c>
      <c r="E31" s="123" t="s">
        <v>35</v>
      </c>
      <c r="F31" s="124" t="s">
        <v>35</v>
      </c>
      <c r="G31" s="124" t="s">
        <v>35</v>
      </c>
      <c r="H31" s="124" t="s">
        <v>35</v>
      </c>
      <c r="I31" s="124" t="s">
        <v>35</v>
      </c>
      <c r="J31" s="124" t="s">
        <v>115</v>
      </c>
      <c r="K31" s="124" t="s">
        <v>35</v>
      </c>
      <c r="L31" s="124" t="s">
        <v>35</v>
      </c>
      <c r="M31" s="124" t="s">
        <v>35</v>
      </c>
      <c r="N31" s="124" t="s">
        <v>35</v>
      </c>
      <c r="O31" s="124" t="s">
        <v>35</v>
      </c>
      <c r="P31" s="124" t="s">
        <v>112</v>
      </c>
      <c r="Q31" s="124" t="s">
        <v>35</v>
      </c>
      <c r="R31" s="124" t="s">
        <v>35</v>
      </c>
      <c r="S31" s="124" t="s">
        <v>35</v>
      </c>
      <c r="T31" s="124" t="s">
        <v>118</v>
      </c>
      <c r="U31" s="124" t="s">
        <v>35</v>
      </c>
      <c r="V31" s="124" t="s">
        <v>35</v>
      </c>
      <c r="W31" s="124" t="s">
        <v>35</v>
      </c>
      <c r="X31" s="124" t="s">
        <v>35</v>
      </c>
      <c r="Y31" s="124" t="s">
        <v>35</v>
      </c>
      <c r="Z31" s="124" t="s">
        <v>35</v>
      </c>
      <c r="AA31" s="124" t="s">
        <v>35</v>
      </c>
      <c r="AB31" s="124" t="s">
        <v>35</v>
      </c>
      <c r="AC31" s="124" t="s">
        <v>35</v>
      </c>
      <c r="AD31" s="124" t="s">
        <v>35</v>
      </c>
      <c r="AE31" s="124" t="s">
        <v>35</v>
      </c>
      <c r="AF31" s="125" t="s">
        <v>116</v>
      </c>
      <c r="AG31" s="122" t="s">
        <v>119</v>
      </c>
    </row>
    <row r="32" spans="2:33" s="14" customFormat="1" x14ac:dyDescent="0.2">
      <c r="B32" s="121">
        <v>9</v>
      </c>
      <c r="C32" s="3" t="s">
        <v>42</v>
      </c>
      <c r="D32" s="122">
        <v>4</v>
      </c>
      <c r="E32" s="123" t="s">
        <v>35</v>
      </c>
      <c r="F32" s="124" t="s">
        <v>35</v>
      </c>
      <c r="G32" s="124" t="s">
        <v>35</v>
      </c>
      <c r="H32" s="124" t="s">
        <v>35</v>
      </c>
      <c r="I32" s="124" t="s">
        <v>35</v>
      </c>
      <c r="J32" s="124" t="s">
        <v>115</v>
      </c>
      <c r="K32" s="124" t="s">
        <v>35</v>
      </c>
      <c r="L32" s="124" t="s">
        <v>35</v>
      </c>
      <c r="M32" s="124" t="s">
        <v>35</v>
      </c>
      <c r="N32" s="124" t="s">
        <v>35</v>
      </c>
      <c r="O32" s="124" t="s">
        <v>35</v>
      </c>
      <c r="P32" s="124" t="s">
        <v>112</v>
      </c>
      <c r="Q32" s="124" t="s">
        <v>35</v>
      </c>
      <c r="R32" s="124" t="s">
        <v>35</v>
      </c>
      <c r="S32" s="124" t="s">
        <v>35</v>
      </c>
      <c r="T32" s="124" t="s">
        <v>118</v>
      </c>
      <c r="U32" s="124" t="s">
        <v>35</v>
      </c>
      <c r="V32" s="124" t="s">
        <v>35</v>
      </c>
      <c r="W32" s="124" t="s">
        <v>35</v>
      </c>
      <c r="X32" s="124" t="s">
        <v>35</v>
      </c>
      <c r="Y32" s="124" t="s">
        <v>35</v>
      </c>
      <c r="Z32" s="124" t="s">
        <v>35</v>
      </c>
      <c r="AA32" s="124" t="s">
        <v>35</v>
      </c>
      <c r="AB32" s="124" t="s">
        <v>35</v>
      </c>
      <c r="AC32" s="124" t="s">
        <v>35</v>
      </c>
      <c r="AD32" s="124" t="s">
        <v>35</v>
      </c>
      <c r="AE32" s="124" t="s">
        <v>35</v>
      </c>
      <c r="AF32" s="125" t="s">
        <v>116</v>
      </c>
      <c r="AG32" s="122" t="s">
        <v>119</v>
      </c>
    </row>
    <row r="33" spans="2:33" s="14" customFormat="1" x14ac:dyDescent="0.2">
      <c r="B33" s="121">
        <v>10</v>
      </c>
      <c r="C33" s="3" t="s">
        <v>42</v>
      </c>
      <c r="D33" s="122">
        <v>4</v>
      </c>
      <c r="E33" s="123" t="s">
        <v>35</v>
      </c>
      <c r="F33" s="124" t="s">
        <v>35</v>
      </c>
      <c r="G33" s="124" t="s">
        <v>35</v>
      </c>
      <c r="H33" s="124" t="s">
        <v>35</v>
      </c>
      <c r="I33" s="124" t="s">
        <v>35</v>
      </c>
      <c r="J33" s="124" t="s">
        <v>115</v>
      </c>
      <c r="K33" s="124" t="s">
        <v>35</v>
      </c>
      <c r="L33" s="124" t="s">
        <v>35</v>
      </c>
      <c r="M33" s="124" t="s">
        <v>35</v>
      </c>
      <c r="N33" s="124" t="s">
        <v>35</v>
      </c>
      <c r="O33" s="124" t="s">
        <v>35</v>
      </c>
      <c r="P33" s="124" t="s">
        <v>112</v>
      </c>
      <c r="Q33" s="124" t="s">
        <v>35</v>
      </c>
      <c r="R33" s="124" t="s">
        <v>35</v>
      </c>
      <c r="S33" s="124" t="s">
        <v>35</v>
      </c>
      <c r="T33" s="124" t="s">
        <v>118</v>
      </c>
      <c r="U33" s="124" t="s">
        <v>35</v>
      </c>
      <c r="V33" s="124" t="s">
        <v>35</v>
      </c>
      <c r="W33" s="124" t="s">
        <v>35</v>
      </c>
      <c r="X33" s="124" t="s">
        <v>35</v>
      </c>
      <c r="Y33" s="124" t="s">
        <v>35</v>
      </c>
      <c r="Z33" s="124" t="s">
        <v>35</v>
      </c>
      <c r="AA33" s="124" t="s">
        <v>35</v>
      </c>
      <c r="AB33" s="124" t="s">
        <v>35</v>
      </c>
      <c r="AC33" s="124" t="s">
        <v>35</v>
      </c>
      <c r="AD33" s="124" t="s">
        <v>35</v>
      </c>
      <c r="AE33" s="124" t="s">
        <v>35</v>
      </c>
      <c r="AF33" s="125" t="s">
        <v>116</v>
      </c>
      <c r="AG33" s="122" t="s">
        <v>119</v>
      </c>
    </row>
    <row r="34" spans="2:33" s="14" customFormat="1" x14ac:dyDescent="0.2">
      <c r="B34" s="121">
        <v>11</v>
      </c>
      <c r="C34" s="3" t="s">
        <v>42</v>
      </c>
      <c r="D34" s="122">
        <v>5</v>
      </c>
      <c r="E34" s="123" t="s">
        <v>35</v>
      </c>
      <c r="F34" s="124" t="s">
        <v>35</v>
      </c>
      <c r="G34" s="124" t="s">
        <v>35</v>
      </c>
      <c r="H34" s="124" t="s">
        <v>35</v>
      </c>
      <c r="I34" s="124" t="s">
        <v>35</v>
      </c>
      <c r="J34" s="124" t="s">
        <v>115</v>
      </c>
      <c r="K34" s="124" t="s">
        <v>35</v>
      </c>
      <c r="L34" s="124" t="s">
        <v>35</v>
      </c>
      <c r="M34" s="124" t="s">
        <v>35</v>
      </c>
      <c r="N34" s="124" t="s">
        <v>35</v>
      </c>
      <c r="O34" s="124" t="s">
        <v>35</v>
      </c>
      <c r="P34" s="124" t="s">
        <v>112</v>
      </c>
      <c r="Q34" s="124" t="s">
        <v>35</v>
      </c>
      <c r="R34" s="124" t="s">
        <v>35</v>
      </c>
      <c r="S34" s="124" t="s">
        <v>35</v>
      </c>
      <c r="T34" s="124" t="s">
        <v>118</v>
      </c>
      <c r="U34" s="124" t="s">
        <v>35</v>
      </c>
      <c r="V34" s="124" t="s">
        <v>35</v>
      </c>
      <c r="W34" s="124" t="s">
        <v>35</v>
      </c>
      <c r="X34" s="124" t="s">
        <v>35</v>
      </c>
      <c r="Y34" s="124" t="s">
        <v>120</v>
      </c>
      <c r="Z34" s="124" t="s">
        <v>35</v>
      </c>
      <c r="AA34" s="124" t="s">
        <v>35</v>
      </c>
      <c r="AB34" s="124" t="s">
        <v>35</v>
      </c>
      <c r="AC34" s="124" t="s">
        <v>35</v>
      </c>
      <c r="AD34" s="124" t="s">
        <v>35</v>
      </c>
      <c r="AE34" s="124" t="s">
        <v>35</v>
      </c>
      <c r="AF34" s="125" t="s">
        <v>116</v>
      </c>
      <c r="AG34" s="122" t="s">
        <v>119</v>
      </c>
    </row>
    <row r="35" spans="2:33" s="14" customFormat="1" x14ac:dyDescent="0.2">
      <c r="B35" s="121">
        <v>12</v>
      </c>
      <c r="C35" s="3" t="s">
        <v>42</v>
      </c>
      <c r="D35" s="122">
        <v>5</v>
      </c>
      <c r="E35" s="123" t="s">
        <v>35</v>
      </c>
      <c r="F35" s="124" t="s">
        <v>35</v>
      </c>
      <c r="G35" s="124" t="s">
        <v>35</v>
      </c>
      <c r="H35" s="124" t="s">
        <v>35</v>
      </c>
      <c r="I35" s="124" t="s">
        <v>35</v>
      </c>
      <c r="J35" s="124" t="s">
        <v>115</v>
      </c>
      <c r="K35" s="124" t="s">
        <v>35</v>
      </c>
      <c r="L35" s="124" t="s">
        <v>35</v>
      </c>
      <c r="M35" s="124" t="s">
        <v>35</v>
      </c>
      <c r="N35" s="124" t="s">
        <v>35</v>
      </c>
      <c r="O35" s="124" t="s">
        <v>35</v>
      </c>
      <c r="P35" s="124" t="s">
        <v>112</v>
      </c>
      <c r="Q35" s="124" t="s">
        <v>35</v>
      </c>
      <c r="R35" s="124" t="s">
        <v>35</v>
      </c>
      <c r="S35" s="124" t="s">
        <v>35</v>
      </c>
      <c r="T35" s="124" t="s">
        <v>118</v>
      </c>
      <c r="U35" s="124" t="s">
        <v>35</v>
      </c>
      <c r="V35" s="124" t="s">
        <v>35</v>
      </c>
      <c r="W35" s="124" t="s">
        <v>35</v>
      </c>
      <c r="X35" s="124" t="s">
        <v>35</v>
      </c>
      <c r="Y35" s="124" t="s">
        <v>120</v>
      </c>
      <c r="Z35" s="124" t="s">
        <v>35</v>
      </c>
      <c r="AA35" s="124" t="s">
        <v>35</v>
      </c>
      <c r="AB35" s="124" t="s">
        <v>35</v>
      </c>
      <c r="AC35" s="124" t="s">
        <v>35</v>
      </c>
      <c r="AD35" s="124" t="s">
        <v>35</v>
      </c>
      <c r="AE35" s="124" t="s">
        <v>35</v>
      </c>
      <c r="AF35" s="125" t="s">
        <v>116</v>
      </c>
      <c r="AG35" s="122" t="s">
        <v>119</v>
      </c>
    </row>
    <row r="36" spans="2:33" s="14" customFormat="1" x14ac:dyDescent="0.2">
      <c r="B36" s="121">
        <v>13</v>
      </c>
      <c r="C36" s="3" t="s">
        <v>42</v>
      </c>
      <c r="D36" s="122">
        <v>6</v>
      </c>
      <c r="E36" s="123" t="s">
        <v>35</v>
      </c>
      <c r="F36" s="124" t="s">
        <v>35</v>
      </c>
      <c r="G36" s="124" t="s">
        <v>35</v>
      </c>
      <c r="H36" s="124" t="s">
        <v>35</v>
      </c>
      <c r="I36" s="124" t="s">
        <v>35</v>
      </c>
      <c r="J36" s="124" t="s">
        <v>115</v>
      </c>
      <c r="K36" s="124" t="s">
        <v>35</v>
      </c>
      <c r="L36" s="124" t="s">
        <v>35</v>
      </c>
      <c r="M36" s="124" t="s">
        <v>35</v>
      </c>
      <c r="N36" s="124" t="s">
        <v>35</v>
      </c>
      <c r="O36" s="124" t="s">
        <v>35</v>
      </c>
      <c r="P36" s="124" t="s">
        <v>112</v>
      </c>
      <c r="Q36" s="124" t="s">
        <v>35</v>
      </c>
      <c r="R36" s="124" t="s">
        <v>35</v>
      </c>
      <c r="S36" s="124" t="s">
        <v>35</v>
      </c>
      <c r="T36" s="124" t="s">
        <v>118</v>
      </c>
      <c r="U36" s="124" t="s">
        <v>35</v>
      </c>
      <c r="V36" s="124" t="s">
        <v>35</v>
      </c>
      <c r="W36" s="124" t="s">
        <v>35</v>
      </c>
      <c r="X36" s="124" t="s">
        <v>35</v>
      </c>
      <c r="Y36" s="124" t="s">
        <v>120</v>
      </c>
      <c r="Z36" s="124" t="s">
        <v>121</v>
      </c>
      <c r="AA36" s="124" t="s">
        <v>35</v>
      </c>
      <c r="AB36" s="124" t="s">
        <v>35</v>
      </c>
      <c r="AC36" s="124" t="s">
        <v>35</v>
      </c>
      <c r="AD36" s="124" t="s">
        <v>35</v>
      </c>
      <c r="AE36" s="124" t="s">
        <v>35</v>
      </c>
      <c r="AF36" s="125" t="s">
        <v>116</v>
      </c>
      <c r="AG36" s="122" t="s">
        <v>117</v>
      </c>
    </row>
    <row r="37" spans="2:33" s="14" customFormat="1" x14ac:dyDescent="0.2">
      <c r="B37" s="121">
        <v>14</v>
      </c>
      <c r="C37" s="3" t="s">
        <v>42</v>
      </c>
      <c r="D37" s="122">
        <v>7</v>
      </c>
      <c r="E37" s="123" t="s">
        <v>35</v>
      </c>
      <c r="F37" s="124" t="s">
        <v>35</v>
      </c>
      <c r="G37" s="124" t="s">
        <v>35</v>
      </c>
      <c r="H37" s="124" t="s">
        <v>35</v>
      </c>
      <c r="I37" s="124" t="s">
        <v>35</v>
      </c>
      <c r="J37" s="124" t="s">
        <v>115</v>
      </c>
      <c r="K37" s="124" t="s">
        <v>35</v>
      </c>
      <c r="L37" s="124" t="s">
        <v>35</v>
      </c>
      <c r="M37" s="124" t="s">
        <v>35</v>
      </c>
      <c r="N37" s="124" t="s">
        <v>35</v>
      </c>
      <c r="O37" s="124" t="s">
        <v>35</v>
      </c>
      <c r="P37" s="124" t="s">
        <v>112</v>
      </c>
      <c r="Q37" s="124" t="s">
        <v>35</v>
      </c>
      <c r="R37" s="124" t="s">
        <v>35</v>
      </c>
      <c r="S37" s="124" t="s">
        <v>35</v>
      </c>
      <c r="T37" s="124" t="s">
        <v>118</v>
      </c>
      <c r="U37" s="124" t="s">
        <v>35</v>
      </c>
      <c r="V37" s="124" t="s">
        <v>35</v>
      </c>
      <c r="W37" s="124" t="s">
        <v>35</v>
      </c>
      <c r="X37" s="124" t="s">
        <v>35</v>
      </c>
      <c r="Y37" s="124" t="s">
        <v>120</v>
      </c>
      <c r="Z37" s="124" t="s">
        <v>121</v>
      </c>
      <c r="AA37" s="124" t="s">
        <v>35</v>
      </c>
      <c r="AB37" s="124" t="s">
        <v>35</v>
      </c>
      <c r="AC37" s="124" t="s">
        <v>122</v>
      </c>
      <c r="AD37" s="124" t="s">
        <v>35</v>
      </c>
      <c r="AE37" s="124" t="s">
        <v>35</v>
      </c>
      <c r="AF37" s="125" t="s">
        <v>116</v>
      </c>
      <c r="AG37" s="122" t="s">
        <v>117</v>
      </c>
    </row>
    <row r="38" spans="2:33" s="14" customFormat="1" x14ac:dyDescent="0.2">
      <c r="B38" s="121">
        <v>15</v>
      </c>
      <c r="C38" s="3" t="s">
        <v>42</v>
      </c>
      <c r="D38" s="122">
        <v>7</v>
      </c>
      <c r="E38" s="123" t="s">
        <v>35</v>
      </c>
      <c r="F38" s="124" t="s">
        <v>35</v>
      </c>
      <c r="G38" s="124" t="s">
        <v>35</v>
      </c>
      <c r="H38" s="124" t="s">
        <v>35</v>
      </c>
      <c r="I38" s="124" t="s">
        <v>35</v>
      </c>
      <c r="J38" s="124" t="s">
        <v>115</v>
      </c>
      <c r="K38" s="124" t="s">
        <v>35</v>
      </c>
      <c r="L38" s="124" t="s">
        <v>35</v>
      </c>
      <c r="M38" s="124" t="s">
        <v>35</v>
      </c>
      <c r="N38" s="124" t="s">
        <v>35</v>
      </c>
      <c r="O38" s="124" t="s">
        <v>35</v>
      </c>
      <c r="P38" s="124" t="s">
        <v>112</v>
      </c>
      <c r="Q38" s="124" t="s">
        <v>35</v>
      </c>
      <c r="R38" s="124" t="s">
        <v>35</v>
      </c>
      <c r="S38" s="124" t="s">
        <v>35</v>
      </c>
      <c r="T38" s="124" t="s">
        <v>118</v>
      </c>
      <c r="U38" s="124" t="s">
        <v>35</v>
      </c>
      <c r="V38" s="124" t="s">
        <v>35</v>
      </c>
      <c r="W38" s="124" t="s">
        <v>35</v>
      </c>
      <c r="X38" s="124" t="s">
        <v>35</v>
      </c>
      <c r="Y38" s="124" t="s">
        <v>120</v>
      </c>
      <c r="Z38" s="124" t="s">
        <v>121</v>
      </c>
      <c r="AA38" s="124" t="s">
        <v>35</v>
      </c>
      <c r="AB38" s="124" t="s">
        <v>35</v>
      </c>
      <c r="AC38" s="124" t="s">
        <v>122</v>
      </c>
      <c r="AD38" s="124" t="s">
        <v>35</v>
      </c>
      <c r="AE38" s="124" t="s">
        <v>35</v>
      </c>
      <c r="AF38" s="125" t="s">
        <v>116</v>
      </c>
      <c r="AG38" s="122" t="s">
        <v>117</v>
      </c>
    </row>
    <row r="39" spans="2:33" s="14" customFormat="1" x14ac:dyDescent="0.2">
      <c r="B39" s="121">
        <v>16</v>
      </c>
      <c r="C39" s="3" t="s">
        <v>42</v>
      </c>
      <c r="D39" s="122">
        <v>7</v>
      </c>
      <c r="E39" s="123" t="s">
        <v>35</v>
      </c>
      <c r="F39" s="124" t="s">
        <v>35</v>
      </c>
      <c r="G39" s="124" t="s">
        <v>35</v>
      </c>
      <c r="H39" s="124" t="s">
        <v>35</v>
      </c>
      <c r="I39" s="124" t="s">
        <v>35</v>
      </c>
      <c r="J39" s="124" t="s">
        <v>115</v>
      </c>
      <c r="K39" s="124" t="s">
        <v>35</v>
      </c>
      <c r="L39" s="124" t="s">
        <v>35</v>
      </c>
      <c r="M39" s="124" t="s">
        <v>35</v>
      </c>
      <c r="N39" s="124" t="s">
        <v>35</v>
      </c>
      <c r="O39" s="124" t="s">
        <v>35</v>
      </c>
      <c r="P39" s="124" t="s">
        <v>112</v>
      </c>
      <c r="Q39" s="124" t="s">
        <v>35</v>
      </c>
      <c r="R39" s="124" t="s">
        <v>35</v>
      </c>
      <c r="S39" s="124" t="s">
        <v>35</v>
      </c>
      <c r="T39" s="124" t="s">
        <v>118</v>
      </c>
      <c r="U39" s="124" t="s">
        <v>35</v>
      </c>
      <c r="V39" s="124" t="s">
        <v>35</v>
      </c>
      <c r="W39" s="124" t="s">
        <v>35</v>
      </c>
      <c r="X39" s="124" t="s">
        <v>35</v>
      </c>
      <c r="Y39" s="124" t="s">
        <v>120</v>
      </c>
      <c r="Z39" s="124" t="s">
        <v>121</v>
      </c>
      <c r="AA39" s="124" t="s">
        <v>35</v>
      </c>
      <c r="AB39" s="124" t="s">
        <v>35</v>
      </c>
      <c r="AC39" s="124" t="s">
        <v>122</v>
      </c>
      <c r="AD39" s="124" t="s">
        <v>35</v>
      </c>
      <c r="AE39" s="124" t="s">
        <v>35</v>
      </c>
      <c r="AF39" s="125" t="s">
        <v>116</v>
      </c>
      <c r="AG39" s="122" t="s">
        <v>117</v>
      </c>
    </row>
    <row r="40" spans="2:33" s="14" customFormat="1" x14ac:dyDescent="0.2">
      <c r="B40" s="121">
        <v>17</v>
      </c>
      <c r="C40" s="3" t="s">
        <v>42</v>
      </c>
      <c r="D40" s="122">
        <v>8</v>
      </c>
      <c r="E40" s="123" t="s">
        <v>35</v>
      </c>
      <c r="F40" s="124" t="s">
        <v>35</v>
      </c>
      <c r="G40" s="124" t="s">
        <v>35</v>
      </c>
      <c r="H40" s="124" t="s">
        <v>35</v>
      </c>
      <c r="I40" s="124" t="s">
        <v>35</v>
      </c>
      <c r="J40" s="124" t="s">
        <v>115</v>
      </c>
      <c r="K40" s="124" t="s">
        <v>35</v>
      </c>
      <c r="L40" s="124" t="s">
        <v>35</v>
      </c>
      <c r="M40" s="124" t="s">
        <v>35</v>
      </c>
      <c r="N40" s="124" t="s">
        <v>123</v>
      </c>
      <c r="O40" s="124" t="s">
        <v>35</v>
      </c>
      <c r="P40" s="124" t="s">
        <v>112</v>
      </c>
      <c r="Q40" s="124" t="s">
        <v>35</v>
      </c>
      <c r="R40" s="124" t="s">
        <v>35</v>
      </c>
      <c r="S40" s="124" t="s">
        <v>35</v>
      </c>
      <c r="T40" s="124" t="s">
        <v>118</v>
      </c>
      <c r="U40" s="124" t="s">
        <v>35</v>
      </c>
      <c r="V40" s="124" t="s">
        <v>35</v>
      </c>
      <c r="W40" s="124" t="s">
        <v>35</v>
      </c>
      <c r="X40" s="124" t="s">
        <v>35</v>
      </c>
      <c r="Y40" s="124" t="s">
        <v>120</v>
      </c>
      <c r="Z40" s="124" t="s">
        <v>121</v>
      </c>
      <c r="AA40" s="124" t="s">
        <v>35</v>
      </c>
      <c r="AB40" s="124" t="s">
        <v>35</v>
      </c>
      <c r="AC40" s="124" t="s">
        <v>122</v>
      </c>
      <c r="AD40" s="124" t="s">
        <v>35</v>
      </c>
      <c r="AE40" s="124" t="s">
        <v>35</v>
      </c>
      <c r="AF40" s="125" t="s">
        <v>116</v>
      </c>
      <c r="AG40" s="122" t="s">
        <v>117</v>
      </c>
    </row>
    <row r="41" spans="2:33" s="14" customFormat="1" x14ac:dyDescent="0.2">
      <c r="B41" s="121">
        <v>18</v>
      </c>
      <c r="C41" s="3" t="s">
        <v>42</v>
      </c>
      <c r="D41" s="122">
        <v>9</v>
      </c>
      <c r="E41" s="123" t="s">
        <v>35</v>
      </c>
      <c r="F41" s="124" t="s">
        <v>119</v>
      </c>
      <c r="G41" s="124" t="s">
        <v>35</v>
      </c>
      <c r="H41" s="124" t="s">
        <v>35</v>
      </c>
      <c r="I41" s="124" t="s">
        <v>35</v>
      </c>
      <c r="J41" s="124" t="s">
        <v>115</v>
      </c>
      <c r="K41" s="124" t="s">
        <v>35</v>
      </c>
      <c r="L41" s="124" t="s">
        <v>35</v>
      </c>
      <c r="M41" s="124" t="s">
        <v>35</v>
      </c>
      <c r="N41" s="124" t="s">
        <v>123</v>
      </c>
      <c r="O41" s="124" t="s">
        <v>35</v>
      </c>
      <c r="P41" s="124" t="s">
        <v>112</v>
      </c>
      <c r="Q41" s="124" t="s">
        <v>35</v>
      </c>
      <c r="R41" s="124" t="s">
        <v>35</v>
      </c>
      <c r="S41" s="124" t="s">
        <v>35</v>
      </c>
      <c r="T41" s="124" t="s">
        <v>118</v>
      </c>
      <c r="U41" s="124" t="s">
        <v>35</v>
      </c>
      <c r="V41" s="124" t="s">
        <v>35</v>
      </c>
      <c r="W41" s="124" t="s">
        <v>35</v>
      </c>
      <c r="X41" s="124" t="s">
        <v>35</v>
      </c>
      <c r="Y41" s="124" t="s">
        <v>120</v>
      </c>
      <c r="Z41" s="124" t="s">
        <v>121</v>
      </c>
      <c r="AA41" s="124" t="s">
        <v>35</v>
      </c>
      <c r="AB41" s="124" t="s">
        <v>35</v>
      </c>
      <c r="AC41" s="124" t="s">
        <v>122</v>
      </c>
      <c r="AD41" s="124" t="s">
        <v>35</v>
      </c>
      <c r="AE41" s="124" t="s">
        <v>35</v>
      </c>
      <c r="AF41" s="125" t="s">
        <v>116</v>
      </c>
      <c r="AG41" s="122" t="s">
        <v>117</v>
      </c>
    </row>
    <row r="42" spans="2:33" s="14" customFormat="1" x14ac:dyDescent="0.2">
      <c r="B42" s="121">
        <v>19</v>
      </c>
      <c r="C42" s="3" t="s">
        <v>42</v>
      </c>
      <c r="D42" s="122">
        <v>10</v>
      </c>
      <c r="E42" s="123" t="s">
        <v>124</v>
      </c>
      <c r="F42" s="124" t="s">
        <v>119</v>
      </c>
      <c r="G42" s="124" t="s">
        <v>35</v>
      </c>
      <c r="H42" s="124" t="s">
        <v>35</v>
      </c>
      <c r="I42" s="124" t="s">
        <v>35</v>
      </c>
      <c r="J42" s="124" t="s">
        <v>115</v>
      </c>
      <c r="K42" s="124" t="s">
        <v>35</v>
      </c>
      <c r="L42" s="124" t="s">
        <v>35</v>
      </c>
      <c r="M42" s="124" t="s">
        <v>35</v>
      </c>
      <c r="N42" s="124" t="s">
        <v>123</v>
      </c>
      <c r="O42" s="124" t="s">
        <v>35</v>
      </c>
      <c r="P42" s="124" t="s">
        <v>112</v>
      </c>
      <c r="Q42" s="124" t="s">
        <v>35</v>
      </c>
      <c r="R42" s="124" t="s">
        <v>35</v>
      </c>
      <c r="S42" s="124" t="s">
        <v>35</v>
      </c>
      <c r="T42" s="124" t="s">
        <v>118</v>
      </c>
      <c r="U42" s="124" t="s">
        <v>35</v>
      </c>
      <c r="V42" s="124" t="s">
        <v>35</v>
      </c>
      <c r="W42" s="124" t="s">
        <v>35</v>
      </c>
      <c r="X42" s="124" t="s">
        <v>35</v>
      </c>
      <c r="Y42" s="124" t="s">
        <v>120</v>
      </c>
      <c r="Z42" s="124" t="s">
        <v>121</v>
      </c>
      <c r="AA42" s="124" t="s">
        <v>35</v>
      </c>
      <c r="AB42" s="124" t="s">
        <v>35</v>
      </c>
      <c r="AC42" s="124" t="s">
        <v>122</v>
      </c>
      <c r="AD42" s="124" t="s">
        <v>35</v>
      </c>
      <c r="AE42" s="124" t="s">
        <v>35</v>
      </c>
      <c r="AF42" s="125" t="s">
        <v>116</v>
      </c>
      <c r="AG42" s="122" t="s">
        <v>117</v>
      </c>
    </row>
    <row r="43" spans="2:33" s="14" customFormat="1" x14ac:dyDescent="0.2">
      <c r="B43" s="127">
        <v>20</v>
      </c>
      <c r="C43" s="128" t="s">
        <v>42</v>
      </c>
      <c r="D43" s="129">
        <v>10</v>
      </c>
      <c r="E43" s="130" t="s">
        <v>124</v>
      </c>
      <c r="F43" s="131" t="s">
        <v>119</v>
      </c>
      <c r="G43" s="131" t="s">
        <v>35</v>
      </c>
      <c r="H43" s="131" t="s">
        <v>35</v>
      </c>
      <c r="I43" s="131" t="s">
        <v>35</v>
      </c>
      <c r="J43" s="131" t="s">
        <v>115</v>
      </c>
      <c r="K43" s="131" t="s">
        <v>35</v>
      </c>
      <c r="L43" s="131" t="s">
        <v>35</v>
      </c>
      <c r="M43" s="131" t="s">
        <v>35</v>
      </c>
      <c r="N43" s="131" t="s">
        <v>123</v>
      </c>
      <c r="O43" s="131" t="s">
        <v>35</v>
      </c>
      <c r="P43" s="131" t="s">
        <v>112</v>
      </c>
      <c r="Q43" s="131" t="s">
        <v>35</v>
      </c>
      <c r="R43" s="131" t="s">
        <v>35</v>
      </c>
      <c r="S43" s="131" t="s">
        <v>35</v>
      </c>
      <c r="T43" s="131" t="s">
        <v>118</v>
      </c>
      <c r="U43" s="131" t="s">
        <v>35</v>
      </c>
      <c r="V43" s="131" t="s">
        <v>35</v>
      </c>
      <c r="W43" s="131" t="s">
        <v>35</v>
      </c>
      <c r="X43" s="131" t="s">
        <v>35</v>
      </c>
      <c r="Y43" s="131" t="s">
        <v>120</v>
      </c>
      <c r="Z43" s="131" t="s">
        <v>121</v>
      </c>
      <c r="AA43" s="131" t="s">
        <v>35</v>
      </c>
      <c r="AB43" s="131" t="s">
        <v>35</v>
      </c>
      <c r="AC43" s="131" t="s">
        <v>122</v>
      </c>
      <c r="AD43" s="131" t="s">
        <v>35</v>
      </c>
      <c r="AE43" s="131" t="s">
        <v>35</v>
      </c>
      <c r="AF43" s="132" t="s">
        <v>116</v>
      </c>
      <c r="AG43" s="129" t="s">
        <v>117</v>
      </c>
    </row>
    <row r="44" spans="2:33" s="14" customFormat="1" x14ac:dyDescent="0.2">
      <c r="B44" s="156">
        <v>1</v>
      </c>
      <c r="C44" s="157" t="s">
        <v>43</v>
      </c>
      <c r="D44" s="158">
        <v>0</v>
      </c>
      <c r="E44" s="133" t="s">
        <v>35</v>
      </c>
      <c r="F44" s="159" t="s">
        <v>35</v>
      </c>
      <c r="G44" s="159" t="s">
        <v>35</v>
      </c>
      <c r="H44" s="159" t="s">
        <v>35</v>
      </c>
      <c r="I44" s="159" t="s">
        <v>35</v>
      </c>
      <c r="J44" s="159" t="s">
        <v>35</v>
      </c>
      <c r="K44" s="159" t="s">
        <v>35</v>
      </c>
      <c r="L44" s="159" t="s">
        <v>35</v>
      </c>
      <c r="M44" s="159" t="s">
        <v>35</v>
      </c>
      <c r="N44" s="159" t="s">
        <v>35</v>
      </c>
      <c r="O44" s="159" t="s">
        <v>35</v>
      </c>
      <c r="P44" s="159" t="s">
        <v>35</v>
      </c>
      <c r="Q44" s="159" t="s">
        <v>35</v>
      </c>
      <c r="R44" s="159" t="s">
        <v>35</v>
      </c>
      <c r="S44" s="159" t="s">
        <v>35</v>
      </c>
      <c r="T44" s="159" t="s">
        <v>35</v>
      </c>
      <c r="U44" s="159" t="s">
        <v>35</v>
      </c>
      <c r="V44" s="159" t="s">
        <v>35</v>
      </c>
      <c r="W44" s="159" t="s">
        <v>35</v>
      </c>
      <c r="X44" s="159" t="s">
        <v>35</v>
      </c>
      <c r="Y44" s="159" t="s">
        <v>35</v>
      </c>
      <c r="Z44" s="159" t="s">
        <v>35</v>
      </c>
      <c r="AA44" s="159" t="s">
        <v>35</v>
      </c>
      <c r="AB44" s="159" t="s">
        <v>35</v>
      </c>
      <c r="AC44" s="159" t="s">
        <v>35</v>
      </c>
      <c r="AD44" s="159" t="s">
        <v>35</v>
      </c>
      <c r="AE44" s="159" t="s">
        <v>35</v>
      </c>
      <c r="AF44" s="160" t="s">
        <v>35</v>
      </c>
      <c r="AG44" s="158" t="s">
        <v>35</v>
      </c>
    </row>
    <row r="45" spans="2:33" s="14" customFormat="1" x14ac:dyDescent="0.2">
      <c r="B45" s="121">
        <v>2</v>
      </c>
      <c r="C45" s="3" t="s">
        <v>43</v>
      </c>
      <c r="D45" s="122">
        <v>0</v>
      </c>
      <c r="E45" s="123" t="s">
        <v>35</v>
      </c>
      <c r="F45" s="124" t="s">
        <v>35</v>
      </c>
      <c r="G45" s="124" t="s">
        <v>35</v>
      </c>
      <c r="H45" s="124" t="s">
        <v>35</v>
      </c>
      <c r="I45" s="124" t="s">
        <v>35</v>
      </c>
      <c r="J45" s="124" t="s">
        <v>35</v>
      </c>
      <c r="K45" s="124" t="s">
        <v>35</v>
      </c>
      <c r="L45" s="124" t="s">
        <v>35</v>
      </c>
      <c r="M45" s="124" t="s">
        <v>35</v>
      </c>
      <c r="N45" s="124" t="s">
        <v>35</v>
      </c>
      <c r="O45" s="124" t="s">
        <v>35</v>
      </c>
      <c r="P45" s="124" t="s">
        <v>35</v>
      </c>
      <c r="Q45" s="124" t="s">
        <v>35</v>
      </c>
      <c r="R45" s="124" t="s">
        <v>35</v>
      </c>
      <c r="S45" s="124" t="s">
        <v>35</v>
      </c>
      <c r="T45" s="124" t="s">
        <v>35</v>
      </c>
      <c r="U45" s="124" t="s">
        <v>35</v>
      </c>
      <c r="V45" s="124" t="s">
        <v>35</v>
      </c>
      <c r="W45" s="124" t="s">
        <v>35</v>
      </c>
      <c r="X45" s="124" t="s">
        <v>35</v>
      </c>
      <c r="Y45" s="124" t="s">
        <v>35</v>
      </c>
      <c r="Z45" s="124" t="s">
        <v>35</v>
      </c>
      <c r="AA45" s="124" t="s">
        <v>35</v>
      </c>
      <c r="AB45" s="124" t="s">
        <v>35</v>
      </c>
      <c r="AC45" s="124" t="s">
        <v>35</v>
      </c>
      <c r="AD45" s="124" t="s">
        <v>35</v>
      </c>
      <c r="AE45" s="124" t="s">
        <v>35</v>
      </c>
      <c r="AF45" s="125" t="s">
        <v>35</v>
      </c>
      <c r="AG45" s="122" t="s">
        <v>35</v>
      </c>
    </row>
    <row r="46" spans="2:33" s="14" customFormat="1" x14ac:dyDescent="0.2">
      <c r="B46" s="121">
        <v>3</v>
      </c>
      <c r="C46" s="3" t="s">
        <v>43</v>
      </c>
      <c r="D46" s="122">
        <v>0</v>
      </c>
      <c r="E46" s="123" t="s">
        <v>35</v>
      </c>
      <c r="F46" s="124" t="s">
        <v>35</v>
      </c>
      <c r="G46" s="124" t="s">
        <v>35</v>
      </c>
      <c r="H46" s="124" t="s">
        <v>35</v>
      </c>
      <c r="I46" s="124" t="s">
        <v>35</v>
      </c>
      <c r="J46" s="124" t="s">
        <v>35</v>
      </c>
      <c r="K46" s="124" t="s">
        <v>35</v>
      </c>
      <c r="L46" s="124" t="s">
        <v>35</v>
      </c>
      <c r="M46" s="124" t="s">
        <v>35</v>
      </c>
      <c r="N46" s="124" t="s">
        <v>35</v>
      </c>
      <c r="O46" s="124" t="s">
        <v>35</v>
      </c>
      <c r="P46" s="124" t="s">
        <v>35</v>
      </c>
      <c r="Q46" s="124" t="s">
        <v>35</v>
      </c>
      <c r="R46" s="124" t="s">
        <v>35</v>
      </c>
      <c r="S46" s="124" t="s">
        <v>35</v>
      </c>
      <c r="T46" s="124" t="s">
        <v>35</v>
      </c>
      <c r="U46" s="124" t="s">
        <v>35</v>
      </c>
      <c r="V46" s="124" t="s">
        <v>35</v>
      </c>
      <c r="W46" s="124" t="s">
        <v>35</v>
      </c>
      <c r="X46" s="124" t="s">
        <v>35</v>
      </c>
      <c r="Y46" s="124" t="s">
        <v>35</v>
      </c>
      <c r="Z46" s="124" t="s">
        <v>35</v>
      </c>
      <c r="AA46" s="124" t="s">
        <v>35</v>
      </c>
      <c r="AB46" s="124" t="s">
        <v>35</v>
      </c>
      <c r="AC46" s="124" t="s">
        <v>35</v>
      </c>
      <c r="AD46" s="124" t="s">
        <v>35</v>
      </c>
      <c r="AE46" s="124" t="s">
        <v>35</v>
      </c>
      <c r="AF46" s="125" t="s">
        <v>35</v>
      </c>
      <c r="AG46" s="122" t="s">
        <v>35</v>
      </c>
    </row>
    <row r="47" spans="2:33" s="14" customFormat="1" x14ac:dyDescent="0.2">
      <c r="B47" s="121">
        <v>4</v>
      </c>
      <c r="C47" s="3" t="s">
        <v>43</v>
      </c>
      <c r="D47" s="122">
        <v>2</v>
      </c>
      <c r="E47" s="123" t="s">
        <v>35</v>
      </c>
      <c r="F47" s="124" t="s">
        <v>35</v>
      </c>
      <c r="G47" s="124" t="s">
        <v>35</v>
      </c>
      <c r="H47" s="124" t="s">
        <v>35</v>
      </c>
      <c r="I47" s="124" t="s">
        <v>35</v>
      </c>
      <c r="J47" s="124" t="s">
        <v>115</v>
      </c>
      <c r="K47" s="124" t="s">
        <v>35</v>
      </c>
      <c r="L47" s="124" t="s">
        <v>35</v>
      </c>
      <c r="M47" s="124" t="s">
        <v>35</v>
      </c>
      <c r="N47" s="124" t="s">
        <v>35</v>
      </c>
      <c r="O47" s="124" t="s">
        <v>35</v>
      </c>
      <c r="P47" s="124" t="s">
        <v>35</v>
      </c>
      <c r="Q47" s="124" t="s">
        <v>35</v>
      </c>
      <c r="R47" s="124" t="s">
        <v>35</v>
      </c>
      <c r="S47" s="124" t="s">
        <v>35</v>
      </c>
      <c r="T47" s="124" t="s">
        <v>35</v>
      </c>
      <c r="U47" s="124" t="s">
        <v>35</v>
      </c>
      <c r="V47" s="124" t="s">
        <v>35</v>
      </c>
      <c r="W47" s="124" t="s">
        <v>35</v>
      </c>
      <c r="X47" s="124" t="s">
        <v>35</v>
      </c>
      <c r="Y47" s="124" t="s">
        <v>35</v>
      </c>
      <c r="Z47" s="124" t="s">
        <v>35</v>
      </c>
      <c r="AA47" s="124" t="s">
        <v>35</v>
      </c>
      <c r="AB47" s="124" t="s">
        <v>35</v>
      </c>
      <c r="AC47" s="124" t="s">
        <v>35</v>
      </c>
      <c r="AD47" s="124" t="s">
        <v>35</v>
      </c>
      <c r="AE47" s="124" t="s">
        <v>35</v>
      </c>
      <c r="AF47" s="125" t="s">
        <v>116</v>
      </c>
      <c r="AG47" s="122" t="s">
        <v>117</v>
      </c>
    </row>
    <row r="48" spans="2:33" s="14" customFormat="1" x14ac:dyDescent="0.2">
      <c r="B48" s="121">
        <v>5</v>
      </c>
      <c r="C48" s="3" t="s">
        <v>43</v>
      </c>
      <c r="D48" s="122">
        <v>4</v>
      </c>
      <c r="E48" s="123" t="s">
        <v>35</v>
      </c>
      <c r="F48" s="124" t="s">
        <v>35</v>
      </c>
      <c r="G48" s="124" t="s">
        <v>35</v>
      </c>
      <c r="H48" s="124" t="s">
        <v>35</v>
      </c>
      <c r="I48" s="124" t="s">
        <v>35</v>
      </c>
      <c r="J48" s="124" t="s">
        <v>115</v>
      </c>
      <c r="K48" s="124" t="s">
        <v>35</v>
      </c>
      <c r="L48" s="124" t="s">
        <v>35</v>
      </c>
      <c r="M48" s="124" t="s">
        <v>35</v>
      </c>
      <c r="N48" s="124" t="s">
        <v>35</v>
      </c>
      <c r="O48" s="124" t="s">
        <v>35</v>
      </c>
      <c r="P48" s="124" t="s">
        <v>112</v>
      </c>
      <c r="Q48" s="124" t="s">
        <v>35</v>
      </c>
      <c r="R48" s="124" t="s">
        <v>35</v>
      </c>
      <c r="S48" s="124" t="s">
        <v>35</v>
      </c>
      <c r="T48" s="124" t="s">
        <v>118</v>
      </c>
      <c r="U48" s="124" t="s">
        <v>35</v>
      </c>
      <c r="V48" s="124" t="s">
        <v>35</v>
      </c>
      <c r="W48" s="124" t="s">
        <v>35</v>
      </c>
      <c r="X48" s="124" t="s">
        <v>35</v>
      </c>
      <c r="Y48" s="124" t="s">
        <v>35</v>
      </c>
      <c r="Z48" s="124" t="s">
        <v>35</v>
      </c>
      <c r="AA48" s="124" t="s">
        <v>35</v>
      </c>
      <c r="AB48" s="124" t="s">
        <v>35</v>
      </c>
      <c r="AC48" s="124" t="s">
        <v>35</v>
      </c>
      <c r="AD48" s="124" t="s">
        <v>35</v>
      </c>
      <c r="AE48" s="124" t="s">
        <v>35</v>
      </c>
      <c r="AF48" s="125" t="s">
        <v>116</v>
      </c>
      <c r="AG48" s="122" t="s">
        <v>119</v>
      </c>
    </row>
    <row r="49" spans="2:33" s="14" customFormat="1" x14ac:dyDescent="0.2">
      <c r="B49" s="121">
        <v>6</v>
      </c>
      <c r="C49" s="3" t="s">
        <v>43</v>
      </c>
      <c r="D49" s="122">
        <v>4</v>
      </c>
      <c r="E49" s="123" t="s">
        <v>35</v>
      </c>
      <c r="F49" s="124" t="s">
        <v>35</v>
      </c>
      <c r="G49" s="124" t="s">
        <v>35</v>
      </c>
      <c r="H49" s="124" t="s">
        <v>35</v>
      </c>
      <c r="I49" s="124" t="s">
        <v>35</v>
      </c>
      <c r="J49" s="124" t="s">
        <v>115</v>
      </c>
      <c r="K49" s="124" t="s">
        <v>35</v>
      </c>
      <c r="L49" s="124" t="s">
        <v>35</v>
      </c>
      <c r="M49" s="124" t="s">
        <v>35</v>
      </c>
      <c r="N49" s="124" t="s">
        <v>35</v>
      </c>
      <c r="O49" s="124" t="s">
        <v>35</v>
      </c>
      <c r="P49" s="124" t="s">
        <v>112</v>
      </c>
      <c r="Q49" s="124" t="s">
        <v>35</v>
      </c>
      <c r="R49" s="124" t="s">
        <v>35</v>
      </c>
      <c r="S49" s="124" t="s">
        <v>35</v>
      </c>
      <c r="T49" s="124" t="s">
        <v>118</v>
      </c>
      <c r="U49" s="124" t="s">
        <v>35</v>
      </c>
      <c r="V49" s="124" t="s">
        <v>35</v>
      </c>
      <c r="W49" s="124" t="s">
        <v>35</v>
      </c>
      <c r="X49" s="124" t="s">
        <v>35</v>
      </c>
      <c r="Y49" s="124" t="s">
        <v>35</v>
      </c>
      <c r="Z49" s="124" t="s">
        <v>35</v>
      </c>
      <c r="AA49" s="124" t="s">
        <v>35</v>
      </c>
      <c r="AB49" s="124" t="s">
        <v>35</v>
      </c>
      <c r="AC49" s="124" t="s">
        <v>35</v>
      </c>
      <c r="AD49" s="124" t="s">
        <v>35</v>
      </c>
      <c r="AE49" s="124" t="s">
        <v>35</v>
      </c>
      <c r="AF49" s="125" t="s">
        <v>116</v>
      </c>
      <c r="AG49" s="122" t="s">
        <v>119</v>
      </c>
    </row>
    <row r="50" spans="2:33" s="14" customFormat="1" x14ac:dyDescent="0.2">
      <c r="B50" s="121">
        <v>7</v>
      </c>
      <c r="C50" s="3" t="s">
        <v>43</v>
      </c>
      <c r="D50" s="122">
        <v>4</v>
      </c>
      <c r="E50" s="123" t="s">
        <v>35</v>
      </c>
      <c r="F50" s="124" t="s">
        <v>35</v>
      </c>
      <c r="G50" s="124" t="s">
        <v>35</v>
      </c>
      <c r="H50" s="124" t="s">
        <v>35</v>
      </c>
      <c r="I50" s="124" t="s">
        <v>35</v>
      </c>
      <c r="J50" s="124" t="s">
        <v>115</v>
      </c>
      <c r="K50" s="124" t="s">
        <v>35</v>
      </c>
      <c r="L50" s="124" t="s">
        <v>35</v>
      </c>
      <c r="M50" s="124" t="s">
        <v>35</v>
      </c>
      <c r="N50" s="124" t="s">
        <v>35</v>
      </c>
      <c r="O50" s="124" t="s">
        <v>35</v>
      </c>
      <c r="P50" s="124" t="s">
        <v>112</v>
      </c>
      <c r="Q50" s="124" t="s">
        <v>35</v>
      </c>
      <c r="R50" s="124" t="s">
        <v>35</v>
      </c>
      <c r="S50" s="124" t="s">
        <v>35</v>
      </c>
      <c r="T50" s="124" t="s">
        <v>118</v>
      </c>
      <c r="U50" s="124" t="s">
        <v>35</v>
      </c>
      <c r="V50" s="124" t="s">
        <v>35</v>
      </c>
      <c r="W50" s="124" t="s">
        <v>35</v>
      </c>
      <c r="X50" s="124" t="s">
        <v>35</v>
      </c>
      <c r="Y50" s="124" t="s">
        <v>35</v>
      </c>
      <c r="Z50" s="124" t="s">
        <v>35</v>
      </c>
      <c r="AA50" s="124" t="s">
        <v>35</v>
      </c>
      <c r="AB50" s="124" t="s">
        <v>35</v>
      </c>
      <c r="AC50" s="124" t="s">
        <v>35</v>
      </c>
      <c r="AD50" s="124" t="s">
        <v>35</v>
      </c>
      <c r="AE50" s="124" t="s">
        <v>35</v>
      </c>
      <c r="AF50" s="125" t="s">
        <v>116</v>
      </c>
      <c r="AG50" s="122" t="s">
        <v>119</v>
      </c>
    </row>
    <row r="51" spans="2:33" s="14" customFormat="1" x14ac:dyDescent="0.2">
      <c r="B51" s="121">
        <v>8</v>
      </c>
      <c r="C51" s="3" t="s">
        <v>43</v>
      </c>
      <c r="D51" s="122">
        <v>4</v>
      </c>
      <c r="E51" s="123" t="s">
        <v>35</v>
      </c>
      <c r="F51" s="124" t="s">
        <v>35</v>
      </c>
      <c r="G51" s="124" t="s">
        <v>35</v>
      </c>
      <c r="H51" s="124" t="s">
        <v>35</v>
      </c>
      <c r="I51" s="124" t="s">
        <v>35</v>
      </c>
      <c r="J51" s="124" t="s">
        <v>115</v>
      </c>
      <c r="K51" s="124" t="s">
        <v>35</v>
      </c>
      <c r="L51" s="124" t="s">
        <v>35</v>
      </c>
      <c r="M51" s="124" t="s">
        <v>35</v>
      </c>
      <c r="N51" s="124" t="s">
        <v>35</v>
      </c>
      <c r="O51" s="124" t="s">
        <v>35</v>
      </c>
      <c r="P51" s="124" t="s">
        <v>112</v>
      </c>
      <c r="Q51" s="124" t="s">
        <v>35</v>
      </c>
      <c r="R51" s="124" t="s">
        <v>35</v>
      </c>
      <c r="S51" s="124" t="s">
        <v>35</v>
      </c>
      <c r="T51" s="124" t="s">
        <v>118</v>
      </c>
      <c r="U51" s="124" t="s">
        <v>35</v>
      </c>
      <c r="V51" s="124" t="s">
        <v>35</v>
      </c>
      <c r="W51" s="124" t="s">
        <v>35</v>
      </c>
      <c r="X51" s="124" t="s">
        <v>35</v>
      </c>
      <c r="Y51" s="124" t="s">
        <v>35</v>
      </c>
      <c r="Z51" s="124" t="s">
        <v>35</v>
      </c>
      <c r="AA51" s="124" t="s">
        <v>35</v>
      </c>
      <c r="AB51" s="124" t="s">
        <v>35</v>
      </c>
      <c r="AC51" s="124" t="s">
        <v>35</v>
      </c>
      <c r="AD51" s="124" t="s">
        <v>35</v>
      </c>
      <c r="AE51" s="124" t="s">
        <v>35</v>
      </c>
      <c r="AF51" s="125" t="s">
        <v>116</v>
      </c>
      <c r="AG51" s="122" t="s">
        <v>119</v>
      </c>
    </row>
    <row r="52" spans="2:33" s="14" customFormat="1" x14ac:dyDescent="0.2">
      <c r="B52" s="121">
        <v>9</v>
      </c>
      <c r="C52" s="3" t="s">
        <v>43</v>
      </c>
      <c r="D52" s="122">
        <v>5</v>
      </c>
      <c r="E52" s="123" t="s">
        <v>35</v>
      </c>
      <c r="F52" s="124" t="s">
        <v>35</v>
      </c>
      <c r="G52" s="124" t="s">
        <v>35</v>
      </c>
      <c r="H52" s="124" t="s">
        <v>35</v>
      </c>
      <c r="I52" s="124" t="s">
        <v>35</v>
      </c>
      <c r="J52" s="124" t="s">
        <v>115</v>
      </c>
      <c r="K52" s="124" t="s">
        <v>35</v>
      </c>
      <c r="L52" s="124" t="s">
        <v>35</v>
      </c>
      <c r="M52" s="124" t="s">
        <v>35</v>
      </c>
      <c r="N52" s="124" t="s">
        <v>35</v>
      </c>
      <c r="O52" s="124" t="s">
        <v>35</v>
      </c>
      <c r="P52" s="124" t="s">
        <v>112</v>
      </c>
      <c r="Q52" s="124" t="s">
        <v>35</v>
      </c>
      <c r="R52" s="124" t="s">
        <v>35</v>
      </c>
      <c r="S52" s="124" t="s">
        <v>35</v>
      </c>
      <c r="T52" s="124" t="s">
        <v>118</v>
      </c>
      <c r="U52" s="124" t="s">
        <v>35</v>
      </c>
      <c r="V52" s="124" t="s">
        <v>35</v>
      </c>
      <c r="W52" s="124" t="s">
        <v>35</v>
      </c>
      <c r="X52" s="124" t="s">
        <v>35</v>
      </c>
      <c r="Y52" s="124" t="s">
        <v>120</v>
      </c>
      <c r="Z52" s="124" t="s">
        <v>35</v>
      </c>
      <c r="AA52" s="124" t="s">
        <v>35</v>
      </c>
      <c r="AB52" s="124" t="s">
        <v>35</v>
      </c>
      <c r="AC52" s="124" t="s">
        <v>35</v>
      </c>
      <c r="AD52" s="124" t="s">
        <v>35</v>
      </c>
      <c r="AE52" s="124" t="s">
        <v>35</v>
      </c>
      <c r="AF52" s="125" t="s">
        <v>116</v>
      </c>
      <c r="AG52" s="122" t="s">
        <v>119</v>
      </c>
    </row>
    <row r="53" spans="2:33" s="14" customFormat="1" x14ac:dyDescent="0.2">
      <c r="B53" s="121">
        <v>10</v>
      </c>
      <c r="C53" s="3" t="s">
        <v>43</v>
      </c>
      <c r="D53" s="122">
        <v>5</v>
      </c>
      <c r="E53" s="123" t="s">
        <v>35</v>
      </c>
      <c r="F53" s="124" t="s">
        <v>35</v>
      </c>
      <c r="G53" s="124" t="s">
        <v>35</v>
      </c>
      <c r="H53" s="124" t="s">
        <v>35</v>
      </c>
      <c r="I53" s="124" t="s">
        <v>35</v>
      </c>
      <c r="J53" s="124" t="s">
        <v>115</v>
      </c>
      <c r="K53" s="124" t="s">
        <v>35</v>
      </c>
      <c r="L53" s="124" t="s">
        <v>35</v>
      </c>
      <c r="M53" s="124" t="s">
        <v>35</v>
      </c>
      <c r="N53" s="124" t="s">
        <v>35</v>
      </c>
      <c r="O53" s="124" t="s">
        <v>35</v>
      </c>
      <c r="P53" s="124" t="s">
        <v>112</v>
      </c>
      <c r="Q53" s="124" t="s">
        <v>35</v>
      </c>
      <c r="R53" s="124" t="s">
        <v>35</v>
      </c>
      <c r="S53" s="124" t="s">
        <v>35</v>
      </c>
      <c r="T53" s="124" t="s">
        <v>118</v>
      </c>
      <c r="U53" s="124" t="s">
        <v>35</v>
      </c>
      <c r="V53" s="124" t="s">
        <v>35</v>
      </c>
      <c r="W53" s="124" t="s">
        <v>35</v>
      </c>
      <c r="X53" s="124" t="s">
        <v>35</v>
      </c>
      <c r="Y53" s="124" t="s">
        <v>120</v>
      </c>
      <c r="Z53" s="124" t="s">
        <v>35</v>
      </c>
      <c r="AA53" s="124" t="s">
        <v>35</v>
      </c>
      <c r="AB53" s="124" t="s">
        <v>35</v>
      </c>
      <c r="AC53" s="124" t="s">
        <v>35</v>
      </c>
      <c r="AD53" s="124" t="s">
        <v>35</v>
      </c>
      <c r="AE53" s="124" t="s">
        <v>35</v>
      </c>
      <c r="AF53" s="125" t="s">
        <v>116</v>
      </c>
      <c r="AG53" s="122" t="s">
        <v>119</v>
      </c>
    </row>
    <row r="54" spans="2:33" s="14" customFormat="1" x14ac:dyDescent="0.2">
      <c r="B54" s="121">
        <v>11</v>
      </c>
      <c r="C54" s="3" t="s">
        <v>43</v>
      </c>
      <c r="D54" s="122">
        <v>5</v>
      </c>
      <c r="E54" s="123" t="s">
        <v>35</v>
      </c>
      <c r="F54" s="124" t="s">
        <v>35</v>
      </c>
      <c r="G54" s="124" t="s">
        <v>35</v>
      </c>
      <c r="H54" s="124" t="s">
        <v>35</v>
      </c>
      <c r="I54" s="124" t="s">
        <v>35</v>
      </c>
      <c r="J54" s="124" t="s">
        <v>115</v>
      </c>
      <c r="K54" s="124" t="s">
        <v>35</v>
      </c>
      <c r="L54" s="124" t="s">
        <v>35</v>
      </c>
      <c r="M54" s="124" t="s">
        <v>35</v>
      </c>
      <c r="N54" s="124" t="s">
        <v>35</v>
      </c>
      <c r="O54" s="124" t="s">
        <v>35</v>
      </c>
      <c r="P54" s="124" t="s">
        <v>112</v>
      </c>
      <c r="Q54" s="124" t="s">
        <v>35</v>
      </c>
      <c r="R54" s="124" t="s">
        <v>35</v>
      </c>
      <c r="S54" s="124" t="s">
        <v>35</v>
      </c>
      <c r="T54" s="124" t="s">
        <v>118</v>
      </c>
      <c r="U54" s="124" t="s">
        <v>35</v>
      </c>
      <c r="V54" s="124" t="s">
        <v>35</v>
      </c>
      <c r="W54" s="124" t="s">
        <v>35</v>
      </c>
      <c r="X54" s="124" t="s">
        <v>35</v>
      </c>
      <c r="Y54" s="124" t="s">
        <v>120</v>
      </c>
      <c r="Z54" s="124" t="s">
        <v>35</v>
      </c>
      <c r="AA54" s="124" t="s">
        <v>35</v>
      </c>
      <c r="AB54" s="124" t="s">
        <v>35</v>
      </c>
      <c r="AC54" s="124" t="s">
        <v>35</v>
      </c>
      <c r="AD54" s="124" t="s">
        <v>35</v>
      </c>
      <c r="AE54" s="124" t="s">
        <v>35</v>
      </c>
      <c r="AF54" s="125" t="s">
        <v>116</v>
      </c>
      <c r="AG54" s="122" t="s">
        <v>119</v>
      </c>
    </row>
    <row r="55" spans="2:33" s="14" customFormat="1" x14ac:dyDescent="0.2">
      <c r="B55" s="121">
        <v>12</v>
      </c>
      <c r="C55" s="3" t="s">
        <v>43</v>
      </c>
      <c r="D55" s="122">
        <v>6</v>
      </c>
      <c r="E55" s="123" t="s">
        <v>35</v>
      </c>
      <c r="F55" s="124" t="s">
        <v>35</v>
      </c>
      <c r="G55" s="124" t="s">
        <v>35</v>
      </c>
      <c r="H55" s="124" t="s">
        <v>35</v>
      </c>
      <c r="I55" s="124" t="s">
        <v>35</v>
      </c>
      <c r="J55" s="124" t="s">
        <v>115</v>
      </c>
      <c r="K55" s="124" t="s">
        <v>35</v>
      </c>
      <c r="L55" s="124" t="s">
        <v>35</v>
      </c>
      <c r="M55" s="124" t="s">
        <v>35</v>
      </c>
      <c r="N55" s="124" t="s">
        <v>35</v>
      </c>
      <c r="O55" s="124" t="s">
        <v>35</v>
      </c>
      <c r="P55" s="124" t="s">
        <v>112</v>
      </c>
      <c r="Q55" s="124" t="s">
        <v>35</v>
      </c>
      <c r="R55" s="124" t="s">
        <v>35</v>
      </c>
      <c r="S55" s="124" t="s">
        <v>35</v>
      </c>
      <c r="T55" s="124" t="s">
        <v>118</v>
      </c>
      <c r="U55" s="124" t="s">
        <v>35</v>
      </c>
      <c r="V55" s="124" t="s">
        <v>35</v>
      </c>
      <c r="W55" s="124" t="s">
        <v>35</v>
      </c>
      <c r="X55" s="124" t="s">
        <v>35</v>
      </c>
      <c r="Y55" s="124" t="s">
        <v>120</v>
      </c>
      <c r="Z55" s="124" t="s">
        <v>121</v>
      </c>
      <c r="AA55" s="124" t="s">
        <v>35</v>
      </c>
      <c r="AB55" s="124" t="s">
        <v>35</v>
      </c>
      <c r="AC55" s="124" t="s">
        <v>35</v>
      </c>
      <c r="AD55" s="124" t="s">
        <v>35</v>
      </c>
      <c r="AE55" s="124" t="s">
        <v>35</v>
      </c>
      <c r="AF55" s="125" t="s">
        <v>116</v>
      </c>
      <c r="AG55" s="122" t="s">
        <v>117</v>
      </c>
    </row>
    <row r="56" spans="2:33" s="14" customFormat="1" x14ac:dyDescent="0.2">
      <c r="B56" s="121">
        <v>13</v>
      </c>
      <c r="C56" s="3" t="s">
        <v>43</v>
      </c>
      <c r="D56" s="122">
        <v>7</v>
      </c>
      <c r="E56" s="123" t="s">
        <v>35</v>
      </c>
      <c r="F56" s="124" t="s">
        <v>35</v>
      </c>
      <c r="G56" s="124" t="s">
        <v>35</v>
      </c>
      <c r="H56" s="124" t="s">
        <v>35</v>
      </c>
      <c r="I56" s="124" t="s">
        <v>35</v>
      </c>
      <c r="J56" s="124" t="s">
        <v>115</v>
      </c>
      <c r="K56" s="124" t="s">
        <v>35</v>
      </c>
      <c r="L56" s="124" t="s">
        <v>35</v>
      </c>
      <c r="M56" s="124" t="s">
        <v>35</v>
      </c>
      <c r="N56" s="124" t="s">
        <v>35</v>
      </c>
      <c r="O56" s="124" t="s">
        <v>35</v>
      </c>
      <c r="P56" s="124" t="s">
        <v>112</v>
      </c>
      <c r="Q56" s="124" t="s">
        <v>35</v>
      </c>
      <c r="R56" s="124" t="s">
        <v>35</v>
      </c>
      <c r="S56" s="124" t="s">
        <v>35</v>
      </c>
      <c r="T56" s="124" t="s">
        <v>118</v>
      </c>
      <c r="U56" s="124" t="s">
        <v>35</v>
      </c>
      <c r="V56" s="124" t="s">
        <v>35</v>
      </c>
      <c r="W56" s="124" t="s">
        <v>35</v>
      </c>
      <c r="X56" s="124" t="s">
        <v>35</v>
      </c>
      <c r="Y56" s="124" t="s">
        <v>120</v>
      </c>
      <c r="Z56" s="124" t="s">
        <v>121</v>
      </c>
      <c r="AA56" s="124" t="s">
        <v>35</v>
      </c>
      <c r="AB56" s="124" t="s">
        <v>35</v>
      </c>
      <c r="AC56" s="124" t="s">
        <v>122</v>
      </c>
      <c r="AD56" s="124" t="s">
        <v>35</v>
      </c>
      <c r="AE56" s="124" t="s">
        <v>35</v>
      </c>
      <c r="AF56" s="125" t="s">
        <v>116</v>
      </c>
      <c r="AG56" s="122" t="s">
        <v>117</v>
      </c>
    </row>
    <row r="57" spans="2:33" s="14" customFormat="1" x14ac:dyDescent="0.2">
      <c r="B57" s="121">
        <v>14</v>
      </c>
      <c r="C57" s="3" t="s">
        <v>43</v>
      </c>
      <c r="D57" s="122">
        <v>8</v>
      </c>
      <c r="E57" s="123" t="s">
        <v>35</v>
      </c>
      <c r="F57" s="124" t="s">
        <v>35</v>
      </c>
      <c r="G57" s="124" t="s">
        <v>35</v>
      </c>
      <c r="H57" s="124" t="s">
        <v>35</v>
      </c>
      <c r="I57" s="124" t="s">
        <v>35</v>
      </c>
      <c r="J57" s="124" t="s">
        <v>115</v>
      </c>
      <c r="K57" s="124" t="s">
        <v>35</v>
      </c>
      <c r="L57" s="124" t="s">
        <v>35</v>
      </c>
      <c r="M57" s="124" t="s">
        <v>35</v>
      </c>
      <c r="N57" s="124" t="s">
        <v>123</v>
      </c>
      <c r="O57" s="124" t="s">
        <v>35</v>
      </c>
      <c r="P57" s="124" t="s">
        <v>112</v>
      </c>
      <c r="Q57" s="124" t="s">
        <v>35</v>
      </c>
      <c r="R57" s="124" t="s">
        <v>35</v>
      </c>
      <c r="S57" s="124" t="s">
        <v>35</v>
      </c>
      <c r="T57" s="124" t="s">
        <v>118</v>
      </c>
      <c r="U57" s="124" t="s">
        <v>35</v>
      </c>
      <c r="V57" s="124" t="s">
        <v>35</v>
      </c>
      <c r="W57" s="124" t="s">
        <v>35</v>
      </c>
      <c r="X57" s="124" t="s">
        <v>35</v>
      </c>
      <c r="Y57" s="124" t="s">
        <v>120</v>
      </c>
      <c r="Z57" s="124" t="s">
        <v>121</v>
      </c>
      <c r="AA57" s="124" t="s">
        <v>35</v>
      </c>
      <c r="AB57" s="124" t="s">
        <v>35</v>
      </c>
      <c r="AC57" s="124" t="s">
        <v>122</v>
      </c>
      <c r="AD57" s="124" t="s">
        <v>35</v>
      </c>
      <c r="AE57" s="124" t="s">
        <v>35</v>
      </c>
      <c r="AF57" s="125" t="s">
        <v>116</v>
      </c>
      <c r="AG57" s="122" t="s">
        <v>117</v>
      </c>
    </row>
    <row r="58" spans="2:33" s="14" customFormat="1" x14ac:dyDescent="0.2">
      <c r="B58" s="121">
        <v>15</v>
      </c>
      <c r="C58" s="3" t="s">
        <v>43</v>
      </c>
      <c r="D58" s="122">
        <v>9</v>
      </c>
      <c r="E58" s="123" t="s">
        <v>35</v>
      </c>
      <c r="F58" s="124" t="s">
        <v>119</v>
      </c>
      <c r="G58" s="124" t="s">
        <v>35</v>
      </c>
      <c r="H58" s="124" t="s">
        <v>35</v>
      </c>
      <c r="I58" s="124" t="s">
        <v>35</v>
      </c>
      <c r="J58" s="124" t="s">
        <v>115</v>
      </c>
      <c r="K58" s="124" t="s">
        <v>35</v>
      </c>
      <c r="L58" s="124" t="s">
        <v>35</v>
      </c>
      <c r="M58" s="124" t="s">
        <v>35</v>
      </c>
      <c r="N58" s="124" t="s">
        <v>123</v>
      </c>
      <c r="O58" s="124" t="s">
        <v>35</v>
      </c>
      <c r="P58" s="124" t="s">
        <v>112</v>
      </c>
      <c r="Q58" s="124" t="s">
        <v>35</v>
      </c>
      <c r="R58" s="124" t="s">
        <v>35</v>
      </c>
      <c r="S58" s="124" t="s">
        <v>35</v>
      </c>
      <c r="T58" s="124" t="s">
        <v>118</v>
      </c>
      <c r="U58" s="124" t="s">
        <v>35</v>
      </c>
      <c r="V58" s="124" t="s">
        <v>35</v>
      </c>
      <c r="W58" s="124" t="s">
        <v>35</v>
      </c>
      <c r="X58" s="124" t="s">
        <v>35</v>
      </c>
      <c r="Y58" s="124" t="s">
        <v>120</v>
      </c>
      <c r="Z58" s="124" t="s">
        <v>121</v>
      </c>
      <c r="AA58" s="124" t="s">
        <v>35</v>
      </c>
      <c r="AB58" s="124" t="s">
        <v>35</v>
      </c>
      <c r="AC58" s="124" t="s">
        <v>122</v>
      </c>
      <c r="AD58" s="124" t="s">
        <v>35</v>
      </c>
      <c r="AE58" s="124" t="s">
        <v>35</v>
      </c>
      <c r="AF58" s="125" t="s">
        <v>116</v>
      </c>
      <c r="AG58" s="122" t="s">
        <v>117</v>
      </c>
    </row>
    <row r="59" spans="2:33" s="14" customFormat="1" x14ac:dyDescent="0.2">
      <c r="B59" s="121">
        <v>16</v>
      </c>
      <c r="C59" s="3" t="s">
        <v>43</v>
      </c>
      <c r="D59" s="122">
        <v>10</v>
      </c>
      <c r="E59" s="123" t="s">
        <v>124</v>
      </c>
      <c r="F59" s="124" t="s">
        <v>119</v>
      </c>
      <c r="G59" s="124" t="s">
        <v>35</v>
      </c>
      <c r="H59" s="124" t="s">
        <v>35</v>
      </c>
      <c r="I59" s="124" t="s">
        <v>35</v>
      </c>
      <c r="J59" s="124" t="s">
        <v>115</v>
      </c>
      <c r="K59" s="124" t="s">
        <v>35</v>
      </c>
      <c r="L59" s="124" t="s">
        <v>35</v>
      </c>
      <c r="M59" s="124" t="s">
        <v>35</v>
      </c>
      <c r="N59" s="124" t="s">
        <v>123</v>
      </c>
      <c r="O59" s="124" t="s">
        <v>35</v>
      </c>
      <c r="P59" s="124" t="s">
        <v>112</v>
      </c>
      <c r="Q59" s="124" t="s">
        <v>35</v>
      </c>
      <c r="R59" s="124" t="s">
        <v>35</v>
      </c>
      <c r="S59" s="124" t="s">
        <v>35</v>
      </c>
      <c r="T59" s="124" t="s">
        <v>118</v>
      </c>
      <c r="U59" s="124" t="s">
        <v>35</v>
      </c>
      <c r="V59" s="124" t="s">
        <v>35</v>
      </c>
      <c r="W59" s="124" t="s">
        <v>35</v>
      </c>
      <c r="X59" s="124" t="s">
        <v>35</v>
      </c>
      <c r="Y59" s="124" t="s">
        <v>120</v>
      </c>
      <c r="Z59" s="124" t="s">
        <v>121</v>
      </c>
      <c r="AA59" s="124" t="s">
        <v>35</v>
      </c>
      <c r="AB59" s="124" t="s">
        <v>35</v>
      </c>
      <c r="AC59" s="124" t="s">
        <v>122</v>
      </c>
      <c r="AD59" s="124" t="s">
        <v>35</v>
      </c>
      <c r="AE59" s="124" t="s">
        <v>35</v>
      </c>
      <c r="AF59" s="125" t="s">
        <v>116</v>
      </c>
      <c r="AG59" s="122" t="s">
        <v>117</v>
      </c>
    </row>
    <row r="60" spans="2:33" s="14" customFormat="1" x14ac:dyDescent="0.2">
      <c r="B60" s="121">
        <v>17</v>
      </c>
      <c r="C60" s="3" t="s">
        <v>43</v>
      </c>
      <c r="D60" s="122">
        <v>10</v>
      </c>
      <c r="E60" s="123" t="s">
        <v>124</v>
      </c>
      <c r="F60" s="124" t="s">
        <v>119</v>
      </c>
      <c r="G60" s="124" t="s">
        <v>35</v>
      </c>
      <c r="H60" s="124" t="s">
        <v>35</v>
      </c>
      <c r="I60" s="124" t="s">
        <v>35</v>
      </c>
      <c r="J60" s="124" t="s">
        <v>115</v>
      </c>
      <c r="K60" s="124" t="s">
        <v>35</v>
      </c>
      <c r="L60" s="124" t="s">
        <v>35</v>
      </c>
      <c r="M60" s="124" t="s">
        <v>35</v>
      </c>
      <c r="N60" s="124" t="s">
        <v>123</v>
      </c>
      <c r="O60" s="124" t="s">
        <v>35</v>
      </c>
      <c r="P60" s="124" t="s">
        <v>112</v>
      </c>
      <c r="Q60" s="124" t="s">
        <v>35</v>
      </c>
      <c r="R60" s="124" t="s">
        <v>35</v>
      </c>
      <c r="S60" s="124" t="s">
        <v>35</v>
      </c>
      <c r="T60" s="124" t="s">
        <v>118</v>
      </c>
      <c r="U60" s="124" t="s">
        <v>35</v>
      </c>
      <c r="V60" s="124" t="s">
        <v>35</v>
      </c>
      <c r="W60" s="124" t="s">
        <v>35</v>
      </c>
      <c r="X60" s="124" t="s">
        <v>35</v>
      </c>
      <c r="Y60" s="124" t="s">
        <v>120</v>
      </c>
      <c r="Z60" s="124" t="s">
        <v>121</v>
      </c>
      <c r="AA60" s="124" t="s">
        <v>35</v>
      </c>
      <c r="AB60" s="124" t="s">
        <v>35</v>
      </c>
      <c r="AC60" s="124" t="s">
        <v>122</v>
      </c>
      <c r="AD60" s="124" t="s">
        <v>35</v>
      </c>
      <c r="AE60" s="124" t="s">
        <v>35</v>
      </c>
      <c r="AF60" s="125" t="s">
        <v>116</v>
      </c>
      <c r="AG60" s="122" t="s">
        <v>117</v>
      </c>
    </row>
    <row r="61" spans="2:33" s="14" customFormat="1" x14ac:dyDescent="0.2">
      <c r="B61" s="121">
        <v>18</v>
      </c>
      <c r="C61" s="3" t="s">
        <v>43</v>
      </c>
      <c r="D61" s="122">
        <v>10</v>
      </c>
      <c r="E61" s="123" t="s">
        <v>124</v>
      </c>
      <c r="F61" s="124" t="s">
        <v>119</v>
      </c>
      <c r="G61" s="124" t="s">
        <v>35</v>
      </c>
      <c r="H61" s="124" t="s">
        <v>35</v>
      </c>
      <c r="I61" s="124" t="s">
        <v>35</v>
      </c>
      <c r="J61" s="124" t="s">
        <v>115</v>
      </c>
      <c r="K61" s="124" t="s">
        <v>35</v>
      </c>
      <c r="L61" s="124" t="s">
        <v>35</v>
      </c>
      <c r="M61" s="124" t="s">
        <v>35</v>
      </c>
      <c r="N61" s="124" t="s">
        <v>123</v>
      </c>
      <c r="O61" s="124" t="s">
        <v>35</v>
      </c>
      <c r="P61" s="124" t="s">
        <v>112</v>
      </c>
      <c r="Q61" s="124" t="s">
        <v>35</v>
      </c>
      <c r="R61" s="124" t="s">
        <v>35</v>
      </c>
      <c r="S61" s="124" t="s">
        <v>35</v>
      </c>
      <c r="T61" s="124" t="s">
        <v>118</v>
      </c>
      <c r="U61" s="124" t="s">
        <v>35</v>
      </c>
      <c r="V61" s="124" t="s">
        <v>35</v>
      </c>
      <c r="W61" s="124" t="s">
        <v>35</v>
      </c>
      <c r="X61" s="124" t="s">
        <v>35</v>
      </c>
      <c r="Y61" s="124" t="s">
        <v>120</v>
      </c>
      <c r="Z61" s="124" t="s">
        <v>121</v>
      </c>
      <c r="AA61" s="124" t="s">
        <v>35</v>
      </c>
      <c r="AB61" s="124" t="s">
        <v>35</v>
      </c>
      <c r="AC61" s="124" t="s">
        <v>122</v>
      </c>
      <c r="AD61" s="124" t="s">
        <v>35</v>
      </c>
      <c r="AE61" s="124" t="s">
        <v>35</v>
      </c>
      <c r="AF61" s="125" t="s">
        <v>116</v>
      </c>
      <c r="AG61" s="122" t="s">
        <v>117</v>
      </c>
    </row>
    <row r="62" spans="2:33" s="14" customFormat="1" x14ac:dyDescent="0.2">
      <c r="B62" s="121">
        <v>19</v>
      </c>
      <c r="C62" s="3" t="s">
        <v>43</v>
      </c>
      <c r="D62" s="122">
        <v>10</v>
      </c>
      <c r="E62" s="123" t="s">
        <v>124</v>
      </c>
      <c r="F62" s="124" t="s">
        <v>119</v>
      </c>
      <c r="G62" s="124" t="s">
        <v>35</v>
      </c>
      <c r="H62" s="124" t="s">
        <v>35</v>
      </c>
      <c r="I62" s="124" t="s">
        <v>35</v>
      </c>
      <c r="J62" s="124" t="s">
        <v>115</v>
      </c>
      <c r="K62" s="124" t="s">
        <v>35</v>
      </c>
      <c r="L62" s="124" t="s">
        <v>35</v>
      </c>
      <c r="M62" s="124" t="s">
        <v>35</v>
      </c>
      <c r="N62" s="124" t="s">
        <v>123</v>
      </c>
      <c r="O62" s="124" t="s">
        <v>35</v>
      </c>
      <c r="P62" s="124" t="s">
        <v>112</v>
      </c>
      <c r="Q62" s="124" t="s">
        <v>35</v>
      </c>
      <c r="R62" s="124" t="s">
        <v>35</v>
      </c>
      <c r="S62" s="124" t="s">
        <v>35</v>
      </c>
      <c r="T62" s="124" t="s">
        <v>118</v>
      </c>
      <c r="U62" s="124" t="s">
        <v>35</v>
      </c>
      <c r="V62" s="124" t="s">
        <v>35</v>
      </c>
      <c r="W62" s="124" t="s">
        <v>35</v>
      </c>
      <c r="X62" s="124" t="s">
        <v>35</v>
      </c>
      <c r="Y62" s="124" t="s">
        <v>120</v>
      </c>
      <c r="Z62" s="124" t="s">
        <v>121</v>
      </c>
      <c r="AA62" s="124" t="s">
        <v>35</v>
      </c>
      <c r="AB62" s="124" t="s">
        <v>35</v>
      </c>
      <c r="AC62" s="124" t="s">
        <v>122</v>
      </c>
      <c r="AD62" s="124" t="s">
        <v>35</v>
      </c>
      <c r="AE62" s="124" t="s">
        <v>35</v>
      </c>
      <c r="AF62" s="125" t="s">
        <v>116</v>
      </c>
      <c r="AG62" s="122" t="s">
        <v>117</v>
      </c>
    </row>
    <row r="63" spans="2:33" s="14" customFormat="1" x14ac:dyDescent="0.2">
      <c r="B63" s="127">
        <v>20</v>
      </c>
      <c r="C63" s="128" t="s">
        <v>43</v>
      </c>
      <c r="D63" s="129">
        <v>10</v>
      </c>
      <c r="E63" s="130" t="s">
        <v>124</v>
      </c>
      <c r="F63" s="131" t="s">
        <v>119</v>
      </c>
      <c r="G63" s="131" t="s">
        <v>35</v>
      </c>
      <c r="H63" s="131" t="s">
        <v>35</v>
      </c>
      <c r="I63" s="131" t="s">
        <v>35</v>
      </c>
      <c r="J63" s="131" t="s">
        <v>115</v>
      </c>
      <c r="K63" s="131" t="s">
        <v>35</v>
      </c>
      <c r="L63" s="131" t="s">
        <v>35</v>
      </c>
      <c r="M63" s="131" t="s">
        <v>35</v>
      </c>
      <c r="N63" s="131" t="s">
        <v>123</v>
      </c>
      <c r="O63" s="131" t="s">
        <v>35</v>
      </c>
      <c r="P63" s="131" t="s">
        <v>112</v>
      </c>
      <c r="Q63" s="131" t="s">
        <v>35</v>
      </c>
      <c r="R63" s="131" t="s">
        <v>35</v>
      </c>
      <c r="S63" s="131" t="s">
        <v>35</v>
      </c>
      <c r="T63" s="131" t="s">
        <v>118</v>
      </c>
      <c r="U63" s="131" t="s">
        <v>35</v>
      </c>
      <c r="V63" s="131" t="s">
        <v>35</v>
      </c>
      <c r="W63" s="131" t="s">
        <v>35</v>
      </c>
      <c r="X63" s="131" t="s">
        <v>35</v>
      </c>
      <c r="Y63" s="131" t="s">
        <v>120</v>
      </c>
      <c r="Z63" s="131" t="s">
        <v>121</v>
      </c>
      <c r="AA63" s="131" t="s">
        <v>35</v>
      </c>
      <c r="AB63" s="131" t="s">
        <v>35</v>
      </c>
      <c r="AC63" s="131" t="s">
        <v>122</v>
      </c>
      <c r="AD63" s="131" t="s">
        <v>35</v>
      </c>
      <c r="AE63" s="131" t="s">
        <v>35</v>
      </c>
      <c r="AF63" s="132" t="s">
        <v>116</v>
      </c>
      <c r="AG63" s="129" t="s">
        <v>117</v>
      </c>
    </row>
    <row r="64" spans="2:33" s="14" customFormat="1" x14ac:dyDescent="0.2">
      <c r="B64" s="156">
        <v>1</v>
      </c>
      <c r="C64" s="157" t="s">
        <v>44</v>
      </c>
      <c r="D64" s="158">
        <v>0</v>
      </c>
      <c r="E64" s="133" t="s">
        <v>35</v>
      </c>
      <c r="F64" s="159" t="s">
        <v>35</v>
      </c>
      <c r="G64" s="159" t="s">
        <v>35</v>
      </c>
      <c r="H64" s="159" t="s">
        <v>35</v>
      </c>
      <c r="I64" s="159" t="s">
        <v>35</v>
      </c>
      <c r="J64" s="159" t="s">
        <v>35</v>
      </c>
      <c r="K64" s="159" t="s">
        <v>35</v>
      </c>
      <c r="L64" s="159" t="s">
        <v>35</v>
      </c>
      <c r="M64" s="159" t="s">
        <v>35</v>
      </c>
      <c r="N64" s="159" t="s">
        <v>35</v>
      </c>
      <c r="O64" s="159" t="s">
        <v>35</v>
      </c>
      <c r="P64" s="159" t="s">
        <v>35</v>
      </c>
      <c r="Q64" s="159" t="s">
        <v>35</v>
      </c>
      <c r="R64" s="159" t="s">
        <v>35</v>
      </c>
      <c r="S64" s="159" t="s">
        <v>35</v>
      </c>
      <c r="T64" s="159" t="s">
        <v>35</v>
      </c>
      <c r="U64" s="159" t="s">
        <v>35</v>
      </c>
      <c r="V64" s="159" t="s">
        <v>35</v>
      </c>
      <c r="W64" s="159" t="s">
        <v>35</v>
      </c>
      <c r="X64" s="159" t="s">
        <v>35</v>
      </c>
      <c r="Y64" s="159" t="s">
        <v>35</v>
      </c>
      <c r="Z64" s="159" t="s">
        <v>35</v>
      </c>
      <c r="AA64" s="159" t="s">
        <v>35</v>
      </c>
      <c r="AB64" s="159" t="s">
        <v>35</v>
      </c>
      <c r="AC64" s="159" t="s">
        <v>35</v>
      </c>
      <c r="AD64" s="159" t="s">
        <v>35</v>
      </c>
      <c r="AE64" s="159" t="s">
        <v>35</v>
      </c>
      <c r="AF64" s="160" t="s">
        <v>35</v>
      </c>
      <c r="AG64" s="158" t="s">
        <v>35</v>
      </c>
    </row>
    <row r="65" spans="2:33" s="14" customFormat="1" x14ac:dyDescent="0.2">
      <c r="B65" s="121">
        <v>2</v>
      </c>
      <c r="C65" s="3" t="s">
        <v>44</v>
      </c>
      <c r="D65" s="122">
        <v>0</v>
      </c>
      <c r="E65" s="123" t="s">
        <v>35</v>
      </c>
      <c r="F65" s="124" t="s">
        <v>35</v>
      </c>
      <c r="G65" s="124" t="s">
        <v>35</v>
      </c>
      <c r="H65" s="124" t="s">
        <v>35</v>
      </c>
      <c r="I65" s="124" t="s">
        <v>35</v>
      </c>
      <c r="J65" s="124" t="s">
        <v>35</v>
      </c>
      <c r="K65" s="124" t="s">
        <v>35</v>
      </c>
      <c r="L65" s="124" t="s">
        <v>35</v>
      </c>
      <c r="M65" s="124" t="s">
        <v>35</v>
      </c>
      <c r="N65" s="124" t="s">
        <v>35</v>
      </c>
      <c r="O65" s="124" t="s">
        <v>35</v>
      </c>
      <c r="P65" s="124" t="s">
        <v>35</v>
      </c>
      <c r="Q65" s="124" t="s">
        <v>35</v>
      </c>
      <c r="R65" s="124" t="s">
        <v>35</v>
      </c>
      <c r="S65" s="124" t="s">
        <v>35</v>
      </c>
      <c r="T65" s="124" t="s">
        <v>35</v>
      </c>
      <c r="U65" s="124" t="s">
        <v>35</v>
      </c>
      <c r="V65" s="124" t="s">
        <v>35</v>
      </c>
      <c r="W65" s="124" t="s">
        <v>35</v>
      </c>
      <c r="X65" s="124" t="s">
        <v>35</v>
      </c>
      <c r="Y65" s="124" t="s">
        <v>35</v>
      </c>
      <c r="Z65" s="124" t="s">
        <v>35</v>
      </c>
      <c r="AA65" s="124" t="s">
        <v>35</v>
      </c>
      <c r="AB65" s="124" t="s">
        <v>35</v>
      </c>
      <c r="AC65" s="124" t="s">
        <v>35</v>
      </c>
      <c r="AD65" s="124" t="s">
        <v>35</v>
      </c>
      <c r="AE65" s="124" t="s">
        <v>35</v>
      </c>
      <c r="AF65" s="125" t="s">
        <v>35</v>
      </c>
      <c r="AG65" s="122" t="s">
        <v>35</v>
      </c>
    </row>
    <row r="66" spans="2:33" s="14" customFormat="1" x14ac:dyDescent="0.2">
      <c r="B66" s="121">
        <v>3</v>
      </c>
      <c r="C66" s="3" t="s">
        <v>44</v>
      </c>
      <c r="D66" s="122">
        <v>2</v>
      </c>
      <c r="E66" s="123" t="s">
        <v>35</v>
      </c>
      <c r="F66" s="124" t="s">
        <v>35</v>
      </c>
      <c r="G66" s="124" t="s">
        <v>35</v>
      </c>
      <c r="H66" s="124" t="s">
        <v>35</v>
      </c>
      <c r="I66" s="124" t="s">
        <v>35</v>
      </c>
      <c r="J66" s="124" t="s">
        <v>115</v>
      </c>
      <c r="K66" s="124" t="s">
        <v>35</v>
      </c>
      <c r="L66" s="124" t="s">
        <v>35</v>
      </c>
      <c r="M66" s="124" t="s">
        <v>35</v>
      </c>
      <c r="N66" s="124" t="s">
        <v>35</v>
      </c>
      <c r="O66" s="124" t="s">
        <v>35</v>
      </c>
      <c r="P66" s="124" t="s">
        <v>35</v>
      </c>
      <c r="Q66" s="124" t="s">
        <v>35</v>
      </c>
      <c r="R66" s="124" t="s">
        <v>35</v>
      </c>
      <c r="S66" s="124" t="s">
        <v>35</v>
      </c>
      <c r="T66" s="124" t="s">
        <v>35</v>
      </c>
      <c r="U66" s="124" t="s">
        <v>35</v>
      </c>
      <c r="V66" s="124" t="s">
        <v>35</v>
      </c>
      <c r="W66" s="124" t="s">
        <v>35</v>
      </c>
      <c r="X66" s="124" t="s">
        <v>35</v>
      </c>
      <c r="Y66" s="124" t="s">
        <v>35</v>
      </c>
      <c r="Z66" s="124" t="s">
        <v>35</v>
      </c>
      <c r="AA66" s="124" t="s">
        <v>35</v>
      </c>
      <c r="AB66" s="124" t="s">
        <v>35</v>
      </c>
      <c r="AC66" s="124" t="s">
        <v>35</v>
      </c>
      <c r="AD66" s="124" t="s">
        <v>35</v>
      </c>
      <c r="AE66" s="124" t="s">
        <v>35</v>
      </c>
      <c r="AF66" s="125" t="s">
        <v>116</v>
      </c>
      <c r="AG66" s="122" t="s">
        <v>117</v>
      </c>
    </row>
    <row r="67" spans="2:33" s="14" customFormat="1" x14ac:dyDescent="0.2">
      <c r="B67" s="121">
        <v>4</v>
      </c>
      <c r="C67" s="3" t="s">
        <v>44</v>
      </c>
      <c r="D67" s="122">
        <v>3</v>
      </c>
      <c r="E67" s="123" t="s">
        <v>35</v>
      </c>
      <c r="F67" s="124" t="s">
        <v>35</v>
      </c>
      <c r="G67" s="124" t="s">
        <v>35</v>
      </c>
      <c r="H67" s="124" t="s">
        <v>35</v>
      </c>
      <c r="I67" s="124" t="s">
        <v>35</v>
      </c>
      <c r="J67" s="124" t="s">
        <v>115</v>
      </c>
      <c r="K67" s="124" t="s">
        <v>35</v>
      </c>
      <c r="L67" s="124" t="s">
        <v>35</v>
      </c>
      <c r="M67" s="124" t="s">
        <v>35</v>
      </c>
      <c r="N67" s="124" t="s">
        <v>35</v>
      </c>
      <c r="O67" s="124" t="s">
        <v>35</v>
      </c>
      <c r="P67" s="124" t="s">
        <v>112</v>
      </c>
      <c r="Q67" s="124" t="s">
        <v>35</v>
      </c>
      <c r="R67" s="124" t="s">
        <v>35</v>
      </c>
      <c r="S67" s="124" t="s">
        <v>35</v>
      </c>
      <c r="T67" s="124" t="s">
        <v>35</v>
      </c>
      <c r="U67" s="124" t="s">
        <v>35</v>
      </c>
      <c r="V67" s="124" t="s">
        <v>35</v>
      </c>
      <c r="W67" s="124" t="s">
        <v>35</v>
      </c>
      <c r="X67" s="124" t="s">
        <v>35</v>
      </c>
      <c r="Y67" s="124" t="s">
        <v>35</v>
      </c>
      <c r="Z67" s="124" t="s">
        <v>35</v>
      </c>
      <c r="AA67" s="124" t="s">
        <v>35</v>
      </c>
      <c r="AB67" s="124" t="s">
        <v>35</v>
      </c>
      <c r="AC67" s="124" t="s">
        <v>35</v>
      </c>
      <c r="AD67" s="124" t="s">
        <v>35</v>
      </c>
      <c r="AE67" s="124" t="s">
        <v>35</v>
      </c>
      <c r="AF67" s="125" t="s">
        <v>116</v>
      </c>
      <c r="AG67" s="122" t="s">
        <v>125</v>
      </c>
    </row>
    <row r="68" spans="2:33" s="14" customFormat="1" x14ac:dyDescent="0.2">
      <c r="B68" s="121">
        <v>5</v>
      </c>
      <c r="C68" s="3" t="s">
        <v>44</v>
      </c>
      <c r="D68" s="122">
        <v>4</v>
      </c>
      <c r="E68" s="123" t="s">
        <v>35</v>
      </c>
      <c r="F68" s="124" t="s">
        <v>35</v>
      </c>
      <c r="G68" s="124" t="s">
        <v>35</v>
      </c>
      <c r="H68" s="124" t="s">
        <v>35</v>
      </c>
      <c r="I68" s="124" t="s">
        <v>35</v>
      </c>
      <c r="J68" s="124" t="s">
        <v>115</v>
      </c>
      <c r="K68" s="124" t="s">
        <v>35</v>
      </c>
      <c r="L68" s="124" t="s">
        <v>35</v>
      </c>
      <c r="M68" s="124" t="s">
        <v>35</v>
      </c>
      <c r="N68" s="124" t="s">
        <v>35</v>
      </c>
      <c r="O68" s="124" t="s">
        <v>35</v>
      </c>
      <c r="P68" s="124" t="s">
        <v>112</v>
      </c>
      <c r="Q68" s="124" t="s">
        <v>35</v>
      </c>
      <c r="R68" s="124" t="s">
        <v>35</v>
      </c>
      <c r="S68" s="124" t="s">
        <v>35</v>
      </c>
      <c r="T68" s="124" t="s">
        <v>118</v>
      </c>
      <c r="U68" s="124" t="s">
        <v>35</v>
      </c>
      <c r="V68" s="124" t="s">
        <v>35</v>
      </c>
      <c r="W68" s="124" t="s">
        <v>35</v>
      </c>
      <c r="X68" s="124" t="s">
        <v>35</v>
      </c>
      <c r="Y68" s="124" t="s">
        <v>35</v>
      </c>
      <c r="Z68" s="124" t="s">
        <v>35</v>
      </c>
      <c r="AA68" s="124" t="s">
        <v>35</v>
      </c>
      <c r="AB68" s="124" t="s">
        <v>35</v>
      </c>
      <c r="AC68" s="124" t="s">
        <v>35</v>
      </c>
      <c r="AD68" s="124" t="s">
        <v>35</v>
      </c>
      <c r="AE68" s="124" t="s">
        <v>35</v>
      </c>
      <c r="AF68" s="125" t="s">
        <v>116</v>
      </c>
      <c r="AG68" s="122" t="s">
        <v>119</v>
      </c>
    </row>
    <row r="69" spans="2:33" s="14" customFormat="1" x14ac:dyDescent="0.2">
      <c r="B69" s="121">
        <v>6</v>
      </c>
      <c r="C69" s="3" t="s">
        <v>44</v>
      </c>
      <c r="D69" s="122">
        <v>4</v>
      </c>
      <c r="E69" s="123" t="s">
        <v>35</v>
      </c>
      <c r="F69" s="124" t="s">
        <v>35</v>
      </c>
      <c r="G69" s="124" t="s">
        <v>35</v>
      </c>
      <c r="H69" s="124" t="s">
        <v>35</v>
      </c>
      <c r="I69" s="124" t="s">
        <v>35</v>
      </c>
      <c r="J69" s="124" t="s">
        <v>115</v>
      </c>
      <c r="K69" s="124" t="s">
        <v>35</v>
      </c>
      <c r="L69" s="124" t="s">
        <v>35</v>
      </c>
      <c r="M69" s="124" t="s">
        <v>35</v>
      </c>
      <c r="N69" s="124" t="s">
        <v>35</v>
      </c>
      <c r="O69" s="124" t="s">
        <v>35</v>
      </c>
      <c r="P69" s="124" t="s">
        <v>112</v>
      </c>
      <c r="Q69" s="124" t="s">
        <v>35</v>
      </c>
      <c r="R69" s="124" t="s">
        <v>35</v>
      </c>
      <c r="S69" s="124" t="s">
        <v>35</v>
      </c>
      <c r="T69" s="124" t="s">
        <v>118</v>
      </c>
      <c r="U69" s="124" t="s">
        <v>35</v>
      </c>
      <c r="V69" s="124" t="s">
        <v>35</v>
      </c>
      <c r="W69" s="124" t="s">
        <v>35</v>
      </c>
      <c r="X69" s="124" t="s">
        <v>35</v>
      </c>
      <c r="Y69" s="124" t="s">
        <v>35</v>
      </c>
      <c r="Z69" s="124" t="s">
        <v>35</v>
      </c>
      <c r="AA69" s="124" t="s">
        <v>35</v>
      </c>
      <c r="AB69" s="124" t="s">
        <v>35</v>
      </c>
      <c r="AC69" s="124" t="s">
        <v>35</v>
      </c>
      <c r="AD69" s="124" t="s">
        <v>35</v>
      </c>
      <c r="AE69" s="124" t="s">
        <v>35</v>
      </c>
      <c r="AF69" s="125" t="s">
        <v>116</v>
      </c>
      <c r="AG69" s="122" t="s">
        <v>119</v>
      </c>
    </row>
    <row r="70" spans="2:33" s="14" customFormat="1" x14ac:dyDescent="0.2">
      <c r="B70" s="121">
        <v>7</v>
      </c>
      <c r="C70" s="3" t="s">
        <v>44</v>
      </c>
      <c r="D70" s="122">
        <v>5</v>
      </c>
      <c r="E70" s="123" t="s">
        <v>35</v>
      </c>
      <c r="F70" s="124" t="s">
        <v>35</v>
      </c>
      <c r="G70" s="124" t="s">
        <v>35</v>
      </c>
      <c r="H70" s="124" t="s">
        <v>35</v>
      </c>
      <c r="I70" s="124" t="s">
        <v>35</v>
      </c>
      <c r="J70" s="124" t="s">
        <v>115</v>
      </c>
      <c r="K70" s="124" t="s">
        <v>35</v>
      </c>
      <c r="L70" s="124" t="s">
        <v>35</v>
      </c>
      <c r="M70" s="124" t="s">
        <v>35</v>
      </c>
      <c r="N70" s="124" t="s">
        <v>35</v>
      </c>
      <c r="O70" s="124" t="s">
        <v>35</v>
      </c>
      <c r="P70" s="124" t="s">
        <v>112</v>
      </c>
      <c r="Q70" s="124" t="s">
        <v>35</v>
      </c>
      <c r="R70" s="124" t="s">
        <v>35</v>
      </c>
      <c r="S70" s="124" t="s">
        <v>35</v>
      </c>
      <c r="T70" s="124" t="s">
        <v>118</v>
      </c>
      <c r="U70" s="124" t="s">
        <v>35</v>
      </c>
      <c r="V70" s="124" t="s">
        <v>35</v>
      </c>
      <c r="W70" s="124" t="s">
        <v>35</v>
      </c>
      <c r="X70" s="124" t="s">
        <v>35</v>
      </c>
      <c r="Y70" s="124" t="s">
        <v>120</v>
      </c>
      <c r="Z70" s="124" t="s">
        <v>35</v>
      </c>
      <c r="AA70" s="124" t="s">
        <v>35</v>
      </c>
      <c r="AB70" s="124" t="s">
        <v>35</v>
      </c>
      <c r="AC70" s="124" t="s">
        <v>35</v>
      </c>
      <c r="AD70" s="124" t="s">
        <v>35</v>
      </c>
      <c r="AE70" s="124" t="s">
        <v>35</v>
      </c>
      <c r="AF70" s="125" t="s">
        <v>116</v>
      </c>
      <c r="AG70" s="122" t="s">
        <v>119</v>
      </c>
    </row>
    <row r="71" spans="2:33" s="14" customFormat="1" x14ac:dyDescent="0.2">
      <c r="B71" s="121">
        <v>8</v>
      </c>
      <c r="C71" s="3" t="s">
        <v>44</v>
      </c>
      <c r="D71" s="122">
        <v>5</v>
      </c>
      <c r="E71" s="123" t="s">
        <v>35</v>
      </c>
      <c r="F71" s="124" t="s">
        <v>35</v>
      </c>
      <c r="G71" s="124" t="s">
        <v>35</v>
      </c>
      <c r="H71" s="124" t="s">
        <v>35</v>
      </c>
      <c r="I71" s="124" t="s">
        <v>35</v>
      </c>
      <c r="J71" s="124" t="s">
        <v>115</v>
      </c>
      <c r="K71" s="124" t="s">
        <v>35</v>
      </c>
      <c r="L71" s="124" t="s">
        <v>35</v>
      </c>
      <c r="M71" s="124" t="s">
        <v>35</v>
      </c>
      <c r="N71" s="124" t="s">
        <v>35</v>
      </c>
      <c r="O71" s="124" t="s">
        <v>35</v>
      </c>
      <c r="P71" s="124" t="s">
        <v>112</v>
      </c>
      <c r="Q71" s="124" t="s">
        <v>35</v>
      </c>
      <c r="R71" s="124" t="s">
        <v>35</v>
      </c>
      <c r="S71" s="124" t="s">
        <v>35</v>
      </c>
      <c r="T71" s="124" t="s">
        <v>118</v>
      </c>
      <c r="U71" s="124" t="s">
        <v>35</v>
      </c>
      <c r="V71" s="124" t="s">
        <v>35</v>
      </c>
      <c r="W71" s="124" t="s">
        <v>35</v>
      </c>
      <c r="X71" s="124" t="s">
        <v>35</v>
      </c>
      <c r="Y71" s="124" t="s">
        <v>120</v>
      </c>
      <c r="Z71" s="124" t="s">
        <v>35</v>
      </c>
      <c r="AA71" s="124" t="s">
        <v>35</v>
      </c>
      <c r="AB71" s="124" t="s">
        <v>35</v>
      </c>
      <c r="AC71" s="124" t="s">
        <v>35</v>
      </c>
      <c r="AD71" s="124" t="s">
        <v>35</v>
      </c>
      <c r="AE71" s="124" t="s">
        <v>35</v>
      </c>
      <c r="AF71" s="125" t="s">
        <v>116</v>
      </c>
      <c r="AG71" s="122" t="s">
        <v>119</v>
      </c>
    </row>
    <row r="72" spans="2:33" s="14" customFormat="1" x14ac:dyDescent="0.2">
      <c r="B72" s="121">
        <v>9</v>
      </c>
      <c r="C72" s="3" t="s">
        <v>44</v>
      </c>
      <c r="D72" s="122">
        <v>5</v>
      </c>
      <c r="E72" s="123" t="s">
        <v>35</v>
      </c>
      <c r="F72" s="124" t="s">
        <v>35</v>
      </c>
      <c r="G72" s="124" t="s">
        <v>35</v>
      </c>
      <c r="H72" s="124" t="s">
        <v>35</v>
      </c>
      <c r="I72" s="124" t="s">
        <v>35</v>
      </c>
      <c r="J72" s="124" t="s">
        <v>115</v>
      </c>
      <c r="K72" s="124" t="s">
        <v>35</v>
      </c>
      <c r="L72" s="124" t="s">
        <v>35</v>
      </c>
      <c r="M72" s="124" t="s">
        <v>35</v>
      </c>
      <c r="N72" s="124" t="s">
        <v>35</v>
      </c>
      <c r="O72" s="124" t="s">
        <v>35</v>
      </c>
      <c r="P72" s="124" t="s">
        <v>112</v>
      </c>
      <c r="Q72" s="124" t="s">
        <v>35</v>
      </c>
      <c r="R72" s="124" t="s">
        <v>35</v>
      </c>
      <c r="S72" s="124" t="s">
        <v>35</v>
      </c>
      <c r="T72" s="124" t="s">
        <v>118</v>
      </c>
      <c r="U72" s="124" t="s">
        <v>35</v>
      </c>
      <c r="V72" s="124" t="s">
        <v>35</v>
      </c>
      <c r="W72" s="124" t="s">
        <v>35</v>
      </c>
      <c r="X72" s="124" t="s">
        <v>35</v>
      </c>
      <c r="Y72" s="124" t="s">
        <v>120</v>
      </c>
      <c r="Z72" s="124" t="s">
        <v>35</v>
      </c>
      <c r="AA72" s="124" t="s">
        <v>35</v>
      </c>
      <c r="AB72" s="124" t="s">
        <v>35</v>
      </c>
      <c r="AC72" s="124" t="s">
        <v>35</v>
      </c>
      <c r="AD72" s="124" t="s">
        <v>35</v>
      </c>
      <c r="AE72" s="124" t="s">
        <v>35</v>
      </c>
      <c r="AF72" s="125" t="s">
        <v>116</v>
      </c>
      <c r="AG72" s="122" t="s">
        <v>119</v>
      </c>
    </row>
    <row r="73" spans="2:33" s="14" customFormat="1" x14ac:dyDescent="0.2">
      <c r="B73" s="121">
        <v>10</v>
      </c>
      <c r="C73" s="3" t="s">
        <v>44</v>
      </c>
      <c r="D73" s="122">
        <v>6</v>
      </c>
      <c r="E73" s="123" t="s">
        <v>35</v>
      </c>
      <c r="F73" s="124" t="s">
        <v>35</v>
      </c>
      <c r="G73" s="124" t="s">
        <v>35</v>
      </c>
      <c r="H73" s="124" t="s">
        <v>35</v>
      </c>
      <c r="I73" s="124" t="s">
        <v>35</v>
      </c>
      <c r="J73" s="124" t="s">
        <v>115</v>
      </c>
      <c r="K73" s="124" t="s">
        <v>35</v>
      </c>
      <c r="L73" s="124" t="s">
        <v>35</v>
      </c>
      <c r="M73" s="124" t="s">
        <v>35</v>
      </c>
      <c r="N73" s="124" t="s">
        <v>35</v>
      </c>
      <c r="O73" s="124" t="s">
        <v>35</v>
      </c>
      <c r="P73" s="124" t="s">
        <v>112</v>
      </c>
      <c r="Q73" s="124" t="s">
        <v>35</v>
      </c>
      <c r="R73" s="124" t="s">
        <v>35</v>
      </c>
      <c r="S73" s="124" t="s">
        <v>35</v>
      </c>
      <c r="T73" s="124" t="s">
        <v>118</v>
      </c>
      <c r="U73" s="124" t="s">
        <v>35</v>
      </c>
      <c r="V73" s="124" t="s">
        <v>35</v>
      </c>
      <c r="W73" s="124" t="s">
        <v>35</v>
      </c>
      <c r="X73" s="124" t="s">
        <v>35</v>
      </c>
      <c r="Y73" s="124" t="s">
        <v>120</v>
      </c>
      <c r="Z73" s="124" t="s">
        <v>121</v>
      </c>
      <c r="AA73" s="124" t="s">
        <v>35</v>
      </c>
      <c r="AB73" s="124" t="s">
        <v>35</v>
      </c>
      <c r="AC73" s="124" t="s">
        <v>35</v>
      </c>
      <c r="AD73" s="124" t="s">
        <v>35</v>
      </c>
      <c r="AE73" s="124" t="s">
        <v>35</v>
      </c>
      <c r="AF73" s="125" t="s">
        <v>116</v>
      </c>
      <c r="AG73" s="122" t="s">
        <v>117</v>
      </c>
    </row>
    <row r="74" spans="2:33" s="14" customFormat="1" x14ac:dyDescent="0.2">
      <c r="B74" s="121">
        <v>11</v>
      </c>
      <c r="C74" s="3" t="s">
        <v>44</v>
      </c>
      <c r="D74" s="122">
        <v>8</v>
      </c>
      <c r="E74" s="123" t="s">
        <v>35</v>
      </c>
      <c r="F74" s="124" t="s">
        <v>119</v>
      </c>
      <c r="G74" s="124" t="s">
        <v>35</v>
      </c>
      <c r="H74" s="124" t="s">
        <v>35</v>
      </c>
      <c r="I74" s="124" t="s">
        <v>35</v>
      </c>
      <c r="J74" s="124" t="s">
        <v>115</v>
      </c>
      <c r="K74" s="124" t="s">
        <v>35</v>
      </c>
      <c r="L74" s="124" t="s">
        <v>35</v>
      </c>
      <c r="M74" s="124" t="s">
        <v>35</v>
      </c>
      <c r="N74" s="124" t="s">
        <v>35</v>
      </c>
      <c r="O74" s="124" t="s">
        <v>35</v>
      </c>
      <c r="P74" s="124" t="s">
        <v>112</v>
      </c>
      <c r="Q74" s="124" t="s">
        <v>35</v>
      </c>
      <c r="R74" s="124" t="s">
        <v>35</v>
      </c>
      <c r="S74" s="124" t="s">
        <v>35</v>
      </c>
      <c r="T74" s="124" t="s">
        <v>118</v>
      </c>
      <c r="U74" s="124" t="s">
        <v>35</v>
      </c>
      <c r="V74" s="124" t="s">
        <v>35</v>
      </c>
      <c r="W74" s="124" t="s">
        <v>35</v>
      </c>
      <c r="X74" s="124" t="s">
        <v>35</v>
      </c>
      <c r="Y74" s="124" t="s">
        <v>120</v>
      </c>
      <c r="Z74" s="124" t="s">
        <v>121</v>
      </c>
      <c r="AA74" s="124" t="s">
        <v>35</v>
      </c>
      <c r="AB74" s="124" t="s">
        <v>35</v>
      </c>
      <c r="AC74" s="124" t="s">
        <v>122</v>
      </c>
      <c r="AD74" s="124" t="s">
        <v>35</v>
      </c>
      <c r="AE74" s="124" t="s">
        <v>35</v>
      </c>
      <c r="AF74" s="125" t="s">
        <v>116</v>
      </c>
      <c r="AG74" s="122" t="s">
        <v>117</v>
      </c>
    </row>
    <row r="75" spans="2:33" s="14" customFormat="1" x14ac:dyDescent="0.2">
      <c r="B75" s="121">
        <v>12</v>
      </c>
      <c r="C75" s="3" t="s">
        <v>44</v>
      </c>
      <c r="D75" s="122">
        <v>9</v>
      </c>
      <c r="E75" s="123" t="s">
        <v>35</v>
      </c>
      <c r="F75" s="124" t="s">
        <v>119</v>
      </c>
      <c r="G75" s="124" t="s">
        <v>35</v>
      </c>
      <c r="H75" s="124" t="s">
        <v>35</v>
      </c>
      <c r="I75" s="124" t="s">
        <v>35</v>
      </c>
      <c r="J75" s="124" t="s">
        <v>115</v>
      </c>
      <c r="K75" s="124" t="s">
        <v>35</v>
      </c>
      <c r="L75" s="124" t="s">
        <v>35</v>
      </c>
      <c r="M75" s="124" t="s">
        <v>35</v>
      </c>
      <c r="N75" s="124" t="s">
        <v>123</v>
      </c>
      <c r="O75" s="124" t="s">
        <v>35</v>
      </c>
      <c r="P75" s="124" t="s">
        <v>112</v>
      </c>
      <c r="Q75" s="124" t="s">
        <v>35</v>
      </c>
      <c r="R75" s="124" t="s">
        <v>35</v>
      </c>
      <c r="S75" s="124" t="s">
        <v>35</v>
      </c>
      <c r="T75" s="124" t="s">
        <v>118</v>
      </c>
      <c r="U75" s="124" t="s">
        <v>35</v>
      </c>
      <c r="V75" s="124" t="s">
        <v>35</v>
      </c>
      <c r="W75" s="124" t="s">
        <v>35</v>
      </c>
      <c r="X75" s="124" t="s">
        <v>35</v>
      </c>
      <c r="Y75" s="124" t="s">
        <v>120</v>
      </c>
      <c r="Z75" s="124" t="s">
        <v>121</v>
      </c>
      <c r="AA75" s="124" t="s">
        <v>35</v>
      </c>
      <c r="AB75" s="124" t="s">
        <v>35</v>
      </c>
      <c r="AC75" s="124" t="s">
        <v>122</v>
      </c>
      <c r="AD75" s="124" t="s">
        <v>35</v>
      </c>
      <c r="AE75" s="124" t="s">
        <v>35</v>
      </c>
      <c r="AF75" s="125" t="s">
        <v>116</v>
      </c>
      <c r="AG75" s="122" t="s">
        <v>117</v>
      </c>
    </row>
    <row r="76" spans="2:33" s="14" customFormat="1" x14ac:dyDescent="0.2">
      <c r="B76" s="121">
        <v>13</v>
      </c>
      <c r="C76" s="3" t="s">
        <v>44</v>
      </c>
      <c r="D76" s="122">
        <v>10</v>
      </c>
      <c r="E76" s="123" t="s">
        <v>124</v>
      </c>
      <c r="F76" s="124" t="s">
        <v>119</v>
      </c>
      <c r="G76" s="124" t="s">
        <v>35</v>
      </c>
      <c r="H76" s="124" t="s">
        <v>35</v>
      </c>
      <c r="I76" s="124" t="s">
        <v>35</v>
      </c>
      <c r="J76" s="124" t="s">
        <v>115</v>
      </c>
      <c r="K76" s="124" t="s">
        <v>35</v>
      </c>
      <c r="L76" s="124" t="s">
        <v>35</v>
      </c>
      <c r="M76" s="124" t="s">
        <v>35</v>
      </c>
      <c r="N76" s="124" t="s">
        <v>123</v>
      </c>
      <c r="O76" s="124" t="s">
        <v>35</v>
      </c>
      <c r="P76" s="124" t="s">
        <v>112</v>
      </c>
      <c r="Q76" s="124" t="s">
        <v>35</v>
      </c>
      <c r="R76" s="124" t="s">
        <v>35</v>
      </c>
      <c r="S76" s="124" t="s">
        <v>35</v>
      </c>
      <c r="T76" s="124" t="s">
        <v>118</v>
      </c>
      <c r="U76" s="124" t="s">
        <v>35</v>
      </c>
      <c r="V76" s="124" t="s">
        <v>35</v>
      </c>
      <c r="W76" s="124" t="s">
        <v>35</v>
      </c>
      <c r="X76" s="124" t="s">
        <v>35</v>
      </c>
      <c r="Y76" s="124" t="s">
        <v>120</v>
      </c>
      <c r="Z76" s="124" t="s">
        <v>121</v>
      </c>
      <c r="AA76" s="124" t="s">
        <v>35</v>
      </c>
      <c r="AB76" s="124" t="s">
        <v>35</v>
      </c>
      <c r="AC76" s="124" t="s">
        <v>122</v>
      </c>
      <c r="AD76" s="124" t="s">
        <v>35</v>
      </c>
      <c r="AE76" s="124" t="s">
        <v>35</v>
      </c>
      <c r="AF76" s="125" t="s">
        <v>116</v>
      </c>
      <c r="AG76" s="122" t="s">
        <v>117</v>
      </c>
    </row>
    <row r="77" spans="2:33" s="14" customFormat="1" x14ac:dyDescent="0.2">
      <c r="B77" s="121">
        <v>14</v>
      </c>
      <c r="C77" s="3" t="s">
        <v>44</v>
      </c>
      <c r="D77" s="122">
        <v>10</v>
      </c>
      <c r="E77" s="123" t="s">
        <v>124</v>
      </c>
      <c r="F77" s="124" t="s">
        <v>119</v>
      </c>
      <c r="G77" s="124" t="s">
        <v>35</v>
      </c>
      <c r="H77" s="124" t="s">
        <v>35</v>
      </c>
      <c r="I77" s="124" t="s">
        <v>35</v>
      </c>
      <c r="J77" s="124" t="s">
        <v>115</v>
      </c>
      <c r="K77" s="124" t="s">
        <v>35</v>
      </c>
      <c r="L77" s="124" t="s">
        <v>35</v>
      </c>
      <c r="M77" s="124" t="s">
        <v>35</v>
      </c>
      <c r="N77" s="124" t="s">
        <v>123</v>
      </c>
      <c r="O77" s="124" t="s">
        <v>35</v>
      </c>
      <c r="P77" s="124" t="s">
        <v>112</v>
      </c>
      <c r="Q77" s="124" t="s">
        <v>35</v>
      </c>
      <c r="R77" s="124" t="s">
        <v>35</v>
      </c>
      <c r="S77" s="124" t="s">
        <v>35</v>
      </c>
      <c r="T77" s="124" t="s">
        <v>118</v>
      </c>
      <c r="U77" s="124" t="s">
        <v>35</v>
      </c>
      <c r="V77" s="124" t="s">
        <v>35</v>
      </c>
      <c r="W77" s="124" t="s">
        <v>35</v>
      </c>
      <c r="X77" s="124" t="s">
        <v>35</v>
      </c>
      <c r="Y77" s="124" t="s">
        <v>120</v>
      </c>
      <c r="Z77" s="124" t="s">
        <v>121</v>
      </c>
      <c r="AA77" s="124" t="s">
        <v>35</v>
      </c>
      <c r="AB77" s="124" t="s">
        <v>35</v>
      </c>
      <c r="AC77" s="124" t="s">
        <v>122</v>
      </c>
      <c r="AD77" s="124" t="s">
        <v>35</v>
      </c>
      <c r="AE77" s="124" t="s">
        <v>35</v>
      </c>
      <c r="AF77" s="125" t="s">
        <v>116</v>
      </c>
      <c r="AG77" s="122" t="s">
        <v>117</v>
      </c>
    </row>
    <row r="78" spans="2:33" s="14" customFormat="1" x14ac:dyDescent="0.2">
      <c r="B78" s="121">
        <v>15</v>
      </c>
      <c r="C78" s="3" t="s">
        <v>44</v>
      </c>
      <c r="D78" s="122">
        <v>10</v>
      </c>
      <c r="E78" s="123" t="s">
        <v>124</v>
      </c>
      <c r="F78" s="124" t="s">
        <v>119</v>
      </c>
      <c r="G78" s="124" t="s">
        <v>35</v>
      </c>
      <c r="H78" s="124" t="s">
        <v>35</v>
      </c>
      <c r="I78" s="124" t="s">
        <v>35</v>
      </c>
      <c r="J78" s="124" t="s">
        <v>115</v>
      </c>
      <c r="K78" s="124" t="s">
        <v>35</v>
      </c>
      <c r="L78" s="124" t="s">
        <v>35</v>
      </c>
      <c r="M78" s="124" t="s">
        <v>35</v>
      </c>
      <c r="N78" s="124" t="s">
        <v>123</v>
      </c>
      <c r="O78" s="124" t="s">
        <v>35</v>
      </c>
      <c r="P78" s="124" t="s">
        <v>112</v>
      </c>
      <c r="Q78" s="124" t="s">
        <v>35</v>
      </c>
      <c r="R78" s="124" t="s">
        <v>35</v>
      </c>
      <c r="S78" s="124" t="s">
        <v>35</v>
      </c>
      <c r="T78" s="124" t="s">
        <v>118</v>
      </c>
      <c r="U78" s="124" t="s">
        <v>35</v>
      </c>
      <c r="V78" s="124" t="s">
        <v>35</v>
      </c>
      <c r="W78" s="124" t="s">
        <v>35</v>
      </c>
      <c r="X78" s="124" t="s">
        <v>35</v>
      </c>
      <c r="Y78" s="124" t="s">
        <v>120</v>
      </c>
      <c r="Z78" s="124" t="s">
        <v>121</v>
      </c>
      <c r="AA78" s="124" t="s">
        <v>35</v>
      </c>
      <c r="AB78" s="124" t="s">
        <v>35</v>
      </c>
      <c r="AC78" s="124" t="s">
        <v>122</v>
      </c>
      <c r="AD78" s="124" t="s">
        <v>35</v>
      </c>
      <c r="AE78" s="124" t="s">
        <v>35</v>
      </c>
      <c r="AF78" s="125" t="s">
        <v>116</v>
      </c>
      <c r="AG78" s="122" t="s">
        <v>117</v>
      </c>
    </row>
    <row r="79" spans="2:33" s="14" customFormat="1" x14ac:dyDescent="0.2">
      <c r="B79" s="121">
        <v>16</v>
      </c>
      <c r="C79" s="3" t="s">
        <v>44</v>
      </c>
      <c r="D79" s="122">
        <v>10</v>
      </c>
      <c r="E79" s="123" t="s">
        <v>124</v>
      </c>
      <c r="F79" s="124" t="s">
        <v>119</v>
      </c>
      <c r="G79" s="124" t="s">
        <v>35</v>
      </c>
      <c r="H79" s="124" t="s">
        <v>35</v>
      </c>
      <c r="I79" s="124" t="s">
        <v>35</v>
      </c>
      <c r="J79" s="124" t="s">
        <v>115</v>
      </c>
      <c r="K79" s="124" t="s">
        <v>35</v>
      </c>
      <c r="L79" s="124" t="s">
        <v>35</v>
      </c>
      <c r="M79" s="124" t="s">
        <v>35</v>
      </c>
      <c r="N79" s="124" t="s">
        <v>123</v>
      </c>
      <c r="O79" s="124" t="s">
        <v>35</v>
      </c>
      <c r="P79" s="124" t="s">
        <v>112</v>
      </c>
      <c r="Q79" s="124" t="s">
        <v>35</v>
      </c>
      <c r="R79" s="124" t="s">
        <v>35</v>
      </c>
      <c r="S79" s="124" t="s">
        <v>35</v>
      </c>
      <c r="T79" s="124" t="s">
        <v>118</v>
      </c>
      <c r="U79" s="124" t="s">
        <v>35</v>
      </c>
      <c r="V79" s="124" t="s">
        <v>35</v>
      </c>
      <c r="W79" s="124" t="s">
        <v>35</v>
      </c>
      <c r="X79" s="124" t="s">
        <v>35</v>
      </c>
      <c r="Y79" s="124" t="s">
        <v>120</v>
      </c>
      <c r="Z79" s="124" t="s">
        <v>121</v>
      </c>
      <c r="AA79" s="124" t="s">
        <v>35</v>
      </c>
      <c r="AB79" s="124" t="s">
        <v>35</v>
      </c>
      <c r="AC79" s="124" t="s">
        <v>122</v>
      </c>
      <c r="AD79" s="124" t="s">
        <v>35</v>
      </c>
      <c r="AE79" s="124" t="s">
        <v>35</v>
      </c>
      <c r="AF79" s="125" t="s">
        <v>116</v>
      </c>
      <c r="AG79" s="122" t="s">
        <v>117</v>
      </c>
    </row>
    <row r="80" spans="2:33" s="14" customFormat="1" x14ac:dyDescent="0.2">
      <c r="B80" s="121">
        <v>17</v>
      </c>
      <c r="C80" s="3" t="s">
        <v>44</v>
      </c>
      <c r="D80" s="122">
        <v>10</v>
      </c>
      <c r="E80" s="123" t="s">
        <v>124</v>
      </c>
      <c r="F80" s="124" t="s">
        <v>119</v>
      </c>
      <c r="G80" s="124" t="s">
        <v>35</v>
      </c>
      <c r="H80" s="124" t="s">
        <v>35</v>
      </c>
      <c r="I80" s="124" t="s">
        <v>35</v>
      </c>
      <c r="J80" s="124" t="s">
        <v>115</v>
      </c>
      <c r="K80" s="124" t="s">
        <v>35</v>
      </c>
      <c r="L80" s="124" t="s">
        <v>35</v>
      </c>
      <c r="M80" s="124" t="s">
        <v>35</v>
      </c>
      <c r="N80" s="124" t="s">
        <v>123</v>
      </c>
      <c r="O80" s="124" t="s">
        <v>35</v>
      </c>
      <c r="P80" s="124" t="s">
        <v>112</v>
      </c>
      <c r="Q80" s="124" t="s">
        <v>35</v>
      </c>
      <c r="R80" s="124" t="s">
        <v>35</v>
      </c>
      <c r="S80" s="124" t="s">
        <v>35</v>
      </c>
      <c r="T80" s="124" t="s">
        <v>118</v>
      </c>
      <c r="U80" s="124" t="s">
        <v>35</v>
      </c>
      <c r="V80" s="124" t="s">
        <v>35</v>
      </c>
      <c r="W80" s="124" t="s">
        <v>35</v>
      </c>
      <c r="X80" s="124" t="s">
        <v>35</v>
      </c>
      <c r="Y80" s="124" t="s">
        <v>120</v>
      </c>
      <c r="Z80" s="124" t="s">
        <v>121</v>
      </c>
      <c r="AA80" s="124" t="s">
        <v>35</v>
      </c>
      <c r="AB80" s="124" t="s">
        <v>35</v>
      </c>
      <c r="AC80" s="124" t="s">
        <v>122</v>
      </c>
      <c r="AD80" s="124" t="s">
        <v>35</v>
      </c>
      <c r="AE80" s="124" t="s">
        <v>35</v>
      </c>
      <c r="AF80" s="125" t="s">
        <v>116</v>
      </c>
      <c r="AG80" s="122" t="s">
        <v>117</v>
      </c>
    </row>
    <row r="81" spans="2:33" s="14" customFormat="1" x14ac:dyDescent="0.2">
      <c r="B81" s="121">
        <v>18</v>
      </c>
      <c r="C81" s="3" t="s">
        <v>44</v>
      </c>
      <c r="D81" s="122">
        <v>10</v>
      </c>
      <c r="E81" s="123" t="s">
        <v>124</v>
      </c>
      <c r="F81" s="124" t="s">
        <v>119</v>
      </c>
      <c r="G81" s="124" t="s">
        <v>35</v>
      </c>
      <c r="H81" s="124" t="s">
        <v>35</v>
      </c>
      <c r="I81" s="124" t="s">
        <v>35</v>
      </c>
      <c r="J81" s="124" t="s">
        <v>115</v>
      </c>
      <c r="K81" s="124" t="s">
        <v>35</v>
      </c>
      <c r="L81" s="124" t="s">
        <v>35</v>
      </c>
      <c r="M81" s="124" t="s">
        <v>35</v>
      </c>
      <c r="N81" s="124" t="s">
        <v>123</v>
      </c>
      <c r="O81" s="124" t="s">
        <v>35</v>
      </c>
      <c r="P81" s="124" t="s">
        <v>112</v>
      </c>
      <c r="Q81" s="124" t="s">
        <v>35</v>
      </c>
      <c r="R81" s="124" t="s">
        <v>35</v>
      </c>
      <c r="S81" s="124" t="s">
        <v>35</v>
      </c>
      <c r="T81" s="124" t="s">
        <v>118</v>
      </c>
      <c r="U81" s="124" t="s">
        <v>35</v>
      </c>
      <c r="V81" s="124" t="s">
        <v>35</v>
      </c>
      <c r="W81" s="124" t="s">
        <v>35</v>
      </c>
      <c r="X81" s="124" t="s">
        <v>35</v>
      </c>
      <c r="Y81" s="124" t="s">
        <v>120</v>
      </c>
      <c r="Z81" s="124" t="s">
        <v>121</v>
      </c>
      <c r="AA81" s="124" t="s">
        <v>35</v>
      </c>
      <c r="AB81" s="124" t="s">
        <v>35</v>
      </c>
      <c r="AC81" s="124" t="s">
        <v>122</v>
      </c>
      <c r="AD81" s="124" t="s">
        <v>35</v>
      </c>
      <c r="AE81" s="124" t="s">
        <v>35</v>
      </c>
      <c r="AF81" s="125" t="s">
        <v>116</v>
      </c>
      <c r="AG81" s="122" t="s">
        <v>117</v>
      </c>
    </row>
    <row r="82" spans="2:33" s="14" customFormat="1" x14ac:dyDescent="0.2">
      <c r="B82" s="121">
        <v>19</v>
      </c>
      <c r="C82" s="3" t="s">
        <v>44</v>
      </c>
      <c r="D82" s="122">
        <v>10</v>
      </c>
      <c r="E82" s="123" t="s">
        <v>124</v>
      </c>
      <c r="F82" s="124" t="s">
        <v>119</v>
      </c>
      <c r="G82" s="124" t="s">
        <v>35</v>
      </c>
      <c r="H82" s="124" t="s">
        <v>35</v>
      </c>
      <c r="I82" s="124" t="s">
        <v>35</v>
      </c>
      <c r="J82" s="124" t="s">
        <v>115</v>
      </c>
      <c r="K82" s="124" t="s">
        <v>35</v>
      </c>
      <c r="L82" s="124" t="s">
        <v>35</v>
      </c>
      <c r="M82" s="124" t="s">
        <v>35</v>
      </c>
      <c r="N82" s="124" t="s">
        <v>123</v>
      </c>
      <c r="O82" s="124" t="s">
        <v>35</v>
      </c>
      <c r="P82" s="124" t="s">
        <v>112</v>
      </c>
      <c r="Q82" s="124" t="s">
        <v>35</v>
      </c>
      <c r="R82" s="124" t="s">
        <v>35</v>
      </c>
      <c r="S82" s="124" t="s">
        <v>35</v>
      </c>
      <c r="T82" s="124" t="s">
        <v>118</v>
      </c>
      <c r="U82" s="124" t="s">
        <v>35</v>
      </c>
      <c r="V82" s="124" t="s">
        <v>35</v>
      </c>
      <c r="W82" s="124" t="s">
        <v>35</v>
      </c>
      <c r="X82" s="124" t="s">
        <v>35</v>
      </c>
      <c r="Y82" s="124" t="s">
        <v>120</v>
      </c>
      <c r="Z82" s="124" t="s">
        <v>121</v>
      </c>
      <c r="AA82" s="124" t="s">
        <v>35</v>
      </c>
      <c r="AB82" s="124" t="s">
        <v>35</v>
      </c>
      <c r="AC82" s="124" t="s">
        <v>122</v>
      </c>
      <c r="AD82" s="124" t="s">
        <v>35</v>
      </c>
      <c r="AE82" s="124" t="s">
        <v>35</v>
      </c>
      <c r="AF82" s="125" t="s">
        <v>116</v>
      </c>
      <c r="AG82" s="122" t="s">
        <v>117</v>
      </c>
    </row>
    <row r="83" spans="2:33" s="14" customFormat="1" x14ac:dyDescent="0.2">
      <c r="B83" s="127">
        <v>20</v>
      </c>
      <c r="C83" s="128" t="s">
        <v>44</v>
      </c>
      <c r="D83" s="129">
        <v>11</v>
      </c>
      <c r="E83" s="130" t="s">
        <v>124</v>
      </c>
      <c r="F83" s="131" t="s">
        <v>119</v>
      </c>
      <c r="G83" s="131" t="s">
        <v>35</v>
      </c>
      <c r="H83" s="131" t="s">
        <v>35</v>
      </c>
      <c r="I83" s="131" t="s">
        <v>35</v>
      </c>
      <c r="J83" s="131" t="s">
        <v>115</v>
      </c>
      <c r="K83" s="131" t="s">
        <v>126</v>
      </c>
      <c r="L83" s="131" t="s">
        <v>35</v>
      </c>
      <c r="M83" s="131" t="s">
        <v>35</v>
      </c>
      <c r="N83" s="131" t="s">
        <v>123</v>
      </c>
      <c r="O83" s="131" t="s">
        <v>35</v>
      </c>
      <c r="P83" s="131" t="s">
        <v>112</v>
      </c>
      <c r="Q83" s="131" t="s">
        <v>35</v>
      </c>
      <c r="R83" s="131" t="s">
        <v>35</v>
      </c>
      <c r="S83" s="131" t="s">
        <v>35</v>
      </c>
      <c r="T83" s="131" t="s">
        <v>118</v>
      </c>
      <c r="U83" s="131" t="s">
        <v>35</v>
      </c>
      <c r="V83" s="131" t="s">
        <v>35</v>
      </c>
      <c r="W83" s="131" t="s">
        <v>35</v>
      </c>
      <c r="X83" s="131" t="s">
        <v>35</v>
      </c>
      <c r="Y83" s="131" t="s">
        <v>120</v>
      </c>
      <c r="Z83" s="131" t="s">
        <v>121</v>
      </c>
      <c r="AA83" s="131" t="s">
        <v>35</v>
      </c>
      <c r="AB83" s="131" t="s">
        <v>35</v>
      </c>
      <c r="AC83" s="131" t="s">
        <v>122</v>
      </c>
      <c r="AD83" s="131" t="s">
        <v>35</v>
      </c>
      <c r="AE83" s="131" t="s">
        <v>35</v>
      </c>
      <c r="AF83" s="132" t="s">
        <v>116</v>
      </c>
      <c r="AG83" s="129" t="s">
        <v>117</v>
      </c>
    </row>
    <row r="84" spans="2:33" s="14" customFormat="1" x14ac:dyDescent="0.2">
      <c r="B84" s="156">
        <v>1</v>
      </c>
      <c r="C84" s="157" t="s">
        <v>49</v>
      </c>
      <c r="D84" s="158">
        <v>0</v>
      </c>
      <c r="E84" s="133" t="s">
        <v>35</v>
      </c>
      <c r="F84" s="159" t="s">
        <v>35</v>
      </c>
      <c r="G84" s="159" t="s">
        <v>35</v>
      </c>
      <c r="H84" s="159" t="s">
        <v>35</v>
      </c>
      <c r="I84" s="159" t="s">
        <v>35</v>
      </c>
      <c r="J84" s="159" t="s">
        <v>35</v>
      </c>
      <c r="K84" s="159" t="s">
        <v>35</v>
      </c>
      <c r="L84" s="159" t="s">
        <v>35</v>
      </c>
      <c r="M84" s="159" t="s">
        <v>35</v>
      </c>
      <c r="N84" s="159" t="s">
        <v>35</v>
      </c>
      <c r="O84" s="159" t="s">
        <v>35</v>
      </c>
      <c r="P84" s="159" t="s">
        <v>35</v>
      </c>
      <c r="Q84" s="159" t="s">
        <v>35</v>
      </c>
      <c r="R84" s="159" t="s">
        <v>35</v>
      </c>
      <c r="S84" s="159" t="s">
        <v>35</v>
      </c>
      <c r="T84" s="159" t="s">
        <v>35</v>
      </c>
      <c r="U84" s="159" t="s">
        <v>35</v>
      </c>
      <c r="V84" s="159" t="s">
        <v>35</v>
      </c>
      <c r="W84" s="159" t="s">
        <v>35</v>
      </c>
      <c r="X84" s="159" t="s">
        <v>35</v>
      </c>
      <c r="Y84" s="159" t="s">
        <v>35</v>
      </c>
      <c r="Z84" s="159" t="s">
        <v>35</v>
      </c>
      <c r="AA84" s="159" t="s">
        <v>35</v>
      </c>
      <c r="AB84" s="159" t="s">
        <v>35</v>
      </c>
      <c r="AC84" s="159" t="s">
        <v>35</v>
      </c>
      <c r="AD84" s="159" t="s">
        <v>35</v>
      </c>
      <c r="AE84" s="159" t="s">
        <v>35</v>
      </c>
      <c r="AF84" s="160" t="s">
        <v>35</v>
      </c>
      <c r="AG84" s="158" t="s">
        <v>35</v>
      </c>
    </row>
    <row r="85" spans="2:33" s="14" customFormat="1" x14ac:dyDescent="0.2">
      <c r="B85" s="121">
        <v>2</v>
      </c>
      <c r="C85" s="3" t="s">
        <v>49</v>
      </c>
      <c r="D85" s="122">
        <v>2</v>
      </c>
      <c r="E85" s="123" t="s">
        <v>35</v>
      </c>
      <c r="F85" s="124" t="s">
        <v>35</v>
      </c>
      <c r="G85" s="124" t="s">
        <v>35</v>
      </c>
      <c r="H85" s="124" t="s">
        <v>35</v>
      </c>
      <c r="I85" s="124" t="s">
        <v>35</v>
      </c>
      <c r="J85" s="124" t="s">
        <v>115</v>
      </c>
      <c r="K85" s="124" t="s">
        <v>35</v>
      </c>
      <c r="L85" s="124" t="s">
        <v>35</v>
      </c>
      <c r="M85" s="124" t="s">
        <v>35</v>
      </c>
      <c r="N85" s="124" t="s">
        <v>35</v>
      </c>
      <c r="O85" s="124" t="s">
        <v>35</v>
      </c>
      <c r="P85" s="124" t="s">
        <v>35</v>
      </c>
      <c r="Q85" s="124" t="s">
        <v>35</v>
      </c>
      <c r="R85" s="124" t="s">
        <v>35</v>
      </c>
      <c r="S85" s="124" t="s">
        <v>35</v>
      </c>
      <c r="T85" s="124" t="s">
        <v>35</v>
      </c>
      <c r="U85" s="124" t="s">
        <v>35</v>
      </c>
      <c r="V85" s="124" t="s">
        <v>35</v>
      </c>
      <c r="W85" s="124" t="s">
        <v>35</v>
      </c>
      <c r="X85" s="124" t="s">
        <v>35</v>
      </c>
      <c r="Y85" s="124" t="s">
        <v>35</v>
      </c>
      <c r="Z85" s="124" t="s">
        <v>35</v>
      </c>
      <c r="AA85" s="124" t="s">
        <v>35</v>
      </c>
      <c r="AB85" s="124" t="s">
        <v>35</v>
      </c>
      <c r="AC85" s="124" t="s">
        <v>35</v>
      </c>
      <c r="AD85" s="124" t="s">
        <v>35</v>
      </c>
      <c r="AE85" s="124" t="s">
        <v>35</v>
      </c>
      <c r="AF85" s="125" t="s">
        <v>116</v>
      </c>
      <c r="AG85" s="122" t="s">
        <v>117</v>
      </c>
    </row>
    <row r="86" spans="2:33" s="14" customFormat="1" x14ac:dyDescent="0.2">
      <c r="B86" s="121">
        <v>3</v>
      </c>
      <c r="C86" s="3" t="s">
        <v>49</v>
      </c>
      <c r="D86" s="122">
        <v>4</v>
      </c>
      <c r="E86" s="123" t="s">
        <v>35</v>
      </c>
      <c r="F86" s="124" t="s">
        <v>35</v>
      </c>
      <c r="G86" s="124" t="s">
        <v>35</v>
      </c>
      <c r="H86" s="124" t="s">
        <v>35</v>
      </c>
      <c r="I86" s="124" t="s">
        <v>35</v>
      </c>
      <c r="J86" s="124" t="s">
        <v>115</v>
      </c>
      <c r="K86" s="124" t="s">
        <v>35</v>
      </c>
      <c r="L86" s="124" t="s">
        <v>35</v>
      </c>
      <c r="M86" s="124" t="s">
        <v>35</v>
      </c>
      <c r="N86" s="124" t="s">
        <v>35</v>
      </c>
      <c r="O86" s="124" t="s">
        <v>35</v>
      </c>
      <c r="P86" s="124" t="s">
        <v>112</v>
      </c>
      <c r="Q86" s="124" t="s">
        <v>35</v>
      </c>
      <c r="R86" s="124" t="s">
        <v>35</v>
      </c>
      <c r="S86" s="124" t="s">
        <v>35</v>
      </c>
      <c r="T86" s="124" t="s">
        <v>118</v>
      </c>
      <c r="U86" s="124" t="s">
        <v>35</v>
      </c>
      <c r="V86" s="124" t="s">
        <v>35</v>
      </c>
      <c r="W86" s="124" t="s">
        <v>35</v>
      </c>
      <c r="X86" s="124" t="s">
        <v>35</v>
      </c>
      <c r="Y86" s="124" t="s">
        <v>35</v>
      </c>
      <c r="Z86" s="124" t="s">
        <v>35</v>
      </c>
      <c r="AA86" s="124" t="s">
        <v>35</v>
      </c>
      <c r="AB86" s="124" t="s">
        <v>35</v>
      </c>
      <c r="AC86" s="124" t="s">
        <v>35</v>
      </c>
      <c r="AD86" s="124" t="s">
        <v>35</v>
      </c>
      <c r="AE86" s="124" t="s">
        <v>35</v>
      </c>
      <c r="AF86" s="125" t="s">
        <v>116</v>
      </c>
      <c r="AG86" s="122" t="s">
        <v>119</v>
      </c>
    </row>
    <row r="87" spans="2:33" s="14" customFormat="1" x14ac:dyDescent="0.2">
      <c r="B87" s="121">
        <v>4</v>
      </c>
      <c r="C87" s="3" t="s">
        <v>49</v>
      </c>
      <c r="D87" s="122">
        <v>4</v>
      </c>
      <c r="E87" s="123" t="s">
        <v>35</v>
      </c>
      <c r="F87" s="124" t="s">
        <v>35</v>
      </c>
      <c r="G87" s="124" t="s">
        <v>35</v>
      </c>
      <c r="H87" s="124" t="s">
        <v>35</v>
      </c>
      <c r="I87" s="124" t="s">
        <v>35</v>
      </c>
      <c r="J87" s="124" t="s">
        <v>115</v>
      </c>
      <c r="K87" s="124" t="s">
        <v>35</v>
      </c>
      <c r="L87" s="124" t="s">
        <v>35</v>
      </c>
      <c r="M87" s="124" t="s">
        <v>35</v>
      </c>
      <c r="N87" s="124" t="s">
        <v>35</v>
      </c>
      <c r="O87" s="124" t="s">
        <v>35</v>
      </c>
      <c r="P87" s="124" t="s">
        <v>112</v>
      </c>
      <c r="Q87" s="124" t="s">
        <v>35</v>
      </c>
      <c r="R87" s="124" t="s">
        <v>35</v>
      </c>
      <c r="S87" s="124" t="s">
        <v>35</v>
      </c>
      <c r="T87" s="124" t="s">
        <v>118</v>
      </c>
      <c r="U87" s="124" t="s">
        <v>35</v>
      </c>
      <c r="V87" s="124" t="s">
        <v>35</v>
      </c>
      <c r="W87" s="124" t="s">
        <v>35</v>
      </c>
      <c r="X87" s="124" t="s">
        <v>35</v>
      </c>
      <c r="Y87" s="124" t="s">
        <v>35</v>
      </c>
      <c r="Z87" s="124" t="s">
        <v>35</v>
      </c>
      <c r="AA87" s="124" t="s">
        <v>35</v>
      </c>
      <c r="AB87" s="124" t="s">
        <v>35</v>
      </c>
      <c r="AC87" s="124" t="s">
        <v>35</v>
      </c>
      <c r="AD87" s="124" t="s">
        <v>35</v>
      </c>
      <c r="AE87" s="124" t="s">
        <v>35</v>
      </c>
      <c r="AF87" s="125" t="s">
        <v>116</v>
      </c>
      <c r="AG87" s="122" t="s">
        <v>119</v>
      </c>
    </row>
    <row r="88" spans="2:33" s="14" customFormat="1" x14ac:dyDescent="0.2">
      <c r="B88" s="121">
        <v>5</v>
      </c>
      <c r="C88" s="3" t="s">
        <v>49</v>
      </c>
      <c r="D88" s="122">
        <v>5</v>
      </c>
      <c r="E88" s="123" t="s">
        <v>35</v>
      </c>
      <c r="F88" s="124" t="s">
        <v>35</v>
      </c>
      <c r="G88" s="124" t="s">
        <v>35</v>
      </c>
      <c r="H88" s="124" t="s">
        <v>35</v>
      </c>
      <c r="I88" s="124" t="s">
        <v>35</v>
      </c>
      <c r="J88" s="124" t="s">
        <v>115</v>
      </c>
      <c r="K88" s="124" t="s">
        <v>35</v>
      </c>
      <c r="L88" s="124" t="s">
        <v>35</v>
      </c>
      <c r="M88" s="124" t="s">
        <v>35</v>
      </c>
      <c r="N88" s="124" t="s">
        <v>35</v>
      </c>
      <c r="O88" s="124" t="s">
        <v>35</v>
      </c>
      <c r="P88" s="124" t="s">
        <v>112</v>
      </c>
      <c r="Q88" s="124" t="s">
        <v>35</v>
      </c>
      <c r="R88" s="124" t="s">
        <v>35</v>
      </c>
      <c r="S88" s="124" t="s">
        <v>35</v>
      </c>
      <c r="T88" s="124" t="s">
        <v>118</v>
      </c>
      <c r="U88" s="124" t="s">
        <v>35</v>
      </c>
      <c r="V88" s="124" t="s">
        <v>35</v>
      </c>
      <c r="W88" s="124" t="s">
        <v>35</v>
      </c>
      <c r="X88" s="124" t="s">
        <v>35</v>
      </c>
      <c r="Y88" s="124" t="s">
        <v>120</v>
      </c>
      <c r="Z88" s="124" t="s">
        <v>35</v>
      </c>
      <c r="AA88" s="124" t="s">
        <v>35</v>
      </c>
      <c r="AB88" s="124" t="s">
        <v>35</v>
      </c>
      <c r="AC88" s="124" t="s">
        <v>35</v>
      </c>
      <c r="AD88" s="124" t="s">
        <v>35</v>
      </c>
      <c r="AE88" s="124" t="s">
        <v>35</v>
      </c>
      <c r="AF88" s="125" t="s">
        <v>116</v>
      </c>
      <c r="AG88" s="122" t="s">
        <v>119</v>
      </c>
    </row>
    <row r="89" spans="2:33" s="14" customFormat="1" x14ac:dyDescent="0.2">
      <c r="B89" s="121">
        <v>6</v>
      </c>
      <c r="C89" s="3" t="s">
        <v>49</v>
      </c>
      <c r="D89" s="122">
        <v>6</v>
      </c>
      <c r="E89" s="123" t="s">
        <v>35</v>
      </c>
      <c r="F89" s="124" t="s">
        <v>35</v>
      </c>
      <c r="G89" s="124" t="s">
        <v>35</v>
      </c>
      <c r="H89" s="124" t="s">
        <v>35</v>
      </c>
      <c r="I89" s="124" t="s">
        <v>35</v>
      </c>
      <c r="J89" s="124" t="s">
        <v>115</v>
      </c>
      <c r="K89" s="124" t="s">
        <v>35</v>
      </c>
      <c r="L89" s="124" t="s">
        <v>35</v>
      </c>
      <c r="M89" s="124" t="s">
        <v>35</v>
      </c>
      <c r="N89" s="124" t="s">
        <v>35</v>
      </c>
      <c r="O89" s="124" t="s">
        <v>35</v>
      </c>
      <c r="P89" s="124" t="s">
        <v>112</v>
      </c>
      <c r="Q89" s="124" t="s">
        <v>35</v>
      </c>
      <c r="R89" s="124" t="s">
        <v>35</v>
      </c>
      <c r="S89" s="124" t="s">
        <v>35</v>
      </c>
      <c r="T89" s="124" t="s">
        <v>118</v>
      </c>
      <c r="U89" s="124" t="s">
        <v>35</v>
      </c>
      <c r="V89" s="124" t="s">
        <v>35</v>
      </c>
      <c r="W89" s="124" t="s">
        <v>35</v>
      </c>
      <c r="X89" s="124" t="s">
        <v>35</v>
      </c>
      <c r="Y89" s="124" t="s">
        <v>120</v>
      </c>
      <c r="Z89" s="124" t="s">
        <v>121</v>
      </c>
      <c r="AA89" s="124" t="s">
        <v>35</v>
      </c>
      <c r="AB89" s="124" t="s">
        <v>35</v>
      </c>
      <c r="AC89" s="124" t="s">
        <v>35</v>
      </c>
      <c r="AD89" s="124" t="s">
        <v>35</v>
      </c>
      <c r="AE89" s="124" t="s">
        <v>35</v>
      </c>
      <c r="AF89" s="125" t="s">
        <v>116</v>
      </c>
      <c r="AG89" s="122" t="s">
        <v>117</v>
      </c>
    </row>
    <row r="90" spans="2:33" s="14" customFormat="1" x14ac:dyDescent="0.2">
      <c r="B90" s="121">
        <v>7</v>
      </c>
      <c r="C90" s="3" t="s">
        <v>49</v>
      </c>
      <c r="D90" s="122">
        <v>7</v>
      </c>
      <c r="E90" s="123" t="s">
        <v>35</v>
      </c>
      <c r="F90" s="124" t="s">
        <v>35</v>
      </c>
      <c r="G90" s="124" t="s">
        <v>35</v>
      </c>
      <c r="H90" s="124" t="s">
        <v>35</v>
      </c>
      <c r="I90" s="124" t="s">
        <v>35</v>
      </c>
      <c r="J90" s="124" t="s">
        <v>115</v>
      </c>
      <c r="K90" s="124" t="s">
        <v>35</v>
      </c>
      <c r="L90" s="124" t="s">
        <v>35</v>
      </c>
      <c r="M90" s="124" t="s">
        <v>35</v>
      </c>
      <c r="N90" s="124" t="s">
        <v>35</v>
      </c>
      <c r="O90" s="124" t="s">
        <v>35</v>
      </c>
      <c r="P90" s="124" t="s">
        <v>112</v>
      </c>
      <c r="Q90" s="124" t="s">
        <v>35</v>
      </c>
      <c r="R90" s="124" t="s">
        <v>35</v>
      </c>
      <c r="S90" s="124" t="s">
        <v>35</v>
      </c>
      <c r="T90" s="124" t="s">
        <v>118</v>
      </c>
      <c r="U90" s="124" t="s">
        <v>35</v>
      </c>
      <c r="V90" s="124" t="s">
        <v>35</v>
      </c>
      <c r="W90" s="124" t="s">
        <v>35</v>
      </c>
      <c r="X90" s="124" t="s">
        <v>35</v>
      </c>
      <c r="Y90" s="124" t="s">
        <v>120</v>
      </c>
      <c r="Z90" s="124" t="s">
        <v>121</v>
      </c>
      <c r="AA90" s="124" t="s">
        <v>35</v>
      </c>
      <c r="AB90" s="124" t="s">
        <v>35</v>
      </c>
      <c r="AC90" s="124" t="s">
        <v>122</v>
      </c>
      <c r="AD90" s="124" t="s">
        <v>35</v>
      </c>
      <c r="AE90" s="124" t="s">
        <v>35</v>
      </c>
      <c r="AF90" s="125" t="s">
        <v>116</v>
      </c>
      <c r="AG90" s="122" t="s">
        <v>117</v>
      </c>
    </row>
    <row r="91" spans="2:33" s="14" customFormat="1" x14ac:dyDescent="0.2">
      <c r="B91" s="121">
        <v>8</v>
      </c>
      <c r="C91" s="3" t="s">
        <v>49</v>
      </c>
      <c r="D91" s="122">
        <v>9</v>
      </c>
      <c r="E91" s="123" t="s">
        <v>35</v>
      </c>
      <c r="F91" s="124" t="s">
        <v>119</v>
      </c>
      <c r="G91" s="124" t="s">
        <v>35</v>
      </c>
      <c r="H91" s="124" t="s">
        <v>35</v>
      </c>
      <c r="I91" s="124" t="s">
        <v>35</v>
      </c>
      <c r="J91" s="124" t="s">
        <v>115</v>
      </c>
      <c r="K91" s="124" t="s">
        <v>35</v>
      </c>
      <c r="L91" s="124" t="s">
        <v>35</v>
      </c>
      <c r="M91" s="124" t="s">
        <v>35</v>
      </c>
      <c r="N91" s="124" t="s">
        <v>123</v>
      </c>
      <c r="O91" s="124" t="s">
        <v>35</v>
      </c>
      <c r="P91" s="124" t="s">
        <v>112</v>
      </c>
      <c r="Q91" s="124" t="s">
        <v>35</v>
      </c>
      <c r="R91" s="124" t="s">
        <v>35</v>
      </c>
      <c r="S91" s="124" t="s">
        <v>35</v>
      </c>
      <c r="T91" s="124" t="s">
        <v>118</v>
      </c>
      <c r="U91" s="124" t="s">
        <v>35</v>
      </c>
      <c r="V91" s="124" t="s">
        <v>35</v>
      </c>
      <c r="W91" s="124" t="s">
        <v>35</v>
      </c>
      <c r="X91" s="124" t="s">
        <v>35</v>
      </c>
      <c r="Y91" s="124" t="s">
        <v>120</v>
      </c>
      <c r="Z91" s="124" t="s">
        <v>121</v>
      </c>
      <c r="AA91" s="124" t="s">
        <v>35</v>
      </c>
      <c r="AB91" s="124" t="s">
        <v>35</v>
      </c>
      <c r="AC91" s="124" t="s">
        <v>122</v>
      </c>
      <c r="AD91" s="124" t="s">
        <v>35</v>
      </c>
      <c r="AE91" s="124" t="s">
        <v>35</v>
      </c>
      <c r="AF91" s="125" t="s">
        <v>116</v>
      </c>
      <c r="AG91" s="122" t="s">
        <v>117</v>
      </c>
    </row>
    <row r="92" spans="2:33" s="14" customFormat="1" x14ac:dyDescent="0.2">
      <c r="B92" s="121">
        <v>9</v>
      </c>
      <c r="C92" s="3" t="s">
        <v>49</v>
      </c>
      <c r="D92" s="122">
        <v>10</v>
      </c>
      <c r="E92" s="123" t="s">
        <v>124</v>
      </c>
      <c r="F92" s="124" t="s">
        <v>119</v>
      </c>
      <c r="G92" s="124" t="s">
        <v>35</v>
      </c>
      <c r="H92" s="124" t="s">
        <v>35</v>
      </c>
      <c r="I92" s="124" t="s">
        <v>35</v>
      </c>
      <c r="J92" s="124" t="s">
        <v>115</v>
      </c>
      <c r="K92" s="124" t="s">
        <v>35</v>
      </c>
      <c r="L92" s="124" t="s">
        <v>35</v>
      </c>
      <c r="M92" s="124" t="s">
        <v>35</v>
      </c>
      <c r="N92" s="124" t="s">
        <v>123</v>
      </c>
      <c r="O92" s="124" t="s">
        <v>35</v>
      </c>
      <c r="P92" s="124" t="s">
        <v>112</v>
      </c>
      <c r="Q92" s="124" t="s">
        <v>35</v>
      </c>
      <c r="R92" s="124" t="s">
        <v>35</v>
      </c>
      <c r="S92" s="124" t="s">
        <v>35</v>
      </c>
      <c r="T92" s="124" t="s">
        <v>118</v>
      </c>
      <c r="U92" s="124" t="s">
        <v>35</v>
      </c>
      <c r="V92" s="124" t="s">
        <v>35</v>
      </c>
      <c r="W92" s="124" t="s">
        <v>35</v>
      </c>
      <c r="X92" s="124" t="s">
        <v>35</v>
      </c>
      <c r="Y92" s="124" t="s">
        <v>120</v>
      </c>
      <c r="Z92" s="124" t="s">
        <v>121</v>
      </c>
      <c r="AA92" s="124" t="s">
        <v>35</v>
      </c>
      <c r="AB92" s="124" t="s">
        <v>35</v>
      </c>
      <c r="AC92" s="124" t="s">
        <v>122</v>
      </c>
      <c r="AD92" s="124" t="s">
        <v>35</v>
      </c>
      <c r="AE92" s="124" t="s">
        <v>35</v>
      </c>
      <c r="AF92" s="125" t="s">
        <v>116</v>
      </c>
      <c r="AG92" s="122" t="s">
        <v>117</v>
      </c>
    </row>
    <row r="93" spans="2:33" s="14" customFormat="1" x14ac:dyDescent="0.2">
      <c r="B93" s="121">
        <v>10</v>
      </c>
      <c r="C93" s="3" t="s">
        <v>49</v>
      </c>
      <c r="D93" s="122">
        <v>10</v>
      </c>
      <c r="E93" s="123" t="s">
        <v>124</v>
      </c>
      <c r="F93" s="124" t="s">
        <v>119</v>
      </c>
      <c r="G93" s="124" t="s">
        <v>35</v>
      </c>
      <c r="H93" s="124" t="s">
        <v>35</v>
      </c>
      <c r="I93" s="124" t="s">
        <v>35</v>
      </c>
      <c r="J93" s="124" t="s">
        <v>115</v>
      </c>
      <c r="K93" s="124" t="s">
        <v>35</v>
      </c>
      <c r="L93" s="124" t="s">
        <v>35</v>
      </c>
      <c r="M93" s="124" t="s">
        <v>35</v>
      </c>
      <c r="N93" s="124" t="s">
        <v>123</v>
      </c>
      <c r="O93" s="124" t="s">
        <v>35</v>
      </c>
      <c r="P93" s="124" t="s">
        <v>112</v>
      </c>
      <c r="Q93" s="124" t="s">
        <v>35</v>
      </c>
      <c r="R93" s="124" t="s">
        <v>35</v>
      </c>
      <c r="S93" s="124" t="s">
        <v>35</v>
      </c>
      <c r="T93" s="124" t="s">
        <v>118</v>
      </c>
      <c r="U93" s="124" t="s">
        <v>35</v>
      </c>
      <c r="V93" s="124" t="s">
        <v>35</v>
      </c>
      <c r="W93" s="124" t="s">
        <v>35</v>
      </c>
      <c r="X93" s="124" t="s">
        <v>35</v>
      </c>
      <c r="Y93" s="124" t="s">
        <v>120</v>
      </c>
      <c r="Z93" s="124" t="s">
        <v>121</v>
      </c>
      <c r="AA93" s="124" t="s">
        <v>35</v>
      </c>
      <c r="AB93" s="124" t="s">
        <v>35</v>
      </c>
      <c r="AC93" s="124" t="s">
        <v>122</v>
      </c>
      <c r="AD93" s="124" t="s">
        <v>35</v>
      </c>
      <c r="AE93" s="124" t="s">
        <v>35</v>
      </c>
      <c r="AF93" s="125" t="s">
        <v>116</v>
      </c>
      <c r="AG93" s="122" t="s">
        <v>117</v>
      </c>
    </row>
    <row r="94" spans="2:33" s="14" customFormat="1" x14ac:dyDescent="0.2">
      <c r="B94" s="121">
        <v>11</v>
      </c>
      <c r="C94" s="3" t="s">
        <v>49</v>
      </c>
      <c r="D94" s="122">
        <v>10</v>
      </c>
      <c r="E94" s="123" t="s">
        <v>124</v>
      </c>
      <c r="F94" s="124" t="s">
        <v>119</v>
      </c>
      <c r="G94" s="124" t="s">
        <v>35</v>
      </c>
      <c r="H94" s="124" t="s">
        <v>35</v>
      </c>
      <c r="I94" s="124" t="s">
        <v>35</v>
      </c>
      <c r="J94" s="124" t="s">
        <v>115</v>
      </c>
      <c r="K94" s="124" t="s">
        <v>35</v>
      </c>
      <c r="L94" s="124" t="s">
        <v>35</v>
      </c>
      <c r="M94" s="124" t="s">
        <v>35</v>
      </c>
      <c r="N94" s="124" t="s">
        <v>123</v>
      </c>
      <c r="O94" s="124" t="s">
        <v>35</v>
      </c>
      <c r="P94" s="124" t="s">
        <v>112</v>
      </c>
      <c r="Q94" s="124" t="s">
        <v>35</v>
      </c>
      <c r="R94" s="124" t="s">
        <v>35</v>
      </c>
      <c r="S94" s="124" t="s">
        <v>35</v>
      </c>
      <c r="T94" s="124" t="s">
        <v>118</v>
      </c>
      <c r="U94" s="124" t="s">
        <v>35</v>
      </c>
      <c r="V94" s="124" t="s">
        <v>35</v>
      </c>
      <c r="W94" s="124" t="s">
        <v>35</v>
      </c>
      <c r="X94" s="124" t="s">
        <v>35</v>
      </c>
      <c r="Y94" s="124" t="s">
        <v>120</v>
      </c>
      <c r="Z94" s="124" t="s">
        <v>121</v>
      </c>
      <c r="AA94" s="124" t="s">
        <v>35</v>
      </c>
      <c r="AB94" s="124" t="s">
        <v>35</v>
      </c>
      <c r="AC94" s="124" t="s">
        <v>122</v>
      </c>
      <c r="AD94" s="124" t="s">
        <v>35</v>
      </c>
      <c r="AE94" s="124" t="s">
        <v>35</v>
      </c>
      <c r="AF94" s="125" t="s">
        <v>116</v>
      </c>
      <c r="AG94" s="122" t="s">
        <v>117</v>
      </c>
    </row>
    <row r="95" spans="2:33" s="14" customFormat="1" x14ac:dyDescent="0.2">
      <c r="B95" s="121">
        <v>12</v>
      </c>
      <c r="C95" s="3" t="s">
        <v>49</v>
      </c>
      <c r="D95" s="122">
        <v>10</v>
      </c>
      <c r="E95" s="123" t="s">
        <v>124</v>
      </c>
      <c r="F95" s="124" t="s">
        <v>119</v>
      </c>
      <c r="G95" s="124" t="s">
        <v>35</v>
      </c>
      <c r="H95" s="124" t="s">
        <v>35</v>
      </c>
      <c r="I95" s="124" t="s">
        <v>35</v>
      </c>
      <c r="J95" s="124" t="s">
        <v>115</v>
      </c>
      <c r="K95" s="124" t="s">
        <v>35</v>
      </c>
      <c r="L95" s="124" t="s">
        <v>35</v>
      </c>
      <c r="M95" s="124" t="s">
        <v>35</v>
      </c>
      <c r="N95" s="124" t="s">
        <v>123</v>
      </c>
      <c r="O95" s="124" t="s">
        <v>35</v>
      </c>
      <c r="P95" s="124" t="s">
        <v>112</v>
      </c>
      <c r="Q95" s="124" t="s">
        <v>35</v>
      </c>
      <c r="R95" s="124" t="s">
        <v>35</v>
      </c>
      <c r="S95" s="124" t="s">
        <v>35</v>
      </c>
      <c r="T95" s="124" t="s">
        <v>118</v>
      </c>
      <c r="U95" s="124" t="s">
        <v>35</v>
      </c>
      <c r="V95" s="124" t="s">
        <v>35</v>
      </c>
      <c r="W95" s="124" t="s">
        <v>35</v>
      </c>
      <c r="X95" s="124" t="s">
        <v>35</v>
      </c>
      <c r="Y95" s="124" t="s">
        <v>120</v>
      </c>
      <c r="Z95" s="124" t="s">
        <v>121</v>
      </c>
      <c r="AA95" s="124" t="s">
        <v>35</v>
      </c>
      <c r="AB95" s="124" t="s">
        <v>35</v>
      </c>
      <c r="AC95" s="124" t="s">
        <v>122</v>
      </c>
      <c r="AD95" s="124" t="s">
        <v>35</v>
      </c>
      <c r="AE95" s="124" t="s">
        <v>35</v>
      </c>
      <c r="AF95" s="125" t="s">
        <v>116</v>
      </c>
      <c r="AG95" s="122" t="s">
        <v>117</v>
      </c>
    </row>
    <row r="96" spans="2:33" s="14" customFormat="1" x14ac:dyDescent="0.2">
      <c r="B96" s="121">
        <v>13</v>
      </c>
      <c r="C96" s="3" t="s">
        <v>49</v>
      </c>
      <c r="D96" s="122">
        <v>10</v>
      </c>
      <c r="E96" s="123" t="s">
        <v>124</v>
      </c>
      <c r="F96" s="124" t="s">
        <v>119</v>
      </c>
      <c r="G96" s="124" t="s">
        <v>35</v>
      </c>
      <c r="H96" s="124" t="s">
        <v>35</v>
      </c>
      <c r="I96" s="124" t="s">
        <v>35</v>
      </c>
      <c r="J96" s="124" t="s">
        <v>115</v>
      </c>
      <c r="K96" s="124" t="s">
        <v>35</v>
      </c>
      <c r="L96" s="124" t="s">
        <v>35</v>
      </c>
      <c r="M96" s="124" t="s">
        <v>35</v>
      </c>
      <c r="N96" s="124" t="s">
        <v>123</v>
      </c>
      <c r="O96" s="124" t="s">
        <v>35</v>
      </c>
      <c r="P96" s="124" t="s">
        <v>112</v>
      </c>
      <c r="Q96" s="124" t="s">
        <v>35</v>
      </c>
      <c r="R96" s="124" t="s">
        <v>35</v>
      </c>
      <c r="S96" s="124" t="s">
        <v>35</v>
      </c>
      <c r="T96" s="124" t="s">
        <v>118</v>
      </c>
      <c r="U96" s="124" t="s">
        <v>35</v>
      </c>
      <c r="V96" s="124" t="s">
        <v>35</v>
      </c>
      <c r="W96" s="124" t="s">
        <v>35</v>
      </c>
      <c r="X96" s="124" t="s">
        <v>35</v>
      </c>
      <c r="Y96" s="124" t="s">
        <v>120</v>
      </c>
      <c r="Z96" s="124" t="s">
        <v>121</v>
      </c>
      <c r="AA96" s="124" t="s">
        <v>35</v>
      </c>
      <c r="AB96" s="124" t="s">
        <v>35</v>
      </c>
      <c r="AC96" s="124" t="s">
        <v>122</v>
      </c>
      <c r="AD96" s="124" t="s">
        <v>35</v>
      </c>
      <c r="AE96" s="124" t="s">
        <v>35</v>
      </c>
      <c r="AF96" s="125" t="s">
        <v>116</v>
      </c>
      <c r="AG96" s="122" t="s">
        <v>117</v>
      </c>
    </row>
    <row r="97" spans="2:33" s="14" customFormat="1" x14ac:dyDescent="0.2">
      <c r="B97" s="121">
        <v>14</v>
      </c>
      <c r="C97" s="3" t="s">
        <v>49</v>
      </c>
      <c r="D97" s="122">
        <v>11</v>
      </c>
      <c r="E97" s="123" t="s">
        <v>124</v>
      </c>
      <c r="F97" s="124" t="s">
        <v>119</v>
      </c>
      <c r="G97" s="124" t="s">
        <v>35</v>
      </c>
      <c r="H97" s="124" t="s">
        <v>35</v>
      </c>
      <c r="I97" s="124" t="s">
        <v>35</v>
      </c>
      <c r="J97" s="124" t="s">
        <v>115</v>
      </c>
      <c r="K97" s="124" t="s">
        <v>126</v>
      </c>
      <c r="L97" s="124" t="s">
        <v>35</v>
      </c>
      <c r="M97" s="124" t="s">
        <v>35</v>
      </c>
      <c r="N97" s="124" t="s">
        <v>123</v>
      </c>
      <c r="O97" s="124" t="s">
        <v>35</v>
      </c>
      <c r="P97" s="124" t="s">
        <v>112</v>
      </c>
      <c r="Q97" s="124" t="s">
        <v>35</v>
      </c>
      <c r="R97" s="124" t="s">
        <v>35</v>
      </c>
      <c r="S97" s="124" t="s">
        <v>35</v>
      </c>
      <c r="T97" s="124" t="s">
        <v>118</v>
      </c>
      <c r="U97" s="124" t="s">
        <v>35</v>
      </c>
      <c r="V97" s="124" t="s">
        <v>35</v>
      </c>
      <c r="W97" s="124" t="s">
        <v>35</v>
      </c>
      <c r="X97" s="124" t="s">
        <v>35</v>
      </c>
      <c r="Y97" s="124" t="s">
        <v>120</v>
      </c>
      <c r="Z97" s="124" t="s">
        <v>121</v>
      </c>
      <c r="AA97" s="124" t="s">
        <v>35</v>
      </c>
      <c r="AB97" s="124" t="s">
        <v>35</v>
      </c>
      <c r="AC97" s="124" t="s">
        <v>122</v>
      </c>
      <c r="AD97" s="124" t="s">
        <v>35</v>
      </c>
      <c r="AE97" s="124" t="s">
        <v>35</v>
      </c>
      <c r="AF97" s="125" t="s">
        <v>116</v>
      </c>
      <c r="AG97" s="122" t="s">
        <v>117</v>
      </c>
    </row>
    <row r="98" spans="2:33" s="14" customFormat="1" x14ac:dyDescent="0.2">
      <c r="B98" s="121">
        <v>15</v>
      </c>
      <c r="C98" s="3" t="s">
        <v>49</v>
      </c>
      <c r="D98" s="122">
        <v>12</v>
      </c>
      <c r="E98" s="123" t="s">
        <v>124</v>
      </c>
      <c r="F98" s="124" t="s">
        <v>119</v>
      </c>
      <c r="G98" s="124" t="s">
        <v>35</v>
      </c>
      <c r="H98" s="124" t="s">
        <v>35</v>
      </c>
      <c r="I98" s="124" t="s">
        <v>35</v>
      </c>
      <c r="J98" s="124" t="s">
        <v>115</v>
      </c>
      <c r="K98" s="124" t="s">
        <v>126</v>
      </c>
      <c r="L98" s="124" t="s">
        <v>35</v>
      </c>
      <c r="M98" s="124" t="s">
        <v>35</v>
      </c>
      <c r="N98" s="124" t="s">
        <v>123</v>
      </c>
      <c r="O98" s="124" t="s">
        <v>35</v>
      </c>
      <c r="P98" s="124" t="s">
        <v>112</v>
      </c>
      <c r="Q98" s="124" t="s">
        <v>35</v>
      </c>
      <c r="R98" s="124" t="s">
        <v>35</v>
      </c>
      <c r="S98" s="124" t="s">
        <v>35</v>
      </c>
      <c r="T98" s="124" t="s">
        <v>118</v>
      </c>
      <c r="U98" s="124" t="s">
        <v>35</v>
      </c>
      <c r="V98" s="124" t="s">
        <v>35</v>
      </c>
      <c r="W98" s="124" t="s">
        <v>35</v>
      </c>
      <c r="X98" s="124" t="s">
        <v>35</v>
      </c>
      <c r="Y98" s="124" t="s">
        <v>120</v>
      </c>
      <c r="Z98" s="124" t="s">
        <v>121</v>
      </c>
      <c r="AA98" s="124" t="s">
        <v>127</v>
      </c>
      <c r="AB98" s="124" t="s">
        <v>35</v>
      </c>
      <c r="AC98" s="124" t="s">
        <v>122</v>
      </c>
      <c r="AD98" s="124" t="s">
        <v>35</v>
      </c>
      <c r="AE98" s="124" t="s">
        <v>35</v>
      </c>
      <c r="AF98" s="125" t="s">
        <v>116</v>
      </c>
      <c r="AG98" s="122" t="s">
        <v>117</v>
      </c>
    </row>
    <row r="99" spans="2:33" s="14" customFormat="1" x14ac:dyDescent="0.2">
      <c r="B99" s="121">
        <v>16</v>
      </c>
      <c r="C99" s="3" t="s">
        <v>49</v>
      </c>
      <c r="D99" s="122">
        <v>12</v>
      </c>
      <c r="E99" s="123" t="s">
        <v>124</v>
      </c>
      <c r="F99" s="124" t="s">
        <v>119</v>
      </c>
      <c r="G99" s="124" t="s">
        <v>35</v>
      </c>
      <c r="H99" s="124" t="s">
        <v>35</v>
      </c>
      <c r="I99" s="124" t="s">
        <v>35</v>
      </c>
      <c r="J99" s="124" t="s">
        <v>115</v>
      </c>
      <c r="K99" s="124" t="s">
        <v>126</v>
      </c>
      <c r="L99" s="124" t="s">
        <v>35</v>
      </c>
      <c r="M99" s="124" t="s">
        <v>35</v>
      </c>
      <c r="N99" s="124" t="s">
        <v>123</v>
      </c>
      <c r="O99" s="124" t="s">
        <v>35</v>
      </c>
      <c r="P99" s="124" t="s">
        <v>112</v>
      </c>
      <c r="Q99" s="124" t="s">
        <v>35</v>
      </c>
      <c r="R99" s="124" t="s">
        <v>35</v>
      </c>
      <c r="S99" s="124" t="s">
        <v>35</v>
      </c>
      <c r="T99" s="124" t="s">
        <v>118</v>
      </c>
      <c r="U99" s="124" t="s">
        <v>35</v>
      </c>
      <c r="V99" s="124" t="s">
        <v>35</v>
      </c>
      <c r="W99" s="124" t="s">
        <v>35</v>
      </c>
      <c r="X99" s="124" t="s">
        <v>35</v>
      </c>
      <c r="Y99" s="124" t="s">
        <v>120</v>
      </c>
      <c r="Z99" s="124" t="s">
        <v>121</v>
      </c>
      <c r="AA99" s="124" t="s">
        <v>127</v>
      </c>
      <c r="AB99" s="124" t="s">
        <v>35</v>
      </c>
      <c r="AC99" s="124" t="s">
        <v>122</v>
      </c>
      <c r="AD99" s="124" t="s">
        <v>35</v>
      </c>
      <c r="AE99" s="124" t="s">
        <v>35</v>
      </c>
      <c r="AF99" s="125" t="s">
        <v>116</v>
      </c>
      <c r="AG99" s="122" t="s">
        <v>117</v>
      </c>
    </row>
    <row r="100" spans="2:33" s="14" customFormat="1" x14ac:dyDescent="0.2">
      <c r="B100" s="121">
        <v>17</v>
      </c>
      <c r="C100" s="3" t="s">
        <v>49</v>
      </c>
      <c r="D100" s="122">
        <v>15</v>
      </c>
      <c r="E100" s="123" t="s">
        <v>124</v>
      </c>
      <c r="F100" s="124" t="s">
        <v>119</v>
      </c>
      <c r="G100" s="124" t="s">
        <v>35</v>
      </c>
      <c r="H100" s="124" t="s">
        <v>35</v>
      </c>
      <c r="I100" s="124" t="s">
        <v>128</v>
      </c>
      <c r="J100" s="124" t="s">
        <v>115</v>
      </c>
      <c r="K100" s="124" t="s">
        <v>126</v>
      </c>
      <c r="L100" s="124" t="s">
        <v>35</v>
      </c>
      <c r="M100" s="124" t="s">
        <v>35</v>
      </c>
      <c r="N100" s="124" t="s">
        <v>123</v>
      </c>
      <c r="O100" s="124" t="s">
        <v>129</v>
      </c>
      <c r="P100" s="124" t="s">
        <v>112</v>
      </c>
      <c r="Q100" s="124" t="s">
        <v>35</v>
      </c>
      <c r="R100" s="124" t="s">
        <v>130</v>
      </c>
      <c r="S100" s="124" t="s">
        <v>35</v>
      </c>
      <c r="T100" s="124" t="s">
        <v>118</v>
      </c>
      <c r="U100" s="124" t="s">
        <v>35</v>
      </c>
      <c r="V100" s="124" t="s">
        <v>35</v>
      </c>
      <c r="W100" s="124" t="s">
        <v>35</v>
      </c>
      <c r="X100" s="124" t="s">
        <v>35</v>
      </c>
      <c r="Y100" s="124" t="s">
        <v>120</v>
      </c>
      <c r="Z100" s="124" t="s">
        <v>121</v>
      </c>
      <c r="AA100" s="124" t="s">
        <v>127</v>
      </c>
      <c r="AB100" s="124" t="s">
        <v>35</v>
      </c>
      <c r="AC100" s="124" t="s">
        <v>122</v>
      </c>
      <c r="AD100" s="124" t="s">
        <v>35</v>
      </c>
      <c r="AE100" s="124" t="s">
        <v>35</v>
      </c>
      <c r="AF100" s="125" t="s">
        <v>116</v>
      </c>
      <c r="AG100" s="122" t="s">
        <v>117</v>
      </c>
    </row>
    <row r="101" spans="2:33" s="14" customFormat="1" x14ac:dyDescent="0.2">
      <c r="B101" s="121">
        <v>18</v>
      </c>
      <c r="C101" s="3" t="s">
        <v>49</v>
      </c>
      <c r="D101" s="122">
        <v>15</v>
      </c>
      <c r="E101" s="123" t="s">
        <v>124</v>
      </c>
      <c r="F101" s="124" t="s">
        <v>119</v>
      </c>
      <c r="G101" s="124" t="s">
        <v>35</v>
      </c>
      <c r="H101" s="124" t="s">
        <v>35</v>
      </c>
      <c r="I101" s="124" t="s">
        <v>128</v>
      </c>
      <c r="J101" s="124" t="s">
        <v>115</v>
      </c>
      <c r="K101" s="124" t="s">
        <v>126</v>
      </c>
      <c r="L101" s="124" t="s">
        <v>35</v>
      </c>
      <c r="M101" s="124" t="s">
        <v>35</v>
      </c>
      <c r="N101" s="124" t="s">
        <v>123</v>
      </c>
      <c r="O101" s="124" t="s">
        <v>129</v>
      </c>
      <c r="P101" s="124" t="s">
        <v>112</v>
      </c>
      <c r="Q101" s="124" t="s">
        <v>35</v>
      </c>
      <c r="R101" s="124" t="s">
        <v>130</v>
      </c>
      <c r="S101" s="124" t="s">
        <v>35</v>
      </c>
      <c r="T101" s="124" t="s">
        <v>118</v>
      </c>
      <c r="U101" s="124" t="s">
        <v>35</v>
      </c>
      <c r="V101" s="124" t="s">
        <v>35</v>
      </c>
      <c r="W101" s="124" t="s">
        <v>35</v>
      </c>
      <c r="X101" s="124" t="s">
        <v>35</v>
      </c>
      <c r="Y101" s="124" t="s">
        <v>120</v>
      </c>
      <c r="Z101" s="124" t="s">
        <v>121</v>
      </c>
      <c r="AA101" s="124" t="s">
        <v>127</v>
      </c>
      <c r="AB101" s="124" t="s">
        <v>35</v>
      </c>
      <c r="AC101" s="124" t="s">
        <v>122</v>
      </c>
      <c r="AD101" s="124" t="s">
        <v>35</v>
      </c>
      <c r="AE101" s="124" t="s">
        <v>35</v>
      </c>
      <c r="AF101" s="125" t="s">
        <v>116</v>
      </c>
      <c r="AG101" s="122" t="s">
        <v>117</v>
      </c>
    </row>
    <row r="102" spans="2:33" s="14" customFormat="1" x14ac:dyDescent="0.2">
      <c r="B102" s="121">
        <v>19</v>
      </c>
      <c r="C102" s="3" t="s">
        <v>49</v>
      </c>
      <c r="D102" s="122">
        <v>15</v>
      </c>
      <c r="E102" s="123" t="s">
        <v>124</v>
      </c>
      <c r="F102" s="124" t="s">
        <v>119</v>
      </c>
      <c r="G102" s="124" t="s">
        <v>35</v>
      </c>
      <c r="H102" s="124" t="s">
        <v>35</v>
      </c>
      <c r="I102" s="124" t="s">
        <v>128</v>
      </c>
      <c r="J102" s="124" t="s">
        <v>115</v>
      </c>
      <c r="K102" s="124" t="s">
        <v>126</v>
      </c>
      <c r="L102" s="124" t="s">
        <v>35</v>
      </c>
      <c r="M102" s="124" t="s">
        <v>35</v>
      </c>
      <c r="N102" s="124" t="s">
        <v>123</v>
      </c>
      <c r="O102" s="124" t="s">
        <v>129</v>
      </c>
      <c r="P102" s="124" t="s">
        <v>112</v>
      </c>
      <c r="Q102" s="124" t="s">
        <v>35</v>
      </c>
      <c r="R102" s="124" t="s">
        <v>130</v>
      </c>
      <c r="S102" s="124" t="s">
        <v>35</v>
      </c>
      <c r="T102" s="124" t="s">
        <v>118</v>
      </c>
      <c r="U102" s="124" t="s">
        <v>35</v>
      </c>
      <c r="V102" s="124" t="s">
        <v>35</v>
      </c>
      <c r="W102" s="124" t="s">
        <v>35</v>
      </c>
      <c r="X102" s="124" t="s">
        <v>35</v>
      </c>
      <c r="Y102" s="124" t="s">
        <v>120</v>
      </c>
      <c r="Z102" s="124" t="s">
        <v>121</v>
      </c>
      <c r="AA102" s="124" t="s">
        <v>127</v>
      </c>
      <c r="AB102" s="124" t="s">
        <v>35</v>
      </c>
      <c r="AC102" s="124" t="s">
        <v>122</v>
      </c>
      <c r="AD102" s="124" t="s">
        <v>35</v>
      </c>
      <c r="AE102" s="124" t="s">
        <v>35</v>
      </c>
      <c r="AF102" s="125" t="s">
        <v>116</v>
      </c>
      <c r="AG102" s="122" t="s">
        <v>117</v>
      </c>
    </row>
    <row r="103" spans="2:33" s="14" customFormat="1" x14ac:dyDescent="0.2">
      <c r="B103" s="127">
        <v>20</v>
      </c>
      <c r="C103" s="128" t="s">
        <v>49</v>
      </c>
      <c r="D103" s="129">
        <v>15</v>
      </c>
      <c r="E103" s="130" t="s">
        <v>124</v>
      </c>
      <c r="F103" s="131" t="s">
        <v>119</v>
      </c>
      <c r="G103" s="131" t="s">
        <v>35</v>
      </c>
      <c r="H103" s="131" t="s">
        <v>35</v>
      </c>
      <c r="I103" s="131" t="s">
        <v>128</v>
      </c>
      <c r="J103" s="131" t="s">
        <v>115</v>
      </c>
      <c r="K103" s="131" t="s">
        <v>126</v>
      </c>
      <c r="L103" s="131" t="s">
        <v>35</v>
      </c>
      <c r="M103" s="131" t="s">
        <v>35</v>
      </c>
      <c r="N103" s="131" t="s">
        <v>123</v>
      </c>
      <c r="O103" s="131" t="s">
        <v>129</v>
      </c>
      <c r="P103" s="131" t="s">
        <v>112</v>
      </c>
      <c r="Q103" s="131" t="s">
        <v>35</v>
      </c>
      <c r="R103" s="131" t="s">
        <v>130</v>
      </c>
      <c r="S103" s="131" t="s">
        <v>35</v>
      </c>
      <c r="T103" s="131" t="s">
        <v>118</v>
      </c>
      <c r="U103" s="131" t="s">
        <v>35</v>
      </c>
      <c r="V103" s="131" t="s">
        <v>35</v>
      </c>
      <c r="W103" s="131" t="s">
        <v>35</v>
      </c>
      <c r="X103" s="131" t="s">
        <v>35</v>
      </c>
      <c r="Y103" s="131" t="s">
        <v>120</v>
      </c>
      <c r="Z103" s="131" t="s">
        <v>121</v>
      </c>
      <c r="AA103" s="131" t="s">
        <v>127</v>
      </c>
      <c r="AB103" s="131" t="s">
        <v>35</v>
      </c>
      <c r="AC103" s="131" t="s">
        <v>122</v>
      </c>
      <c r="AD103" s="131" t="s">
        <v>35</v>
      </c>
      <c r="AE103" s="131" t="s">
        <v>35</v>
      </c>
      <c r="AF103" s="132" t="s">
        <v>116</v>
      </c>
      <c r="AG103" s="129" t="s">
        <v>117</v>
      </c>
    </row>
    <row r="104" spans="2:33" s="14" customFormat="1" x14ac:dyDescent="0.2">
      <c r="B104" s="156">
        <v>1</v>
      </c>
      <c r="C104" s="157" t="s">
        <v>50</v>
      </c>
      <c r="D104" s="158">
        <v>0</v>
      </c>
      <c r="E104" s="133" t="s">
        <v>35</v>
      </c>
      <c r="F104" s="159" t="s">
        <v>35</v>
      </c>
      <c r="G104" s="159" t="s">
        <v>35</v>
      </c>
      <c r="H104" s="159" t="s">
        <v>35</v>
      </c>
      <c r="I104" s="159" t="s">
        <v>35</v>
      </c>
      <c r="J104" s="159" t="s">
        <v>35</v>
      </c>
      <c r="K104" s="159" t="s">
        <v>35</v>
      </c>
      <c r="L104" s="159" t="s">
        <v>35</v>
      </c>
      <c r="M104" s="159" t="s">
        <v>35</v>
      </c>
      <c r="N104" s="159" t="s">
        <v>35</v>
      </c>
      <c r="O104" s="159" t="s">
        <v>35</v>
      </c>
      <c r="P104" s="159" t="s">
        <v>35</v>
      </c>
      <c r="Q104" s="159" t="s">
        <v>35</v>
      </c>
      <c r="R104" s="159" t="s">
        <v>35</v>
      </c>
      <c r="S104" s="159" t="s">
        <v>35</v>
      </c>
      <c r="T104" s="159" t="s">
        <v>35</v>
      </c>
      <c r="U104" s="159" t="s">
        <v>35</v>
      </c>
      <c r="V104" s="159" t="s">
        <v>35</v>
      </c>
      <c r="W104" s="159" t="s">
        <v>35</v>
      </c>
      <c r="X104" s="159" t="s">
        <v>35</v>
      </c>
      <c r="Y104" s="159" t="s">
        <v>35</v>
      </c>
      <c r="Z104" s="159" t="s">
        <v>35</v>
      </c>
      <c r="AA104" s="159" t="s">
        <v>35</v>
      </c>
      <c r="AB104" s="159" t="s">
        <v>35</v>
      </c>
      <c r="AC104" s="159" t="s">
        <v>35</v>
      </c>
      <c r="AD104" s="159" t="s">
        <v>35</v>
      </c>
      <c r="AE104" s="159" t="s">
        <v>35</v>
      </c>
      <c r="AF104" s="160" t="s">
        <v>35</v>
      </c>
      <c r="AG104" s="158" t="s">
        <v>35</v>
      </c>
    </row>
    <row r="105" spans="2:33" s="14" customFormat="1" x14ac:dyDescent="0.2">
      <c r="B105" s="121">
        <v>2</v>
      </c>
      <c r="C105" s="3" t="s">
        <v>50</v>
      </c>
      <c r="D105" s="122">
        <v>2</v>
      </c>
      <c r="E105" s="123" t="s">
        <v>35</v>
      </c>
      <c r="F105" s="124" t="s">
        <v>35</v>
      </c>
      <c r="G105" s="124" t="s">
        <v>35</v>
      </c>
      <c r="H105" s="124" t="s">
        <v>35</v>
      </c>
      <c r="I105" s="124" t="s">
        <v>35</v>
      </c>
      <c r="J105" s="124" t="s">
        <v>115</v>
      </c>
      <c r="K105" s="124" t="s">
        <v>35</v>
      </c>
      <c r="L105" s="124" t="s">
        <v>35</v>
      </c>
      <c r="M105" s="124" t="s">
        <v>35</v>
      </c>
      <c r="N105" s="124" t="s">
        <v>35</v>
      </c>
      <c r="O105" s="124" t="s">
        <v>35</v>
      </c>
      <c r="P105" s="124" t="s">
        <v>35</v>
      </c>
      <c r="Q105" s="124" t="s">
        <v>35</v>
      </c>
      <c r="R105" s="124" t="s">
        <v>35</v>
      </c>
      <c r="S105" s="124" t="s">
        <v>35</v>
      </c>
      <c r="T105" s="124" t="s">
        <v>35</v>
      </c>
      <c r="U105" s="124" t="s">
        <v>35</v>
      </c>
      <c r="V105" s="124" t="s">
        <v>35</v>
      </c>
      <c r="W105" s="124" t="s">
        <v>35</v>
      </c>
      <c r="X105" s="124" t="s">
        <v>35</v>
      </c>
      <c r="Y105" s="124" t="s">
        <v>35</v>
      </c>
      <c r="Z105" s="124" t="s">
        <v>35</v>
      </c>
      <c r="AA105" s="124" t="s">
        <v>35</v>
      </c>
      <c r="AB105" s="124" t="s">
        <v>35</v>
      </c>
      <c r="AC105" s="124" t="s">
        <v>35</v>
      </c>
      <c r="AD105" s="124" t="s">
        <v>35</v>
      </c>
      <c r="AE105" s="124" t="s">
        <v>35</v>
      </c>
      <c r="AF105" s="125" t="s">
        <v>116</v>
      </c>
      <c r="AG105" s="122" t="s">
        <v>117</v>
      </c>
    </row>
    <row r="106" spans="2:33" s="14" customFormat="1" x14ac:dyDescent="0.2">
      <c r="B106" s="121">
        <v>3</v>
      </c>
      <c r="C106" s="3" t="s">
        <v>50</v>
      </c>
      <c r="D106" s="122">
        <v>4</v>
      </c>
      <c r="E106" s="123" t="s">
        <v>35</v>
      </c>
      <c r="F106" s="124" t="s">
        <v>35</v>
      </c>
      <c r="G106" s="124" t="s">
        <v>35</v>
      </c>
      <c r="H106" s="124" t="s">
        <v>35</v>
      </c>
      <c r="I106" s="124" t="s">
        <v>35</v>
      </c>
      <c r="J106" s="124" t="s">
        <v>115</v>
      </c>
      <c r="K106" s="124" t="s">
        <v>35</v>
      </c>
      <c r="L106" s="124" t="s">
        <v>35</v>
      </c>
      <c r="M106" s="124" t="s">
        <v>35</v>
      </c>
      <c r="N106" s="124" t="s">
        <v>35</v>
      </c>
      <c r="O106" s="124" t="s">
        <v>35</v>
      </c>
      <c r="P106" s="124" t="s">
        <v>112</v>
      </c>
      <c r="Q106" s="124" t="s">
        <v>35</v>
      </c>
      <c r="R106" s="124" t="s">
        <v>35</v>
      </c>
      <c r="S106" s="124" t="s">
        <v>35</v>
      </c>
      <c r="T106" s="124" t="s">
        <v>118</v>
      </c>
      <c r="U106" s="124" t="s">
        <v>35</v>
      </c>
      <c r="V106" s="124" t="s">
        <v>35</v>
      </c>
      <c r="W106" s="124" t="s">
        <v>35</v>
      </c>
      <c r="X106" s="124" t="s">
        <v>35</v>
      </c>
      <c r="Y106" s="124" t="s">
        <v>35</v>
      </c>
      <c r="Z106" s="124" t="s">
        <v>35</v>
      </c>
      <c r="AA106" s="124" t="s">
        <v>35</v>
      </c>
      <c r="AB106" s="124" t="s">
        <v>35</v>
      </c>
      <c r="AC106" s="124" t="s">
        <v>35</v>
      </c>
      <c r="AD106" s="124" t="s">
        <v>35</v>
      </c>
      <c r="AE106" s="124" t="s">
        <v>35</v>
      </c>
      <c r="AF106" s="125" t="s">
        <v>116</v>
      </c>
      <c r="AG106" s="122" t="s">
        <v>119</v>
      </c>
    </row>
    <row r="107" spans="2:33" s="14" customFormat="1" x14ac:dyDescent="0.2">
      <c r="B107" s="121">
        <v>4</v>
      </c>
      <c r="C107" s="3" t="s">
        <v>50</v>
      </c>
      <c r="D107" s="122">
        <v>4</v>
      </c>
      <c r="E107" s="123" t="s">
        <v>35</v>
      </c>
      <c r="F107" s="124" t="s">
        <v>35</v>
      </c>
      <c r="G107" s="124" t="s">
        <v>35</v>
      </c>
      <c r="H107" s="124" t="s">
        <v>35</v>
      </c>
      <c r="I107" s="124" t="s">
        <v>35</v>
      </c>
      <c r="J107" s="124" t="s">
        <v>115</v>
      </c>
      <c r="K107" s="124" t="s">
        <v>35</v>
      </c>
      <c r="L107" s="124" t="s">
        <v>35</v>
      </c>
      <c r="M107" s="124" t="s">
        <v>35</v>
      </c>
      <c r="N107" s="124" t="s">
        <v>35</v>
      </c>
      <c r="O107" s="124" t="s">
        <v>35</v>
      </c>
      <c r="P107" s="124" t="s">
        <v>112</v>
      </c>
      <c r="Q107" s="124" t="s">
        <v>35</v>
      </c>
      <c r="R107" s="124" t="s">
        <v>35</v>
      </c>
      <c r="S107" s="124" t="s">
        <v>35</v>
      </c>
      <c r="T107" s="124" t="s">
        <v>118</v>
      </c>
      <c r="U107" s="124" t="s">
        <v>35</v>
      </c>
      <c r="V107" s="124" t="s">
        <v>35</v>
      </c>
      <c r="W107" s="124" t="s">
        <v>35</v>
      </c>
      <c r="X107" s="124" t="s">
        <v>35</v>
      </c>
      <c r="Y107" s="124" t="s">
        <v>35</v>
      </c>
      <c r="Z107" s="124" t="s">
        <v>35</v>
      </c>
      <c r="AA107" s="124" t="s">
        <v>35</v>
      </c>
      <c r="AB107" s="124" t="s">
        <v>35</v>
      </c>
      <c r="AC107" s="124" t="s">
        <v>35</v>
      </c>
      <c r="AD107" s="124" t="s">
        <v>35</v>
      </c>
      <c r="AE107" s="124" t="s">
        <v>35</v>
      </c>
      <c r="AF107" s="125" t="s">
        <v>116</v>
      </c>
      <c r="AG107" s="122" t="s">
        <v>119</v>
      </c>
    </row>
    <row r="108" spans="2:33" s="14" customFormat="1" x14ac:dyDescent="0.2">
      <c r="B108" s="121">
        <v>5</v>
      </c>
      <c r="C108" s="3" t="s">
        <v>50</v>
      </c>
      <c r="D108" s="122">
        <v>5</v>
      </c>
      <c r="E108" s="123" t="s">
        <v>35</v>
      </c>
      <c r="F108" s="124" t="s">
        <v>35</v>
      </c>
      <c r="G108" s="124" t="s">
        <v>35</v>
      </c>
      <c r="H108" s="124" t="s">
        <v>35</v>
      </c>
      <c r="I108" s="124" t="s">
        <v>35</v>
      </c>
      <c r="J108" s="124" t="s">
        <v>115</v>
      </c>
      <c r="K108" s="124" t="s">
        <v>35</v>
      </c>
      <c r="L108" s="124" t="s">
        <v>35</v>
      </c>
      <c r="M108" s="124" t="s">
        <v>35</v>
      </c>
      <c r="N108" s="124" t="s">
        <v>35</v>
      </c>
      <c r="O108" s="124" t="s">
        <v>35</v>
      </c>
      <c r="P108" s="124" t="s">
        <v>112</v>
      </c>
      <c r="Q108" s="124" t="s">
        <v>35</v>
      </c>
      <c r="R108" s="124" t="s">
        <v>35</v>
      </c>
      <c r="S108" s="124" t="s">
        <v>35</v>
      </c>
      <c r="T108" s="124" t="s">
        <v>118</v>
      </c>
      <c r="U108" s="124" t="s">
        <v>35</v>
      </c>
      <c r="V108" s="124" t="s">
        <v>35</v>
      </c>
      <c r="W108" s="124" t="s">
        <v>35</v>
      </c>
      <c r="X108" s="124" t="s">
        <v>35</v>
      </c>
      <c r="Y108" s="124" t="s">
        <v>120</v>
      </c>
      <c r="Z108" s="124" t="s">
        <v>35</v>
      </c>
      <c r="AA108" s="124" t="s">
        <v>35</v>
      </c>
      <c r="AB108" s="124" t="s">
        <v>35</v>
      </c>
      <c r="AC108" s="124" t="s">
        <v>35</v>
      </c>
      <c r="AD108" s="124" t="s">
        <v>35</v>
      </c>
      <c r="AE108" s="124" t="s">
        <v>35</v>
      </c>
      <c r="AF108" s="125" t="s">
        <v>116</v>
      </c>
      <c r="AG108" s="122" t="s">
        <v>119</v>
      </c>
    </row>
    <row r="109" spans="2:33" s="14" customFormat="1" x14ac:dyDescent="0.2">
      <c r="B109" s="121">
        <v>6</v>
      </c>
      <c r="C109" s="3" t="s">
        <v>50</v>
      </c>
      <c r="D109" s="122">
        <v>6</v>
      </c>
      <c r="E109" s="123" t="s">
        <v>35</v>
      </c>
      <c r="F109" s="124" t="s">
        <v>35</v>
      </c>
      <c r="G109" s="124" t="s">
        <v>35</v>
      </c>
      <c r="H109" s="124" t="s">
        <v>35</v>
      </c>
      <c r="I109" s="124" t="s">
        <v>35</v>
      </c>
      <c r="J109" s="124" t="s">
        <v>115</v>
      </c>
      <c r="K109" s="124" t="s">
        <v>35</v>
      </c>
      <c r="L109" s="124" t="s">
        <v>35</v>
      </c>
      <c r="M109" s="124" t="s">
        <v>35</v>
      </c>
      <c r="N109" s="124" t="s">
        <v>35</v>
      </c>
      <c r="O109" s="124" t="s">
        <v>35</v>
      </c>
      <c r="P109" s="124" t="s">
        <v>112</v>
      </c>
      <c r="Q109" s="124" t="s">
        <v>35</v>
      </c>
      <c r="R109" s="124" t="s">
        <v>35</v>
      </c>
      <c r="S109" s="124" t="s">
        <v>35</v>
      </c>
      <c r="T109" s="124" t="s">
        <v>118</v>
      </c>
      <c r="U109" s="124" t="s">
        <v>35</v>
      </c>
      <c r="V109" s="124" t="s">
        <v>35</v>
      </c>
      <c r="W109" s="124" t="s">
        <v>35</v>
      </c>
      <c r="X109" s="124" t="s">
        <v>35</v>
      </c>
      <c r="Y109" s="124" t="s">
        <v>120</v>
      </c>
      <c r="Z109" s="124" t="s">
        <v>121</v>
      </c>
      <c r="AA109" s="124" t="s">
        <v>35</v>
      </c>
      <c r="AB109" s="124" t="s">
        <v>35</v>
      </c>
      <c r="AC109" s="124" t="s">
        <v>35</v>
      </c>
      <c r="AD109" s="124" t="s">
        <v>35</v>
      </c>
      <c r="AE109" s="124" t="s">
        <v>35</v>
      </c>
      <c r="AF109" s="125" t="s">
        <v>116</v>
      </c>
      <c r="AG109" s="122" t="s">
        <v>117</v>
      </c>
    </row>
    <row r="110" spans="2:33" s="14" customFormat="1" x14ac:dyDescent="0.2">
      <c r="B110" s="121">
        <v>7</v>
      </c>
      <c r="C110" s="3" t="s">
        <v>50</v>
      </c>
      <c r="D110" s="122">
        <v>7</v>
      </c>
      <c r="E110" s="123" t="s">
        <v>35</v>
      </c>
      <c r="F110" s="124" t="s">
        <v>35</v>
      </c>
      <c r="G110" s="124" t="s">
        <v>35</v>
      </c>
      <c r="H110" s="124" t="s">
        <v>35</v>
      </c>
      <c r="I110" s="124" t="s">
        <v>35</v>
      </c>
      <c r="J110" s="124" t="s">
        <v>115</v>
      </c>
      <c r="K110" s="124" t="s">
        <v>35</v>
      </c>
      <c r="L110" s="124" t="s">
        <v>35</v>
      </c>
      <c r="M110" s="124" t="s">
        <v>35</v>
      </c>
      <c r="N110" s="124" t="s">
        <v>35</v>
      </c>
      <c r="O110" s="124" t="s">
        <v>35</v>
      </c>
      <c r="P110" s="124" t="s">
        <v>112</v>
      </c>
      <c r="Q110" s="124" t="s">
        <v>35</v>
      </c>
      <c r="R110" s="124" t="s">
        <v>35</v>
      </c>
      <c r="S110" s="124" t="s">
        <v>35</v>
      </c>
      <c r="T110" s="124" t="s">
        <v>118</v>
      </c>
      <c r="U110" s="124" t="s">
        <v>35</v>
      </c>
      <c r="V110" s="124" t="s">
        <v>35</v>
      </c>
      <c r="W110" s="124" t="s">
        <v>35</v>
      </c>
      <c r="X110" s="124" t="s">
        <v>35</v>
      </c>
      <c r="Y110" s="124" t="s">
        <v>120</v>
      </c>
      <c r="Z110" s="124" t="s">
        <v>121</v>
      </c>
      <c r="AA110" s="124" t="s">
        <v>35</v>
      </c>
      <c r="AB110" s="124" t="s">
        <v>35</v>
      </c>
      <c r="AC110" s="124" t="s">
        <v>122</v>
      </c>
      <c r="AD110" s="124" t="s">
        <v>35</v>
      </c>
      <c r="AE110" s="124" t="s">
        <v>35</v>
      </c>
      <c r="AF110" s="125" t="s">
        <v>116</v>
      </c>
      <c r="AG110" s="122" t="s">
        <v>117</v>
      </c>
    </row>
    <row r="111" spans="2:33" s="14" customFormat="1" x14ac:dyDescent="0.2">
      <c r="B111" s="121">
        <v>8</v>
      </c>
      <c r="C111" s="3" t="s">
        <v>50</v>
      </c>
      <c r="D111" s="122">
        <v>9</v>
      </c>
      <c r="E111" s="123" t="s">
        <v>35</v>
      </c>
      <c r="F111" s="124" t="s">
        <v>119</v>
      </c>
      <c r="G111" s="124" t="s">
        <v>35</v>
      </c>
      <c r="H111" s="124" t="s">
        <v>35</v>
      </c>
      <c r="I111" s="124" t="s">
        <v>35</v>
      </c>
      <c r="J111" s="124" t="s">
        <v>115</v>
      </c>
      <c r="K111" s="124" t="s">
        <v>35</v>
      </c>
      <c r="L111" s="124" t="s">
        <v>35</v>
      </c>
      <c r="M111" s="124" t="s">
        <v>35</v>
      </c>
      <c r="N111" s="124" t="s">
        <v>123</v>
      </c>
      <c r="O111" s="124" t="s">
        <v>35</v>
      </c>
      <c r="P111" s="124" t="s">
        <v>112</v>
      </c>
      <c r="Q111" s="124" t="s">
        <v>35</v>
      </c>
      <c r="R111" s="124" t="s">
        <v>35</v>
      </c>
      <c r="S111" s="124" t="s">
        <v>35</v>
      </c>
      <c r="T111" s="124" t="s">
        <v>118</v>
      </c>
      <c r="U111" s="124" t="s">
        <v>35</v>
      </c>
      <c r="V111" s="124" t="s">
        <v>35</v>
      </c>
      <c r="W111" s="124" t="s">
        <v>35</v>
      </c>
      <c r="X111" s="124" t="s">
        <v>35</v>
      </c>
      <c r="Y111" s="124" t="s">
        <v>120</v>
      </c>
      <c r="Z111" s="124" t="s">
        <v>121</v>
      </c>
      <c r="AA111" s="124" t="s">
        <v>35</v>
      </c>
      <c r="AB111" s="124" t="s">
        <v>35</v>
      </c>
      <c r="AC111" s="124" t="s">
        <v>122</v>
      </c>
      <c r="AD111" s="124" t="s">
        <v>35</v>
      </c>
      <c r="AE111" s="124" t="s">
        <v>35</v>
      </c>
      <c r="AF111" s="125" t="s">
        <v>116</v>
      </c>
      <c r="AG111" s="122" t="s">
        <v>117</v>
      </c>
    </row>
    <row r="112" spans="2:33" s="14" customFormat="1" x14ac:dyDescent="0.2">
      <c r="B112" s="121">
        <v>9</v>
      </c>
      <c r="C112" s="3" t="s">
        <v>50</v>
      </c>
      <c r="D112" s="122">
        <v>10</v>
      </c>
      <c r="E112" s="123" t="s">
        <v>124</v>
      </c>
      <c r="F112" s="124" t="s">
        <v>119</v>
      </c>
      <c r="G112" s="124" t="s">
        <v>35</v>
      </c>
      <c r="H112" s="124" t="s">
        <v>35</v>
      </c>
      <c r="I112" s="124" t="s">
        <v>35</v>
      </c>
      <c r="J112" s="124" t="s">
        <v>115</v>
      </c>
      <c r="K112" s="124" t="s">
        <v>35</v>
      </c>
      <c r="L112" s="124" t="s">
        <v>35</v>
      </c>
      <c r="M112" s="124" t="s">
        <v>35</v>
      </c>
      <c r="N112" s="124" t="s">
        <v>123</v>
      </c>
      <c r="O112" s="124" t="s">
        <v>35</v>
      </c>
      <c r="P112" s="124" t="s">
        <v>112</v>
      </c>
      <c r="Q112" s="124" t="s">
        <v>35</v>
      </c>
      <c r="R112" s="124" t="s">
        <v>35</v>
      </c>
      <c r="S112" s="124" t="s">
        <v>35</v>
      </c>
      <c r="T112" s="124" t="s">
        <v>118</v>
      </c>
      <c r="U112" s="124" t="s">
        <v>35</v>
      </c>
      <c r="V112" s="124" t="s">
        <v>35</v>
      </c>
      <c r="W112" s="124" t="s">
        <v>35</v>
      </c>
      <c r="X112" s="124" t="s">
        <v>35</v>
      </c>
      <c r="Y112" s="124" t="s">
        <v>120</v>
      </c>
      <c r="Z112" s="124" t="s">
        <v>121</v>
      </c>
      <c r="AA112" s="124" t="s">
        <v>35</v>
      </c>
      <c r="AB112" s="124" t="s">
        <v>35</v>
      </c>
      <c r="AC112" s="124" t="s">
        <v>122</v>
      </c>
      <c r="AD112" s="124" t="s">
        <v>35</v>
      </c>
      <c r="AE112" s="124" t="s">
        <v>35</v>
      </c>
      <c r="AF112" s="125" t="s">
        <v>116</v>
      </c>
      <c r="AG112" s="122" t="s">
        <v>117</v>
      </c>
    </row>
    <row r="113" spans="2:33" s="14" customFormat="1" x14ac:dyDescent="0.2">
      <c r="B113" s="121">
        <v>10</v>
      </c>
      <c r="C113" s="3" t="s">
        <v>50</v>
      </c>
      <c r="D113" s="122">
        <v>10</v>
      </c>
      <c r="E113" s="123" t="s">
        <v>124</v>
      </c>
      <c r="F113" s="124" t="s">
        <v>119</v>
      </c>
      <c r="G113" s="124" t="s">
        <v>35</v>
      </c>
      <c r="H113" s="124" t="s">
        <v>35</v>
      </c>
      <c r="I113" s="124" t="s">
        <v>35</v>
      </c>
      <c r="J113" s="124" t="s">
        <v>115</v>
      </c>
      <c r="K113" s="124" t="s">
        <v>35</v>
      </c>
      <c r="L113" s="124" t="s">
        <v>35</v>
      </c>
      <c r="M113" s="124" t="s">
        <v>35</v>
      </c>
      <c r="N113" s="124" t="s">
        <v>123</v>
      </c>
      <c r="O113" s="124" t="s">
        <v>35</v>
      </c>
      <c r="P113" s="124" t="s">
        <v>112</v>
      </c>
      <c r="Q113" s="124" t="s">
        <v>35</v>
      </c>
      <c r="R113" s="124" t="s">
        <v>35</v>
      </c>
      <c r="S113" s="124" t="s">
        <v>35</v>
      </c>
      <c r="T113" s="124" t="s">
        <v>118</v>
      </c>
      <c r="U113" s="124" t="s">
        <v>35</v>
      </c>
      <c r="V113" s="124" t="s">
        <v>35</v>
      </c>
      <c r="W113" s="124" t="s">
        <v>35</v>
      </c>
      <c r="X113" s="124" t="s">
        <v>35</v>
      </c>
      <c r="Y113" s="124" t="s">
        <v>120</v>
      </c>
      <c r="Z113" s="124" t="s">
        <v>121</v>
      </c>
      <c r="AA113" s="124" t="s">
        <v>35</v>
      </c>
      <c r="AB113" s="124" t="s">
        <v>35</v>
      </c>
      <c r="AC113" s="124" t="s">
        <v>122</v>
      </c>
      <c r="AD113" s="124" t="s">
        <v>35</v>
      </c>
      <c r="AE113" s="124" t="s">
        <v>35</v>
      </c>
      <c r="AF113" s="125" t="s">
        <v>116</v>
      </c>
      <c r="AG113" s="122" t="s">
        <v>117</v>
      </c>
    </row>
    <row r="114" spans="2:33" s="14" customFormat="1" x14ac:dyDescent="0.2">
      <c r="B114" s="121">
        <v>11</v>
      </c>
      <c r="C114" s="3" t="s">
        <v>50</v>
      </c>
      <c r="D114" s="122">
        <v>10</v>
      </c>
      <c r="E114" s="123" t="s">
        <v>124</v>
      </c>
      <c r="F114" s="124" t="s">
        <v>119</v>
      </c>
      <c r="G114" s="124" t="s">
        <v>35</v>
      </c>
      <c r="H114" s="124" t="s">
        <v>35</v>
      </c>
      <c r="I114" s="124" t="s">
        <v>35</v>
      </c>
      <c r="J114" s="124" t="s">
        <v>115</v>
      </c>
      <c r="K114" s="124" t="s">
        <v>35</v>
      </c>
      <c r="L114" s="124" t="s">
        <v>35</v>
      </c>
      <c r="M114" s="124" t="s">
        <v>35</v>
      </c>
      <c r="N114" s="124" t="s">
        <v>123</v>
      </c>
      <c r="O114" s="124" t="s">
        <v>35</v>
      </c>
      <c r="P114" s="124" t="s">
        <v>112</v>
      </c>
      <c r="Q114" s="124" t="s">
        <v>35</v>
      </c>
      <c r="R114" s="124" t="s">
        <v>35</v>
      </c>
      <c r="S114" s="124" t="s">
        <v>35</v>
      </c>
      <c r="T114" s="124" t="s">
        <v>118</v>
      </c>
      <c r="U114" s="124" t="s">
        <v>35</v>
      </c>
      <c r="V114" s="124" t="s">
        <v>35</v>
      </c>
      <c r="W114" s="124" t="s">
        <v>35</v>
      </c>
      <c r="X114" s="124" t="s">
        <v>35</v>
      </c>
      <c r="Y114" s="124" t="s">
        <v>120</v>
      </c>
      <c r="Z114" s="124" t="s">
        <v>121</v>
      </c>
      <c r="AA114" s="124" t="s">
        <v>35</v>
      </c>
      <c r="AB114" s="124" t="s">
        <v>35</v>
      </c>
      <c r="AC114" s="124" t="s">
        <v>122</v>
      </c>
      <c r="AD114" s="124" t="s">
        <v>35</v>
      </c>
      <c r="AE114" s="124" t="s">
        <v>35</v>
      </c>
      <c r="AF114" s="125" t="s">
        <v>116</v>
      </c>
      <c r="AG114" s="122" t="s">
        <v>117</v>
      </c>
    </row>
    <row r="115" spans="2:33" s="14" customFormat="1" x14ac:dyDescent="0.2">
      <c r="B115" s="121">
        <v>12</v>
      </c>
      <c r="C115" s="3" t="s">
        <v>50</v>
      </c>
      <c r="D115" s="122">
        <v>10</v>
      </c>
      <c r="E115" s="123" t="s">
        <v>124</v>
      </c>
      <c r="F115" s="124" t="s">
        <v>119</v>
      </c>
      <c r="G115" s="124" t="s">
        <v>35</v>
      </c>
      <c r="H115" s="124" t="s">
        <v>35</v>
      </c>
      <c r="I115" s="124" t="s">
        <v>35</v>
      </c>
      <c r="J115" s="124" t="s">
        <v>115</v>
      </c>
      <c r="K115" s="124" t="s">
        <v>35</v>
      </c>
      <c r="L115" s="124" t="s">
        <v>35</v>
      </c>
      <c r="M115" s="124" t="s">
        <v>35</v>
      </c>
      <c r="N115" s="124" t="s">
        <v>123</v>
      </c>
      <c r="O115" s="124" t="s">
        <v>35</v>
      </c>
      <c r="P115" s="124" t="s">
        <v>112</v>
      </c>
      <c r="Q115" s="124" t="s">
        <v>35</v>
      </c>
      <c r="R115" s="124" t="s">
        <v>35</v>
      </c>
      <c r="S115" s="124" t="s">
        <v>35</v>
      </c>
      <c r="T115" s="124" t="s">
        <v>118</v>
      </c>
      <c r="U115" s="124" t="s">
        <v>35</v>
      </c>
      <c r="V115" s="124" t="s">
        <v>35</v>
      </c>
      <c r="W115" s="124" t="s">
        <v>35</v>
      </c>
      <c r="X115" s="124" t="s">
        <v>35</v>
      </c>
      <c r="Y115" s="124" t="s">
        <v>120</v>
      </c>
      <c r="Z115" s="124" t="s">
        <v>121</v>
      </c>
      <c r="AA115" s="124" t="s">
        <v>35</v>
      </c>
      <c r="AB115" s="124" t="s">
        <v>35</v>
      </c>
      <c r="AC115" s="124" t="s">
        <v>122</v>
      </c>
      <c r="AD115" s="124" t="s">
        <v>35</v>
      </c>
      <c r="AE115" s="124" t="s">
        <v>35</v>
      </c>
      <c r="AF115" s="125" t="s">
        <v>116</v>
      </c>
      <c r="AG115" s="122" t="s">
        <v>117</v>
      </c>
    </row>
    <row r="116" spans="2:33" s="14" customFormat="1" x14ac:dyDescent="0.2">
      <c r="B116" s="121">
        <v>13</v>
      </c>
      <c r="C116" s="3" t="s">
        <v>50</v>
      </c>
      <c r="D116" s="122">
        <v>10</v>
      </c>
      <c r="E116" s="123" t="s">
        <v>124</v>
      </c>
      <c r="F116" s="124" t="s">
        <v>119</v>
      </c>
      <c r="G116" s="124" t="s">
        <v>35</v>
      </c>
      <c r="H116" s="124" t="s">
        <v>35</v>
      </c>
      <c r="I116" s="124" t="s">
        <v>35</v>
      </c>
      <c r="J116" s="124" t="s">
        <v>115</v>
      </c>
      <c r="K116" s="124" t="s">
        <v>35</v>
      </c>
      <c r="L116" s="124" t="s">
        <v>35</v>
      </c>
      <c r="M116" s="124" t="s">
        <v>35</v>
      </c>
      <c r="N116" s="124" t="s">
        <v>123</v>
      </c>
      <c r="O116" s="124" t="s">
        <v>35</v>
      </c>
      <c r="P116" s="124" t="s">
        <v>112</v>
      </c>
      <c r="Q116" s="124" t="s">
        <v>35</v>
      </c>
      <c r="R116" s="124" t="s">
        <v>35</v>
      </c>
      <c r="S116" s="124" t="s">
        <v>35</v>
      </c>
      <c r="T116" s="124" t="s">
        <v>118</v>
      </c>
      <c r="U116" s="124" t="s">
        <v>35</v>
      </c>
      <c r="V116" s="124" t="s">
        <v>35</v>
      </c>
      <c r="W116" s="124" t="s">
        <v>35</v>
      </c>
      <c r="X116" s="124" t="s">
        <v>35</v>
      </c>
      <c r="Y116" s="124" t="s">
        <v>120</v>
      </c>
      <c r="Z116" s="124" t="s">
        <v>121</v>
      </c>
      <c r="AA116" s="124" t="s">
        <v>35</v>
      </c>
      <c r="AB116" s="124" t="s">
        <v>35</v>
      </c>
      <c r="AC116" s="124" t="s">
        <v>122</v>
      </c>
      <c r="AD116" s="124" t="s">
        <v>35</v>
      </c>
      <c r="AE116" s="124" t="s">
        <v>35</v>
      </c>
      <c r="AF116" s="125" t="s">
        <v>116</v>
      </c>
      <c r="AG116" s="122" t="s">
        <v>117</v>
      </c>
    </row>
    <row r="117" spans="2:33" s="14" customFormat="1" x14ac:dyDescent="0.2">
      <c r="B117" s="121">
        <v>14</v>
      </c>
      <c r="C117" s="3" t="s">
        <v>50</v>
      </c>
      <c r="D117" s="122">
        <v>11</v>
      </c>
      <c r="E117" s="123" t="s">
        <v>124</v>
      </c>
      <c r="F117" s="124" t="s">
        <v>119</v>
      </c>
      <c r="G117" s="124" t="s">
        <v>35</v>
      </c>
      <c r="H117" s="124" t="s">
        <v>35</v>
      </c>
      <c r="I117" s="124" t="s">
        <v>35</v>
      </c>
      <c r="J117" s="124" t="s">
        <v>115</v>
      </c>
      <c r="K117" s="124" t="s">
        <v>126</v>
      </c>
      <c r="L117" s="124" t="s">
        <v>35</v>
      </c>
      <c r="M117" s="124" t="s">
        <v>35</v>
      </c>
      <c r="N117" s="124" t="s">
        <v>123</v>
      </c>
      <c r="O117" s="124" t="s">
        <v>35</v>
      </c>
      <c r="P117" s="124" t="s">
        <v>112</v>
      </c>
      <c r="Q117" s="124" t="s">
        <v>35</v>
      </c>
      <c r="R117" s="124" t="s">
        <v>35</v>
      </c>
      <c r="S117" s="124" t="s">
        <v>35</v>
      </c>
      <c r="T117" s="124" t="s">
        <v>118</v>
      </c>
      <c r="U117" s="124" t="s">
        <v>35</v>
      </c>
      <c r="V117" s="124" t="s">
        <v>35</v>
      </c>
      <c r="W117" s="124" t="s">
        <v>35</v>
      </c>
      <c r="X117" s="124" t="s">
        <v>35</v>
      </c>
      <c r="Y117" s="124" t="s">
        <v>120</v>
      </c>
      <c r="Z117" s="124" t="s">
        <v>121</v>
      </c>
      <c r="AA117" s="124" t="s">
        <v>35</v>
      </c>
      <c r="AB117" s="124" t="s">
        <v>35</v>
      </c>
      <c r="AC117" s="124" t="s">
        <v>122</v>
      </c>
      <c r="AD117" s="124" t="s">
        <v>35</v>
      </c>
      <c r="AE117" s="124" t="s">
        <v>35</v>
      </c>
      <c r="AF117" s="125" t="s">
        <v>116</v>
      </c>
      <c r="AG117" s="122" t="s">
        <v>117</v>
      </c>
    </row>
    <row r="118" spans="2:33" s="14" customFormat="1" x14ac:dyDescent="0.2">
      <c r="B118" s="121">
        <v>15</v>
      </c>
      <c r="C118" s="3" t="s">
        <v>50</v>
      </c>
      <c r="D118" s="122">
        <v>11</v>
      </c>
      <c r="E118" s="123" t="s">
        <v>124</v>
      </c>
      <c r="F118" s="124" t="s">
        <v>119</v>
      </c>
      <c r="G118" s="124" t="s">
        <v>35</v>
      </c>
      <c r="H118" s="124" t="s">
        <v>35</v>
      </c>
      <c r="I118" s="124" t="s">
        <v>35</v>
      </c>
      <c r="J118" s="124" t="s">
        <v>115</v>
      </c>
      <c r="K118" s="124" t="s">
        <v>126</v>
      </c>
      <c r="L118" s="124" t="s">
        <v>35</v>
      </c>
      <c r="M118" s="124" t="s">
        <v>35</v>
      </c>
      <c r="N118" s="124" t="s">
        <v>123</v>
      </c>
      <c r="O118" s="124" t="s">
        <v>35</v>
      </c>
      <c r="P118" s="124" t="s">
        <v>112</v>
      </c>
      <c r="Q118" s="124" t="s">
        <v>35</v>
      </c>
      <c r="R118" s="124" t="s">
        <v>35</v>
      </c>
      <c r="S118" s="124" t="s">
        <v>35</v>
      </c>
      <c r="T118" s="124" t="s">
        <v>118</v>
      </c>
      <c r="U118" s="124" t="s">
        <v>35</v>
      </c>
      <c r="V118" s="124" t="s">
        <v>35</v>
      </c>
      <c r="W118" s="124" t="s">
        <v>35</v>
      </c>
      <c r="X118" s="124" t="s">
        <v>35</v>
      </c>
      <c r="Y118" s="124" t="s">
        <v>120</v>
      </c>
      <c r="Z118" s="124" t="s">
        <v>121</v>
      </c>
      <c r="AA118" s="124" t="s">
        <v>35</v>
      </c>
      <c r="AB118" s="124" t="s">
        <v>35</v>
      </c>
      <c r="AC118" s="124" t="s">
        <v>122</v>
      </c>
      <c r="AD118" s="124" t="s">
        <v>35</v>
      </c>
      <c r="AE118" s="124" t="s">
        <v>35</v>
      </c>
      <c r="AF118" s="125" t="s">
        <v>116</v>
      </c>
      <c r="AG118" s="122" t="s">
        <v>117</v>
      </c>
    </row>
    <row r="119" spans="2:33" s="14" customFormat="1" x14ac:dyDescent="0.2">
      <c r="B119" s="121">
        <v>16</v>
      </c>
      <c r="C119" s="3" t="s">
        <v>50</v>
      </c>
      <c r="D119" s="122">
        <v>12</v>
      </c>
      <c r="E119" s="123" t="s">
        <v>124</v>
      </c>
      <c r="F119" s="124" t="s">
        <v>119</v>
      </c>
      <c r="G119" s="124" t="s">
        <v>35</v>
      </c>
      <c r="H119" s="124" t="s">
        <v>35</v>
      </c>
      <c r="I119" s="124" t="s">
        <v>35</v>
      </c>
      <c r="J119" s="124" t="s">
        <v>115</v>
      </c>
      <c r="K119" s="124" t="s">
        <v>126</v>
      </c>
      <c r="L119" s="124" t="s">
        <v>35</v>
      </c>
      <c r="M119" s="124" t="s">
        <v>35</v>
      </c>
      <c r="N119" s="124" t="s">
        <v>123</v>
      </c>
      <c r="O119" s="124" t="s">
        <v>35</v>
      </c>
      <c r="P119" s="124" t="s">
        <v>112</v>
      </c>
      <c r="Q119" s="124" t="s">
        <v>35</v>
      </c>
      <c r="R119" s="124" t="s">
        <v>35</v>
      </c>
      <c r="S119" s="124" t="s">
        <v>35</v>
      </c>
      <c r="T119" s="124" t="s">
        <v>118</v>
      </c>
      <c r="U119" s="124" t="s">
        <v>35</v>
      </c>
      <c r="V119" s="124" t="s">
        <v>35</v>
      </c>
      <c r="W119" s="124" t="s">
        <v>35</v>
      </c>
      <c r="X119" s="124" t="s">
        <v>35</v>
      </c>
      <c r="Y119" s="124" t="s">
        <v>120</v>
      </c>
      <c r="Z119" s="124" t="s">
        <v>121</v>
      </c>
      <c r="AA119" s="124" t="s">
        <v>127</v>
      </c>
      <c r="AB119" s="124" t="s">
        <v>35</v>
      </c>
      <c r="AC119" s="124" t="s">
        <v>122</v>
      </c>
      <c r="AD119" s="124" t="s">
        <v>35</v>
      </c>
      <c r="AE119" s="124" t="s">
        <v>35</v>
      </c>
      <c r="AF119" s="125" t="s">
        <v>116</v>
      </c>
      <c r="AG119" s="122" t="s">
        <v>117</v>
      </c>
    </row>
    <row r="120" spans="2:33" s="14" customFormat="1" x14ac:dyDescent="0.2">
      <c r="B120" s="121">
        <v>17</v>
      </c>
      <c r="C120" s="3" t="s">
        <v>50</v>
      </c>
      <c r="D120" s="122">
        <v>13</v>
      </c>
      <c r="E120" s="123" t="s">
        <v>124</v>
      </c>
      <c r="F120" s="124" t="s">
        <v>119</v>
      </c>
      <c r="G120" s="124" t="s">
        <v>35</v>
      </c>
      <c r="H120" s="124" t="s">
        <v>35</v>
      </c>
      <c r="I120" s="124" t="s">
        <v>128</v>
      </c>
      <c r="J120" s="124" t="s">
        <v>115</v>
      </c>
      <c r="K120" s="124" t="s">
        <v>126</v>
      </c>
      <c r="L120" s="124" t="s">
        <v>35</v>
      </c>
      <c r="M120" s="124" t="s">
        <v>35</v>
      </c>
      <c r="N120" s="124" t="s">
        <v>123</v>
      </c>
      <c r="O120" s="124" t="s">
        <v>35</v>
      </c>
      <c r="P120" s="124" t="s">
        <v>112</v>
      </c>
      <c r="Q120" s="124" t="s">
        <v>35</v>
      </c>
      <c r="R120" s="124" t="s">
        <v>35</v>
      </c>
      <c r="S120" s="124" t="s">
        <v>35</v>
      </c>
      <c r="T120" s="124" t="s">
        <v>118</v>
      </c>
      <c r="U120" s="124" t="s">
        <v>35</v>
      </c>
      <c r="V120" s="124" t="s">
        <v>35</v>
      </c>
      <c r="W120" s="124" t="s">
        <v>35</v>
      </c>
      <c r="X120" s="124" t="s">
        <v>35</v>
      </c>
      <c r="Y120" s="124" t="s">
        <v>120</v>
      </c>
      <c r="Z120" s="124" t="s">
        <v>121</v>
      </c>
      <c r="AA120" s="124" t="s">
        <v>127</v>
      </c>
      <c r="AB120" s="124" t="s">
        <v>35</v>
      </c>
      <c r="AC120" s="124" t="s">
        <v>122</v>
      </c>
      <c r="AD120" s="124" t="s">
        <v>35</v>
      </c>
      <c r="AE120" s="124" t="s">
        <v>35</v>
      </c>
      <c r="AF120" s="125" t="s">
        <v>116</v>
      </c>
      <c r="AG120" s="122" t="s">
        <v>117</v>
      </c>
    </row>
    <row r="121" spans="2:33" s="14" customFormat="1" x14ac:dyDescent="0.2">
      <c r="B121" s="121">
        <v>18</v>
      </c>
      <c r="C121" s="3" t="s">
        <v>50</v>
      </c>
      <c r="D121" s="122">
        <v>15</v>
      </c>
      <c r="E121" s="123" t="s">
        <v>124</v>
      </c>
      <c r="F121" s="124" t="s">
        <v>119</v>
      </c>
      <c r="G121" s="124" t="s">
        <v>35</v>
      </c>
      <c r="H121" s="124" t="s">
        <v>35</v>
      </c>
      <c r="I121" s="124" t="s">
        <v>128</v>
      </c>
      <c r="J121" s="124" t="s">
        <v>115</v>
      </c>
      <c r="K121" s="124" t="s">
        <v>126</v>
      </c>
      <c r="L121" s="124" t="s">
        <v>35</v>
      </c>
      <c r="M121" s="124" t="s">
        <v>35</v>
      </c>
      <c r="N121" s="124" t="s">
        <v>123</v>
      </c>
      <c r="O121" s="124" t="s">
        <v>129</v>
      </c>
      <c r="P121" s="124" t="s">
        <v>112</v>
      </c>
      <c r="Q121" s="124" t="s">
        <v>35</v>
      </c>
      <c r="R121" s="124" t="s">
        <v>130</v>
      </c>
      <c r="S121" s="124" t="s">
        <v>35</v>
      </c>
      <c r="T121" s="124" t="s">
        <v>118</v>
      </c>
      <c r="U121" s="124" t="s">
        <v>35</v>
      </c>
      <c r="V121" s="124" t="s">
        <v>35</v>
      </c>
      <c r="W121" s="124" t="s">
        <v>35</v>
      </c>
      <c r="X121" s="124" t="s">
        <v>35</v>
      </c>
      <c r="Y121" s="124" t="s">
        <v>120</v>
      </c>
      <c r="Z121" s="124" t="s">
        <v>121</v>
      </c>
      <c r="AA121" s="124" t="s">
        <v>127</v>
      </c>
      <c r="AB121" s="124" t="s">
        <v>35</v>
      </c>
      <c r="AC121" s="124" t="s">
        <v>122</v>
      </c>
      <c r="AD121" s="124" t="s">
        <v>35</v>
      </c>
      <c r="AE121" s="124" t="s">
        <v>35</v>
      </c>
      <c r="AF121" s="125" t="s">
        <v>116</v>
      </c>
      <c r="AG121" s="122" t="s">
        <v>117</v>
      </c>
    </row>
    <row r="122" spans="2:33" s="14" customFormat="1" x14ac:dyDescent="0.2">
      <c r="B122" s="121">
        <v>19</v>
      </c>
      <c r="C122" s="3" t="s">
        <v>50</v>
      </c>
      <c r="D122" s="122">
        <v>15</v>
      </c>
      <c r="E122" s="123" t="s">
        <v>124</v>
      </c>
      <c r="F122" s="124" t="s">
        <v>119</v>
      </c>
      <c r="G122" s="124" t="s">
        <v>35</v>
      </c>
      <c r="H122" s="124" t="s">
        <v>35</v>
      </c>
      <c r="I122" s="124" t="s">
        <v>128</v>
      </c>
      <c r="J122" s="124" t="s">
        <v>115</v>
      </c>
      <c r="K122" s="124" t="s">
        <v>126</v>
      </c>
      <c r="L122" s="124" t="s">
        <v>35</v>
      </c>
      <c r="M122" s="124" t="s">
        <v>35</v>
      </c>
      <c r="N122" s="124" t="s">
        <v>123</v>
      </c>
      <c r="O122" s="124" t="s">
        <v>129</v>
      </c>
      <c r="P122" s="124" t="s">
        <v>112</v>
      </c>
      <c r="Q122" s="124" t="s">
        <v>35</v>
      </c>
      <c r="R122" s="124" t="s">
        <v>130</v>
      </c>
      <c r="S122" s="124" t="s">
        <v>35</v>
      </c>
      <c r="T122" s="124" t="s">
        <v>118</v>
      </c>
      <c r="U122" s="124" t="s">
        <v>35</v>
      </c>
      <c r="V122" s="124" t="s">
        <v>35</v>
      </c>
      <c r="W122" s="124" t="s">
        <v>35</v>
      </c>
      <c r="X122" s="124" t="s">
        <v>35</v>
      </c>
      <c r="Y122" s="124" t="s">
        <v>120</v>
      </c>
      <c r="Z122" s="124" t="s">
        <v>121</v>
      </c>
      <c r="AA122" s="124" t="s">
        <v>127</v>
      </c>
      <c r="AB122" s="124" t="s">
        <v>35</v>
      </c>
      <c r="AC122" s="124" t="s">
        <v>122</v>
      </c>
      <c r="AD122" s="124" t="s">
        <v>35</v>
      </c>
      <c r="AE122" s="124" t="s">
        <v>35</v>
      </c>
      <c r="AF122" s="125" t="s">
        <v>116</v>
      </c>
      <c r="AG122" s="122" t="s">
        <v>117</v>
      </c>
    </row>
    <row r="123" spans="2:33" s="14" customFormat="1" x14ac:dyDescent="0.2">
      <c r="B123" s="127">
        <v>20</v>
      </c>
      <c r="C123" s="128" t="s">
        <v>50</v>
      </c>
      <c r="D123" s="129">
        <v>15</v>
      </c>
      <c r="E123" s="130" t="s">
        <v>124</v>
      </c>
      <c r="F123" s="131" t="s">
        <v>119</v>
      </c>
      <c r="G123" s="131" t="s">
        <v>35</v>
      </c>
      <c r="H123" s="131" t="s">
        <v>35</v>
      </c>
      <c r="I123" s="131" t="s">
        <v>128</v>
      </c>
      <c r="J123" s="131" t="s">
        <v>115</v>
      </c>
      <c r="K123" s="131" t="s">
        <v>126</v>
      </c>
      <c r="L123" s="131" t="s">
        <v>35</v>
      </c>
      <c r="M123" s="131" t="s">
        <v>35</v>
      </c>
      <c r="N123" s="131" t="s">
        <v>123</v>
      </c>
      <c r="O123" s="131" t="s">
        <v>129</v>
      </c>
      <c r="P123" s="131" t="s">
        <v>112</v>
      </c>
      <c r="Q123" s="131" t="s">
        <v>35</v>
      </c>
      <c r="R123" s="131" t="s">
        <v>130</v>
      </c>
      <c r="S123" s="131" t="s">
        <v>35</v>
      </c>
      <c r="T123" s="131" t="s">
        <v>118</v>
      </c>
      <c r="U123" s="131" t="s">
        <v>35</v>
      </c>
      <c r="V123" s="131" t="s">
        <v>35</v>
      </c>
      <c r="W123" s="131" t="s">
        <v>35</v>
      </c>
      <c r="X123" s="131" t="s">
        <v>35</v>
      </c>
      <c r="Y123" s="131" t="s">
        <v>120</v>
      </c>
      <c r="Z123" s="131" t="s">
        <v>121</v>
      </c>
      <c r="AA123" s="131" t="s">
        <v>127</v>
      </c>
      <c r="AB123" s="131" t="s">
        <v>35</v>
      </c>
      <c r="AC123" s="131" t="s">
        <v>122</v>
      </c>
      <c r="AD123" s="131" t="s">
        <v>35</v>
      </c>
      <c r="AE123" s="131" t="s">
        <v>35</v>
      </c>
      <c r="AF123" s="132" t="s">
        <v>116</v>
      </c>
      <c r="AG123" s="129" t="s">
        <v>117</v>
      </c>
    </row>
    <row r="124" spans="2:33" s="14" customFormat="1" x14ac:dyDescent="0.2">
      <c r="B124" s="156">
        <v>1</v>
      </c>
      <c r="C124" s="157" t="s">
        <v>51</v>
      </c>
      <c r="D124" s="158">
        <v>18</v>
      </c>
      <c r="E124" s="133" t="s">
        <v>124</v>
      </c>
      <c r="F124" s="159" t="s">
        <v>117</v>
      </c>
      <c r="G124" s="159" t="s">
        <v>35</v>
      </c>
      <c r="H124" s="159" t="s">
        <v>35</v>
      </c>
      <c r="I124" s="159" t="s">
        <v>128</v>
      </c>
      <c r="J124" s="159" t="s">
        <v>108</v>
      </c>
      <c r="K124" s="159" t="s">
        <v>126</v>
      </c>
      <c r="L124" s="159" t="s">
        <v>35</v>
      </c>
      <c r="M124" s="159" t="s">
        <v>131</v>
      </c>
      <c r="N124" s="159" t="s">
        <v>123</v>
      </c>
      <c r="O124" s="159" t="s">
        <v>129</v>
      </c>
      <c r="P124" s="159" t="s">
        <v>112</v>
      </c>
      <c r="Q124" s="159" t="s">
        <v>35</v>
      </c>
      <c r="R124" s="159" t="s">
        <v>130</v>
      </c>
      <c r="S124" s="159" t="s">
        <v>132</v>
      </c>
      <c r="T124" s="159" t="s">
        <v>118</v>
      </c>
      <c r="U124" s="159" t="s">
        <v>35</v>
      </c>
      <c r="V124" s="159" t="s">
        <v>35</v>
      </c>
      <c r="W124" s="159" t="s">
        <v>35</v>
      </c>
      <c r="X124" s="159" t="s">
        <v>35</v>
      </c>
      <c r="Y124" s="159" t="s">
        <v>120</v>
      </c>
      <c r="Z124" s="159" t="s">
        <v>133</v>
      </c>
      <c r="AA124" s="159" t="s">
        <v>127</v>
      </c>
      <c r="AB124" s="159" t="s">
        <v>110</v>
      </c>
      <c r="AC124" s="159" t="s">
        <v>122</v>
      </c>
      <c r="AD124" s="159" t="s">
        <v>35</v>
      </c>
      <c r="AE124" s="159" t="s">
        <v>35</v>
      </c>
      <c r="AF124" s="160" t="s">
        <v>116</v>
      </c>
      <c r="AG124" s="158" t="s">
        <v>134</v>
      </c>
    </row>
    <row r="125" spans="2:33" s="14" customFormat="1" x14ac:dyDescent="0.2">
      <c r="B125" s="121">
        <v>2</v>
      </c>
      <c r="C125" s="3" t="s">
        <v>51</v>
      </c>
      <c r="D125" s="122">
        <v>23</v>
      </c>
      <c r="E125" s="123" t="s">
        <v>124</v>
      </c>
      <c r="F125" s="124" t="s">
        <v>119</v>
      </c>
      <c r="G125" s="124" t="s">
        <v>135</v>
      </c>
      <c r="H125" s="124" t="s">
        <v>35</v>
      </c>
      <c r="I125" s="124" t="s">
        <v>128</v>
      </c>
      <c r="J125" s="124" t="s">
        <v>108</v>
      </c>
      <c r="K125" s="124" t="s">
        <v>126</v>
      </c>
      <c r="L125" s="124" t="s">
        <v>35</v>
      </c>
      <c r="M125" s="124" t="s">
        <v>136</v>
      </c>
      <c r="N125" s="124" t="s">
        <v>123</v>
      </c>
      <c r="O125" s="124" t="s">
        <v>129</v>
      </c>
      <c r="P125" s="124" t="s">
        <v>112</v>
      </c>
      <c r="Q125" s="124" t="s">
        <v>137</v>
      </c>
      <c r="R125" s="124" t="s">
        <v>130</v>
      </c>
      <c r="S125" s="124" t="s">
        <v>132</v>
      </c>
      <c r="T125" s="124" t="s">
        <v>118</v>
      </c>
      <c r="U125" s="124" t="s">
        <v>138</v>
      </c>
      <c r="V125" s="124" t="s">
        <v>35</v>
      </c>
      <c r="W125" s="124" t="s">
        <v>35</v>
      </c>
      <c r="X125" s="124" t="s">
        <v>35</v>
      </c>
      <c r="Y125" s="124" t="s">
        <v>139</v>
      </c>
      <c r="Z125" s="124" t="s">
        <v>133</v>
      </c>
      <c r="AA125" s="124" t="s">
        <v>127</v>
      </c>
      <c r="AB125" s="124" t="s">
        <v>110</v>
      </c>
      <c r="AC125" s="124" t="s">
        <v>122</v>
      </c>
      <c r="AD125" s="124" t="s">
        <v>140</v>
      </c>
      <c r="AE125" s="124" t="s">
        <v>141</v>
      </c>
      <c r="AF125" s="125" t="s">
        <v>116</v>
      </c>
      <c r="AG125" s="122" t="s">
        <v>108</v>
      </c>
    </row>
    <row r="126" spans="2:33" s="14" customFormat="1" x14ac:dyDescent="0.2">
      <c r="B126" s="121">
        <v>3</v>
      </c>
      <c r="C126" s="3" t="s">
        <v>51</v>
      </c>
      <c r="D126" s="122">
        <v>23</v>
      </c>
      <c r="E126" s="123" t="s">
        <v>124</v>
      </c>
      <c r="F126" s="124" t="s">
        <v>117</v>
      </c>
      <c r="G126" s="124" t="s">
        <v>135</v>
      </c>
      <c r="H126" s="124" t="s">
        <v>35</v>
      </c>
      <c r="I126" s="124" t="s">
        <v>128</v>
      </c>
      <c r="J126" s="124" t="s">
        <v>115</v>
      </c>
      <c r="K126" s="124" t="s">
        <v>126</v>
      </c>
      <c r="L126" s="124" t="s">
        <v>35</v>
      </c>
      <c r="M126" s="124" t="s">
        <v>142</v>
      </c>
      <c r="N126" s="124" t="s">
        <v>123</v>
      </c>
      <c r="O126" s="124" t="s">
        <v>129</v>
      </c>
      <c r="P126" s="124" t="s">
        <v>112</v>
      </c>
      <c r="Q126" s="124" t="s">
        <v>137</v>
      </c>
      <c r="R126" s="124" t="s">
        <v>130</v>
      </c>
      <c r="S126" s="124" t="s">
        <v>132</v>
      </c>
      <c r="T126" s="124" t="s">
        <v>118</v>
      </c>
      <c r="U126" s="124" t="s">
        <v>138</v>
      </c>
      <c r="V126" s="124" t="s">
        <v>35</v>
      </c>
      <c r="W126" s="124" t="s">
        <v>35</v>
      </c>
      <c r="X126" s="124" t="s">
        <v>35</v>
      </c>
      <c r="Y126" s="124" t="s">
        <v>120</v>
      </c>
      <c r="Z126" s="124" t="s">
        <v>121</v>
      </c>
      <c r="AA126" s="124" t="s">
        <v>127</v>
      </c>
      <c r="AB126" s="124" t="s">
        <v>110</v>
      </c>
      <c r="AC126" s="124" t="s">
        <v>122</v>
      </c>
      <c r="AD126" s="124" t="s">
        <v>140</v>
      </c>
      <c r="AE126" s="124" t="s">
        <v>141</v>
      </c>
      <c r="AF126" s="125" t="s">
        <v>116</v>
      </c>
      <c r="AG126" s="122" t="s">
        <v>115</v>
      </c>
    </row>
    <row r="127" spans="2:33" s="14" customFormat="1" x14ac:dyDescent="0.2">
      <c r="B127" s="121">
        <v>4</v>
      </c>
      <c r="C127" s="3" t="s">
        <v>51</v>
      </c>
      <c r="D127" s="122">
        <v>24</v>
      </c>
      <c r="E127" s="123" t="s">
        <v>124</v>
      </c>
      <c r="F127" s="124" t="s">
        <v>119</v>
      </c>
      <c r="G127" s="124" t="s">
        <v>135</v>
      </c>
      <c r="H127" s="124" t="s">
        <v>35</v>
      </c>
      <c r="I127" s="124" t="s">
        <v>128</v>
      </c>
      <c r="J127" s="124" t="s">
        <v>115</v>
      </c>
      <c r="K127" s="124" t="s">
        <v>126</v>
      </c>
      <c r="L127" s="124" t="s">
        <v>143</v>
      </c>
      <c r="M127" s="124" t="s">
        <v>131</v>
      </c>
      <c r="N127" s="124" t="s">
        <v>123</v>
      </c>
      <c r="O127" s="124" t="s">
        <v>129</v>
      </c>
      <c r="P127" s="124" t="s">
        <v>112</v>
      </c>
      <c r="Q127" s="124" t="s">
        <v>137</v>
      </c>
      <c r="R127" s="124" t="s">
        <v>130</v>
      </c>
      <c r="S127" s="124" t="s">
        <v>132</v>
      </c>
      <c r="T127" s="124" t="s">
        <v>118</v>
      </c>
      <c r="U127" s="124" t="s">
        <v>138</v>
      </c>
      <c r="V127" s="124" t="s">
        <v>35</v>
      </c>
      <c r="W127" s="124" t="s">
        <v>35</v>
      </c>
      <c r="X127" s="124" t="s">
        <v>35</v>
      </c>
      <c r="Y127" s="124" t="s">
        <v>120</v>
      </c>
      <c r="Z127" s="124" t="s">
        <v>121</v>
      </c>
      <c r="AA127" s="124" t="s">
        <v>127</v>
      </c>
      <c r="AB127" s="124" t="s">
        <v>110</v>
      </c>
      <c r="AC127" s="124" t="s">
        <v>122</v>
      </c>
      <c r="AD127" s="124" t="s">
        <v>140</v>
      </c>
      <c r="AE127" s="124" t="s">
        <v>141</v>
      </c>
      <c r="AF127" s="125" t="s">
        <v>116</v>
      </c>
      <c r="AG127" s="122" t="s">
        <v>117</v>
      </c>
    </row>
    <row r="128" spans="2:33" s="14" customFormat="1" x14ac:dyDescent="0.2">
      <c r="B128" s="121">
        <v>5</v>
      </c>
      <c r="C128" s="3" t="s">
        <v>51</v>
      </c>
      <c r="D128" s="122">
        <v>24</v>
      </c>
      <c r="E128" s="123" t="s">
        <v>124</v>
      </c>
      <c r="F128" s="124" t="s">
        <v>119</v>
      </c>
      <c r="G128" s="124" t="s">
        <v>135</v>
      </c>
      <c r="H128" s="124" t="s">
        <v>35</v>
      </c>
      <c r="I128" s="124" t="s">
        <v>128</v>
      </c>
      <c r="J128" s="124" t="s">
        <v>115</v>
      </c>
      <c r="K128" s="124" t="s">
        <v>126</v>
      </c>
      <c r="L128" s="124" t="s">
        <v>143</v>
      </c>
      <c r="M128" s="124" t="s">
        <v>131</v>
      </c>
      <c r="N128" s="124" t="s">
        <v>123</v>
      </c>
      <c r="O128" s="124" t="s">
        <v>129</v>
      </c>
      <c r="P128" s="124" t="s">
        <v>112</v>
      </c>
      <c r="Q128" s="124" t="s">
        <v>137</v>
      </c>
      <c r="R128" s="124" t="s">
        <v>130</v>
      </c>
      <c r="S128" s="124" t="s">
        <v>132</v>
      </c>
      <c r="T128" s="124" t="s">
        <v>118</v>
      </c>
      <c r="U128" s="124" t="s">
        <v>138</v>
      </c>
      <c r="V128" s="124" t="s">
        <v>35</v>
      </c>
      <c r="W128" s="124" t="s">
        <v>35</v>
      </c>
      <c r="X128" s="124" t="s">
        <v>35</v>
      </c>
      <c r="Y128" s="124" t="s">
        <v>120</v>
      </c>
      <c r="Z128" s="124" t="s">
        <v>121</v>
      </c>
      <c r="AA128" s="124" t="s">
        <v>127</v>
      </c>
      <c r="AB128" s="124" t="s">
        <v>110</v>
      </c>
      <c r="AC128" s="124" t="s">
        <v>122</v>
      </c>
      <c r="AD128" s="124" t="s">
        <v>140</v>
      </c>
      <c r="AE128" s="124" t="s">
        <v>141</v>
      </c>
      <c r="AF128" s="125" t="s">
        <v>116</v>
      </c>
      <c r="AG128" s="122" t="s">
        <v>117</v>
      </c>
    </row>
    <row r="129" spans="2:33" s="14" customFormat="1" x14ac:dyDescent="0.2">
      <c r="B129" s="121">
        <v>6</v>
      </c>
      <c r="C129" s="3" t="s">
        <v>51</v>
      </c>
      <c r="D129" s="122">
        <v>24</v>
      </c>
      <c r="E129" s="123" t="s">
        <v>124</v>
      </c>
      <c r="F129" s="124" t="s">
        <v>119</v>
      </c>
      <c r="G129" s="124" t="s">
        <v>135</v>
      </c>
      <c r="H129" s="124" t="s">
        <v>35</v>
      </c>
      <c r="I129" s="124" t="s">
        <v>128</v>
      </c>
      <c r="J129" s="124" t="s">
        <v>115</v>
      </c>
      <c r="K129" s="124" t="s">
        <v>126</v>
      </c>
      <c r="L129" s="124" t="s">
        <v>143</v>
      </c>
      <c r="M129" s="124" t="s">
        <v>131</v>
      </c>
      <c r="N129" s="124" t="s">
        <v>123</v>
      </c>
      <c r="O129" s="124" t="s">
        <v>129</v>
      </c>
      <c r="P129" s="124" t="s">
        <v>112</v>
      </c>
      <c r="Q129" s="124" t="s">
        <v>137</v>
      </c>
      <c r="R129" s="124" t="s">
        <v>130</v>
      </c>
      <c r="S129" s="124" t="s">
        <v>132</v>
      </c>
      <c r="T129" s="124" t="s">
        <v>118</v>
      </c>
      <c r="U129" s="124" t="s">
        <v>138</v>
      </c>
      <c r="V129" s="124" t="s">
        <v>35</v>
      </c>
      <c r="W129" s="124" t="s">
        <v>35</v>
      </c>
      <c r="X129" s="124" t="s">
        <v>35</v>
      </c>
      <c r="Y129" s="124" t="s">
        <v>120</v>
      </c>
      <c r="Z129" s="124" t="s">
        <v>121</v>
      </c>
      <c r="AA129" s="124" t="s">
        <v>127</v>
      </c>
      <c r="AB129" s="124" t="s">
        <v>110</v>
      </c>
      <c r="AC129" s="124" t="s">
        <v>122</v>
      </c>
      <c r="AD129" s="124" t="s">
        <v>140</v>
      </c>
      <c r="AE129" s="124" t="s">
        <v>141</v>
      </c>
      <c r="AF129" s="125" t="s">
        <v>116</v>
      </c>
      <c r="AG129" s="122" t="s">
        <v>117</v>
      </c>
    </row>
    <row r="130" spans="2:33" s="14" customFormat="1" x14ac:dyDescent="0.2">
      <c r="B130" s="121">
        <v>7</v>
      </c>
      <c r="C130" s="3" t="s">
        <v>51</v>
      </c>
      <c r="D130" s="122">
        <v>25</v>
      </c>
      <c r="E130" s="123" t="s">
        <v>124</v>
      </c>
      <c r="F130" s="124" t="s">
        <v>119</v>
      </c>
      <c r="G130" s="124" t="s">
        <v>135</v>
      </c>
      <c r="H130" s="124" t="s">
        <v>35</v>
      </c>
      <c r="I130" s="124" t="s">
        <v>128</v>
      </c>
      <c r="J130" s="124" t="s">
        <v>115</v>
      </c>
      <c r="K130" s="124" t="s">
        <v>126</v>
      </c>
      <c r="L130" s="124" t="s">
        <v>143</v>
      </c>
      <c r="M130" s="124" t="s">
        <v>131</v>
      </c>
      <c r="N130" s="124" t="s">
        <v>123</v>
      </c>
      <c r="O130" s="124" t="s">
        <v>129</v>
      </c>
      <c r="P130" s="124" t="s">
        <v>112</v>
      </c>
      <c r="Q130" s="124" t="s">
        <v>137</v>
      </c>
      <c r="R130" s="124" t="s">
        <v>130</v>
      </c>
      <c r="S130" s="124" t="s">
        <v>132</v>
      </c>
      <c r="T130" s="124" t="s">
        <v>118</v>
      </c>
      <c r="U130" s="124" t="s">
        <v>138</v>
      </c>
      <c r="V130" s="124" t="s">
        <v>144</v>
      </c>
      <c r="W130" s="124" t="s">
        <v>35</v>
      </c>
      <c r="X130" s="124" t="s">
        <v>35</v>
      </c>
      <c r="Y130" s="124" t="s">
        <v>120</v>
      </c>
      <c r="Z130" s="124" t="s">
        <v>121</v>
      </c>
      <c r="AA130" s="124" t="s">
        <v>127</v>
      </c>
      <c r="AB130" s="124" t="s">
        <v>110</v>
      </c>
      <c r="AC130" s="124" t="s">
        <v>122</v>
      </c>
      <c r="AD130" s="124" t="s">
        <v>140</v>
      </c>
      <c r="AE130" s="124" t="s">
        <v>141</v>
      </c>
      <c r="AF130" s="125" t="s">
        <v>116</v>
      </c>
      <c r="AG130" s="122" t="s">
        <v>117</v>
      </c>
    </row>
    <row r="131" spans="2:33" s="14" customFormat="1" x14ac:dyDescent="0.2">
      <c r="B131" s="121">
        <v>8</v>
      </c>
      <c r="C131" s="3" t="s">
        <v>51</v>
      </c>
      <c r="D131" s="122">
        <v>25</v>
      </c>
      <c r="E131" s="123" t="s">
        <v>124</v>
      </c>
      <c r="F131" s="124" t="s">
        <v>119</v>
      </c>
      <c r="G131" s="124" t="s">
        <v>135</v>
      </c>
      <c r="H131" s="124" t="s">
        <v>35</v>
      </c>
      <c r="I131" s="124" t="s">
        <v>128</v>
      </c>
      <c r="J131" s="124" t="s">
        <v>108</v>
      </c>
      <c r="K131" s="124" t="s">
        <v>126</v>
      </c>
      <c r="L131" s="124" t="s">
        <v>143</v>
      </c>
      <c r="M131" s="124" t="s">
        <v>136</v>
      </c>
      <c r="N131" s="124" t="s">
        <v>145</v>
      </c>
      <c r="O131" s="124" t="s">
        <v>129</v>
      </c>
      <c r="P131" s="124" t="s">
        <v>146</v>
      </c>
      <c r="Q131" s="124" t="s">
        <v>137</v>
      </c>
      <c r="R131" s="124" t="s">
        <v>130</v>
      </c>
      <c r="S131" s="124" t="s">
        <v>132</v>
      </c>
      <c r="T131" s="124" t="s">
        <v>118</v>
      </c>
      <c r="U131" s="124" t="s">
        <v>138</v>
      </c>
      <c r="V131" s="124" t="s">
        <v>144</v>
      </c>
      <c r="W131" s="124" t="s">
        <v>35</v>
      </c>
      <c r="X131" s="124" t="s">
        <v>35</v>
      </c>
      <c r="Y131" s="124" t="s">
        <v>139</v>
      </c>
      <c r="Z131" s="124" t="s">
        <v>133</v>
      </c>
      <c r="AA131" s="124" t="s">
        <v>127</v>
      </c>
      <c r="AB131" s="124" t="s">
        <v>110</v>
      </c>
      <c r="AC131" s="124" t="s">
        <v>122</v>
      </c>
      <c r="AD131" s="124" t="s">
        <v>140</v>
      </c>
      <c r="AE131" s="124" t="s">
        <v>141</v>
      </c>
      <c r="AF131" s="125" t="s">
        <v>116</v>
      </c>
      <c r="AG131" s="122" t="s">
        <v>159</v>
      </c>
    </row>
    <row r="132" spans="2:33" s="14" customFormat="1" x14ac:dyDescent="0.2">
      <c r="B132" s="121">
        <v>9</v>
      </c>
      <c r="C132" s="3" t="s">
        <v>51</v>
      </c>
      <c r="D132" s="122">
        <v>26</v>
      </c>
      <c r="E132" s="123" t="s">
        <v>124</v>
      </c>
      <c r="F132" s="124" t="s">
        <v>119</v>
      </c>
      <c r="G132" s="124" t="s">
        <v>135</v>
      </c>
      <c r="H132" s="124" t="s">
        <v>35</v>
      </c>
      <c r="I132" s="124" t="s">
        <v>128</v>
      </c>
      <c r="J132" s="124" t="s">
        <v>108</v>
      </c>
      <c r="K132" s="124" t="s">
        <v>126</v>
      </c>
      <c r="L132" s="124" t="s">
        <v>143</v>
      </c>
      <c r="M132" s="124" t="s">
        <v>136</v>
      </c>
      <c r="N132" s="124" t="s">
        <v>145</v>
      </c>
      <c r="O132" s="124" t="s">
        <v>129</v>
      </c>
      <c r="P132" s="124" t="s">
        <v>146</v>
      </c>
      <c r="Q132" s="124" t="s">
        <v>137</v>
      </c>
      <c r="R132" s="124" t="s">
        <v>130</v>
      </c>
      <c r="S132" s="124" t="s">
        <v>132</v>
      </c>
      <c r="T132" s="124" t="s">
        <v>118</v>
      </c>
      <c r="U132" s="124" t="s">
        <v>138</v>
      </c>
      <c r="V132" s="124" t="s">
        <v>144</v>
      </c>
      <c r="W132" s="124" t="s">
        <v>147</v>
      </c>
      <c r="X132" s="124" t="s">
        <v>35</v>
      </c>
      <c r="Y132" s="124" t="s">
        <v>139</v>
      </c>
      <c r="Z132" s="124" t="s">
        <v>133</v>
      </c>
      <c r="AA132" s="124" t="s">
        <v>127</v>
      </c>
      <c r="AB132" s="124" t="s">
        <v>110</v>
      </c>
      <c r="AC132" s="124" t="s">
        <v>122</v>
      </c>
      <c r="AD132" s="124" t="s">
        <v>140</v>
      </c>
      <c r="AE132" s="124" t="s">
        <v>141</v>
      </c>
      <c r="AF132" s="125" t="s">
        <v>116</v>
      </c>
      <c r="AG132" s="122" t="s">
        <v>159</v>
      </c>
    </row>
    <row r="133" spans="2:33" s="14" customFormat="1" x14ac:dyDescent="0.2">
      <c r="B133" s="121">
        <v>10</v>
      </c>
      <c r="C133" s="3" t="s">
        <v>51</v>
      </c>
      <c r="D133" s="122">
        <v>27</v>
      </c>
      <c r="E133" s="123" t="s">
        <v>124</v>
      </c>
      <c r="F133" s="124" t="s">
        <v>117</v>
      </c>
      <c r="G133" s="124" t="s">
        <v>135</v>
      </c>
      <c r="H133" s="124" t="s">
        <v>148</v>
      </c>
      <c r="I133" s="124" t="s">
        <v>128</v>
      </c>
      <c r="J133" s="124" t="s">
        <v>108</v>
      </c>
      <c r="K133" s="124" t="s">
        <v>126</v>
      </c>
      <c r="L133" s="124" t="s">
        <v>143</v>
      </c>
      <c r="M133" s="124" t="s">
        <v>131</v>
      </c>
      <c r="N133" s="124" t="s">
        <v>145</v>
      </c>
      <c r="O133" s="124" t="s">
        <v>129</v>
      </c>
      <c r="P133" s="124" t="s">
        <v>146</v>
      </c>
      <c r="Q133" s="124" t="s">
        <v>137</v>
      </c>
      <c r="R133" s="124" t="s">
        <v>130</v>
      </c>
      <c r="S133" s="124" t="s">
        <v>132</v>
      </c>
      <c r="T133" s="124" t="s">
        <v>118</v>
      </c>
      <c r="U133" s="124" t="s">
        <v>138</v>
      </c>
      <c r="V133" s="124" t="s">
        <v>144</v>
      </c>
      <c r="W133" s="124" t="s">
        <v>147</v>
      </c>
      <c r="X133" s="124" t="s">
        <v>35</v>
      </c>
      <c r="Y133" s="124" t="s">
        <v>120</v>
      </c>
      <c r="Z133" s="124" t="s">
        <v>133</v>
      </c>
      <c r="AA133" s="124" t="s">
        <v>127</v>
      </c>
      <c r="AB133" s="124" t="s">
        <v>110</v>
      </c>
      <c r="AC133" s="124" t="s">
        <v>122</v>
      </c>
      <c r="AD133" s="124" t="s">
        <v>140</v>
      </c>
      <c r="AE133" s="124" t="s">
        <v>141</v>
      </c>
      <c r="AF133" s="125" t="s">
        <v>116</v>
      </c>
      <c r="AG133" s="122" t="s">
        <v>160</v>
      </c>
    </row>
    <row r="134" spans="2:33" s="14" customFormat="1" x14ac:dyDescent="0.2">
      <c r="B134" s="121">
        <v>11</v>
      </c>
      <c r="C134" s="3" t="s">
        <v>51</v>
      </c>
      <c r="D134" s="122">
        <v>27</v>
      </c>
      <c r="E134" s="123" t="s">
        <v>124</v>
      </c>
      <c r="F134" s="124" t="s">
        <v>119</v>
      </c>
      <c r="G134" s="124" t="s">
        <v>135</v>
      </c>
      <c r="H134" s="124" t="s">
        <v>148</v>
      </c>
      <c r="I134" s="124" t="s">
        <v>128</v>
      </c>
      <c r="J134" s="124" t="s">
        <v>108</v>
      </c>
      <c r="K134" s="124" t="s">
        <v>126</v>
      </c>
      <c r="L134" s="124" t="s">
        <v>143</v>
      </c>
      <c r="M134" s="124" t="s">
        <v>136</v>
      </c>
      <c r="N134" s="124" t="s">
        <v>145</v>
      </c>
      <c r="O134" s="124" t="s">
        <v>129</v>
      </c>
      <c r="P134" s="124" t="s">
        <v>146</v>
      </c>
      <c r="Q134" s="124" t="s">
        <v>137</v>
      </c>
      <c r="R134" s="124" t="s">
        <v>130</v>
      </c>
      <c r="S134" s="124" t="s">
        <v>132</v>
      </c>
      <c r="T134" s="124" t="s">
        <v>118</v>
      </c>
      <c r="U134" s="124" t="s">
        <v>138</v>
      </c>
      <c r="V134" s="124" t="s">
        <v>144</v>
      </c>
      <c r="W134" s="124" t="s">
        <v>147</v>
      </c>
      <c r="X134" s="124" t="s">
        <v>35</v>
      </c>
      <c r="Y134" s="124" t="s">
        <v>120</v>
      </c>
      <c r="Z134" s="124" t="s">
        <v>133</v>
      </c>
      <c r="AA134" s="124" t="s">
        <v>127</v>
      </c>
      <c r="AB134" s="124" t="s">
        <v>110</v>
      </c>
      <c r="AC134" s="124" t="s">
        <v>122</v>
      </c>
      <c r="AD134" s="124" t="s">
        <v>140</v>
      </c>
      <c r="AE134" s="124" t="s">
        <v>141</v>
      </c>
      <c r="AF134" s="125" t="s">
        <v>116</v>
      </c>
      <c r="AG134" s="122" t="s">
        <v>159</v>
      </c>
    </row>
    <row r="135" spans="2:33" s="14" customFormat="1" x14ac:dyDescent="0.2">
      <c r="B135" s="121">
        <v>12</v>
      </c>
      <c r="C135" s="3" t="s">
        <v>51</v>
      </c>
      <c r="D135" s="122">
        <v>27</v>
      </c>
      <c r="E135" s="123" t="s">
        <v>124</v>
      </c>
      <c r="F135" s="124" t="s">
        <v>119</v>
      </c>
      <c r="G135" s="124" t="s">
        <v>135</v>
      </c>
      <c r="H135" s="124" t="s">
        <v>148</v>
      </c>
      <c r="I135" s="124" t="s">
        <v>128</v>
      </c>
      <c r="J135" s="124" t="s">
        <v>108</v>
      </c>
      <c r="K135" s="124" t="s">
        <v>126</v>
      </c>
      <c r="L135" s="124" t="s">
        <v>143</v>
      </c>
      <c r="M135" s="124" t="s">
        <v>136</v>
      </c>
      <c r="N135" s="124" t="s">
        <v>145</v>
      </c>
      <c r="O135" s="124" t="s">
        <v>129</v>
      </c>
      <c r="P135" s="124" t="s">
        <v>146</v>
      </c>
      <c r="Q135" s="124" t="s">
        <v>137</v>
      </c>
      <c r="R135" s="124" t="s">
        <v>130</v>
      </c>
      <c r="S135" s="124" t="s">
        <v>132</v>
      </c>
      <c r="T135" s="124" t="s">
        <v>118</v>
      </c>
      <c r="U135" s="124" t="s">
        <v>138</v>
      </c>
      <c r="V135" s="124" t="s">
        <v>144</v>
      </c>
      <c r="W135" s="124" t="s">
        <v>147</v>
      </c>
      <c r="X135" s="124" t="s">
        <v>35</v>
      </c>
      <c r="Y135" s="124" t="s">
        <v>139</v>
      </c>
      <c r="Z135" s="124" t="s">
        <v>133</v>
      </c>
      <c r="AA135" s="124" t="s">
        <v>127</v>
      </c>
      <c r="AB135" s="124" t="s">
        <v>110</v>
      </c>
      <c r="AC135" s="124" t="s">
        <v>122</v>
      </c>
      <c r="AD135" s="124" t="s">
        <v>140</v>
      </c>
      <c r="AE135" s="124" t="s">
        <v>141</v>
      </c>
      <c r="AF135" s="125" t="s">
        <v>116</v>
      </c>
      <c r="AG135" s="122" t="s">
        <v>159</v>
      </c>
    </row>
    <row r="136" spans="2:33" s="14" customFormat="1" x14ac:dyDescent="0.2">
      <c r="B136" s="121">
        <v>13</v>
      </c>
      <c r="C136" s="3" t="s">
        <v>51</v>
      </c>
      <c r="D136" s="122">
        <v>27</v>
      </c>
      <c r="E136" s="123" t="s">
        <v>124</v>
      </c>
      <c r="F136" s="124" t="s">
        <v>117</v>
      </c>
      <c r="G136" s="124" t="s">
        <v>135</v>
      </c>
      <c r="H136" s="124" t="s">
        <v>148</v>
      </c>
      <c r="I136" s="124" t="s">
        <v>128</v>
      </c>
      <c r="J136" s="124" t="s">
        <v>108</v>
      </c>
      <c r="K136" s="124" t="s">
        <v>126</v>
      </c>
      <c r="L136" s="124" t="s">
        <v>143</v>
      </c>
      <c r="M136" s="124" t="s">
        <v>131</v>
      </c>
      <c r="N136" s="124" t="s">
        <v>145</v>
      </c>
      <c r="O136" s="124" t="s">
        <v>129</v>
      </c>
      <c r="P136" s="124" t="s">
        <v>146</v>
      </c>
      <c r="Q136" s="124" t="s">
        <v>137</v>
      </c>
      <c r="R136" s="124" t="s">
        <v>130</v>
      </c>
      <c r="S136" s="124" t="s">
        <v>132</v>
      </c>
      <c r="T136" s="124" t="s">
        <v>118</v>
      </c>
      <c r="U136" s="124" t="s">
        <v>138</v>
      </c>
      <c r="V136" s="124" t="s">
        <v>144</v>
      </c>
      <c r="W136" s="124" t="s">
        <v>147</v>
      </c>
      <c r="X136" s="124" t="s">
        <v>35</v>
      </c>
      <c r="Y136" s="124" t="s">
        <v>120</v>
      </c>
      <c r="Z136" s="124" t="s">
        <v>133</v>
      </c>
      <c r="AA136" s="124" t="s">
        <v>127</v>
      </c>
      <c r="AB136" s="124" t="s">
        <v>110</v>
      </c>
      <c r="AC136" s="124" t="s">
        <v>122</v>
      </c>
      <c r="AD136" s="124" t="s">
        <v>140</v>
      </c>
      <c r="AE136" s="124" t="s">
        <v>141</v>
      </c>
      <c r="AF136" s="125" t="s">
        <v>116</v>
      </c>
      <c r="AG136" s="122" t="s">
        <v>160</v>
      </c>
    </row>
    <row r="137" spans="2:33" s="14" customFormat="1" x14ac:dyDescent="0.2">
      <c r="B137" s="121">
        <v>14</v>
      </c>
      <c r="C137" s="3" t="s">
        <v>51</v>
      </c>
      <c r="D137" s="122">
        <v>28</v>
      </c>
      <c r="E137" s="123" t="s">
        <v>149</v>
      </c>
      <c r="F137" s="124" t="s">
        <v>119</v>
      </c>
      <c r="G137" s="124" t="s">
        <v>135</v>
      </c>
      <c r="H137" s="124" t="s">
        <v>148</v>
      </c>
      <c r="I137" s="124" t="s">
        <v>128</v>
      </c>
      <c r="J137" s="124" t="s">
        <v>150</v>
      </c>
      <c r="K137" s="124" t="s">
        <v>126</v>
      </c>
      <c r="L137" s="124" t="s">
        <v>143</v>
      </c>
      <c r="M137" s="124" t="s">
        <v>136</v>
      </c>
      <c r="N137" s="124" t="s">
        <v>145</v>
      </c>
      <c r="O137" s="124" t="s">
        <v>129</v>
      </c>
      <c r="P137" s="124" t="s">
        <v>146</v>
      </c>
      <c r="Q137" s="124" t="s">
        <v>137</v>
      </c>
      <c r="R137" s="124" t="s">
        <v>130</v>
      </c>
      <c r="S137" s="124" t="s">
        <v>132</v>
      </c>
      <c r="T137" s="124" t="s">
        <v>118</v>
      </c>
      <c r="U137" s="124" t="s">
        <v>138</v>
      </c>
      <c r="V137" s="124" t="s">
        <v>144</v>
      </c>
      <c r="W137" s="124" t="s">
        <v>147</v>
      </c>
      <c r="X137" s="124" t="s">
        <v>151</v>
      </c>
      <c r="Y137" s="124" t="s">
        <v>120</v>
      </c>
      <c r="Z137" s="124" t="s">
        <v>133</v>
      </c>
      <c r="AA137" s="124" t="s">
        <v>127</v>
      </c>
      <c r="AB137" s="124" t="s">
        <v>152</v>
      </c>
      <c r="AC137" s="124" t="s">
        <v>122</v>
      </c>
      <c r="AD137" s="124" t="s">
        <v>140</v>
      </c>
      <c r="AE137" s="124" t="s">
        <v>141</v>
      </c>
      <c r="AF137" s="125" t="s">
        <v>116</v>
      </c>
      <c r="AG137" s="122" t="s">
        <v>161</v>
      </c>
    </row>
    <row r="138" spans="2:33" s="14" customFormat="1" x14ac:dyDescent="0.2">
      <c r="B138" s="121">
        <v>15</v>
      </c>
      <c r="C138" s="3" t="s">
        <v>51</v>
      </c>
      <c r="D138" s="122">
        <v>28</v>
      </c>
      <c r="E138" s="123" t="s">
        <v>124</v>
      </c>
      <c r="F138" s="124" t="s">
        <v>119</v>
      </c>
      <c r="G138" s="124" t="s">
        <v>135</v>
      </c>
      <c r="H138" s="124" t="s">
        <v>148</v>
      </c>
      <c r="I138" s="124" t="s">
        <v>128</v>
      </c>
      <c r="J138" s="124" t="s">
        <v>153</v>
      </c>
      <c r="K138" s="124" t="s">
        <v>126</v>
      </c>
      <c r="L138" s="124" t="s">
        <v>143</v>
      </c>
      <c r="M138" s="124" t="s">
        <v>136</v>
      </c>
      <c r="N138" s="124" t="s">
        <v>123</v>
      </c>
      <c r="O138" s="124" t="s">
        <v>129</v>
      </c>
      <c r="P138" s="124" t="s">
        <v>146</v>
      </c>
      <c r="Q138" s="124" t="s">
        <v>137</v>
      </c>
      <c r="R138" s="124" t="s">
        <v>130</v>
      </c>
      <c r="S138" s="124" t="s">
        <v>132</v>
      </c>
      <c r="T138" s="124" t="s">
        <v>111</v>
      </c>
      <c r="U138" s="124" t="s">
        <v>138</v>
      </c>
      <c r="V138" s="124" t="s">
        <v>144</v>
      </c>
      <c r="W138" s="124" t="s">
        <v>147</v>
      </c>
      <c r="X138" s="124" t="s">
        <v>151</v>
      </c>
      <c r="Y138" s="124" t="s">
        <v>120</v>
      </c>
      <c r="Z138" s="124" t="s">
        <v>121</v>
      </c>
      <c r="AA138" s="124" t="s">
        <v>127</v>
      </c>
      <c r="AB138" s="124" t="s">
        <v>110</v>
      </c>
      <c r="AC138" s="124" t="s">
        <v>122</v>
      </c>
      <c r="AD138" s="124" t="s">
        <v>140</v>
      </c>
      <c r="AE138" s="124" t="s">
        <v>141</v>
      </c>
      <c r="AF138" s="125" t="s">
        <v>116</v>
      </c>
      <c r="AG138" s="122" t="s">
        <v>162</v>
      </c>
    </row>
    <row r="139" spans="2:33" s="14" customFormat="1" x14ac:dyDescent="0.2">
      <c r="B139" s="121">
        <v>16</v>
      </c>
      <c r="C139" s="3" t="s">
        <v>51</v>
      </c>
      <c r="D139" s="122">
        <v>28</v>
      </c>
      <c r="E139" s="123" t="s">
        <v>149</v>
      </c>
      <c r="F139" s="124" t="s">
        <v>119</v>
      </c>
      <c r="G139" s="124" t="s">
        <v>135</v>
      </c>
      <c r="H139" s="124" t="s">
        <v>148</v>
      </c>
      <c r="I139" s="124" t="s">
        <v>128</v>
      </c>
      <c r="J139" s="124" t="s">
        <v>150</v>
      </c>
      <c r="K139" s="124" t="s">
        <v>126</v>
      </c>
      <c r="L139" s="124" t="s">
        <v>143</v>
      </c>
      <c r="M139" s="124" t="s">
        <v>136</v>
      </c>
      <c r="N139" s="124" t="s">
        <v>123</v>
      </c>
      <c r="O139" s="124" t="s">
        <v>129</v>
      </c>
      <c r="P139" s="124" t="s">
        <v>146</v>
      </c>
      <c r="Q139" s="124" t="s">
        <v>137</v>
      </c>
      <c r="R139" s="124" t="s">
        <v>130</v>
      </c>
      <c r="S139" s="124" t="s">
        <v>132</v>
      </c>
      <c r="T139" s="124" t="s">
        <v>111</v>
      </c>
      <c r="U139" s="124" t="s">
        <v>138</v>
      </c>
      <c r="V139" s="124" t="s">
        <v>144</v>
      </c>
      <c r="W139" s="124" t="s">
        <v>147</v>
      </c>
      <c r="X139" s="124" t="s">
        <v>151</v>
      </c>
      <c r="Y139" s="124" t="s">
        <v>120</v>
      </c>
      <c r="Z139" s="124" t="s">
        <v>133</v>
      </c>
      <c r="AA139" s="124" t="s">
        <v>127</v>
      </c>
      <c r="AB139" s="124" t="s">
        <v>110</v>
      </c>
      <c r="AC139" s="124" t="s">
        <v>122</v>
      </c>
      <c r="AD139" s="124" t="s">
        <v>140</v>
      </c>
      <c r="AE139" s="124" t="s">
        <v>141</v>
      </c>
      <c r="AF139" s="125" t="s">
        <v>116</v>
      </c>
      <c r="AG139" s="122" t="s">
        <v>163</v>
      </c>
    </row>
    <row r="140" spans="2:33" s="14" customFormat="1" x14ac:dyDescent="0.2">
      <c r="B140" s="121">
        <v>17</v>
      </c>
      <c r="C140" s="3" t="s">
        <v>51</v>
      </c>
      <c r="D140" s="122">
        <v>28</v>
      </c>
      <c r="E140" s="123" t="s">
        <v>154</v>
      </c>
      <c r="F140" s="124" t="s">
        <v>119</v>
      </c>
      <c r="G140" s="124" t="s">
        <v>135</v>
      </c>
      <c r="H140" s="124" t="s">
        <v>148</v>
      </c>
      <c r="I140" s="124" t="s">
        <v>128</v>
      </c>
      <c r="J140" s="124" t="s">
        <v>108</v>
      </c>
      <c r="K140" s="124" t="s">
        <v>126</v>
      </c>
      <c r="L140" s="124" t="s">
        <v>143</v>
      </c>
      <c r="M140" s="124" t="s">
        <v>136</v>
      </c>
      <c r="N140" s="124" t="s">
        <v>123</v>
      </c>
      <c r="O140" s="124" t="s">
        <v>129</v>
      </c>
      <c r="P140" s="124" t="s">
        <v>146</v>
      </c>
      <c r="Q140" s="124" t="s">
        <v>137</v>
      </c>
      <c r="R140" s="124" t="s">
        <v>130</v>
      </c>
      <c r="S140" s="124" t="s">
        <v>132</v>
      </c>
      <c r="T140" s="124" t="s">
        <v>111</v>
      </c>
      <c r="U140" s="124" t="s">
        <v>138</v>
      </c>
      <c r="V140" s="124" t="s">
        <v>144</v>
      </c>
      <c r="W140" s="124" t="s">
        <v>147</v>
      </c>
      <c r="X140" s="124" t="s">
        <v>151</v>
      </c>
      <c r="Y140" s="124" t="s">
        <v>120</v>
      </c>
      <c r="Z140" s="124" t="s">
        <v>155</v>
      </c>
      <c r="AA140" s="124" t="s">
        <v>127</v>
      </c>
      <c r="AB140" s="124" t="s">
        <v>110</v>
      </c>
      <c r="AC140" s="124" t="s">
        <v>156</v>
      </c>
      <c r="AD140" s="124" t="s">
        <v>140</v>
      </c>
      <c r="AE140" s="124" t="s">
        <v>141</v>
      </c>
      <c r="AF140" s="125" t="s">
        <v>116</v>
      </c>
      <c r="AG140" s="122" t="s">
        <v>164</v>
      </c>
    </row>
    <row r="141" spans="2:33" s="14" customFormat="1" x14ac:dyDescent="0.2">
      <c r="B141" s="121">
        <v>18</v>
      </c>
      <c r="C141" s="3" t="s">
        <v>51</v>
      </c>
      <c r="D141" s="122">
        <v>28</v>
      </c>
      <c r="E141" s="123" t="s">
        <v>124</v>
      </c>
      <c r="F141" s="124" t="s">
        <v>119</v>
      </c>
      <c r="G141" s="124" t="s">
        <v>135</v>
      </c>
      <c r="H141" s="124" t="s">
        <v>148</v>
      </c>
      <c r="I141" s="124" t="s">
        <v>128</v>
      </c>
      <c r="J141" s="124" t="s">
        <v>108</v>
      </c>
      <c r="K141" s="124" t="s">
        <v>126</v>
      </c>
      <c r="L141" s="124" t="s">
        <v>143</v>
      </c>
      <c r="M141" s="124" t="s">
        <v>136</v>
      </c>
      <c r="N141" s="124" t="s">
        <v>145</v>
      </c>
      <c r="O141" s="124" t="s">
        <v>129</v>
      </c>
      <c r="P141" s="124" t="s">
        <v>146</v>
      </c>
      <c r="Q141" s="124" t="s">
        <v>137</v>
      </c>
      <c r="R141" s="124" t="s">
        <v>130</v>
      </c>
      <c r="S141" s="124" t="s">
        <v>132</v>
      </c>
      <c r="T141" s="124" t="s">
        <v>111</v>
      </c>
      <c r="U141" s="124" t="s">
        <v>138</v>
      </c>
      <c r="V141" s="124" t="s">
        <v>144</v>
      </c>
      <c r="W141" s="124" t="s">
        <v>147</v>
      </c>
      <c r="X141" s="124" t="s">
        <v>151</v>
      </c>
      <c r="Y141" s="124" t="s">
        <v>120</v>
      </c>
      <c r="Z141" s="124" t="s">
        <v>155</v>
      </c>
      <c r="AA141" s="124" t="s">
        <v>127</v>
      </c>
      <c r="AB141" s="124" t="s">
        <v>110</v>
      </c>
      <c r="AC141" s="124" t="s">
        <v>156</v>
      </c>
      <c r="AD141" s="124" t="s">
        <v>140</v>
      </c>
      <c r="AE141" s="124" t="s">
        <v>141</v>
      </c>
      <c r="AF141" s="125" t="s">
        <v>116</v>
      </c>
      <c r="AG141" s="122" t="s">
        <v>164</v>
      </c>
    </row>
    <row r="142" spans="2:33" s="14" customFormat="1" x14ac:dyDescent="0.2">
      <c r="B142" s="121">
        <v>19</v>
      </c>
      <c r="C142" s="3" t="s">
        <v>51</v>
      </c>
      <c r="D142" s="122">
        <v>28</v>
      </c>
      <c r="E142" s="123" t="s">
        <v>154</v>
      </c>
      <c r="F142" s="124" t="s">
        <v>117</v>
      </c>
      <c r="G142" s="124" t="s">
        <v>135</v>
      </c>
      <c r="H142" s="124" t="s">
        <v>148</v>
      </c>
      <c r="I142" s="124" t="s">
        <v>128</v>
      </c>
      <c r="J142" s="124" t="s">
        <v>108</v>
      </c>
      <c r="K142" s="124" t="s">
        <v>126</v>
      </c>
      <c r="L142" s="124" t="s">
        <v>143</v>
      </c>
      <c r="M142" s="124" t="s">
        <v>136</v>
      </c>
      <c r="N142" s="124" t="s">
        <v>123</v>
      </c>
      <c r="O142" s="124" t="s">
        <v>129</v>
      </c>
      <c r="P142" s="124" t="s">
        <v>146</v>
      </c>
      <c r="Q142" s="124" t="s">
        <v>137</v>
      </c>
      <c r="R142" s="124" t="s">
        <v>130</v>
      </c>
      <c r="S142" s="124" t="s">
        <v>132</v>
      </c>
      <c r="T142" s="124" t="s">
        <v>111</v>
      </c>
      <c r="U142" s="124" t="s">
        <v>138</v>
      </c>
      <c r="V142" s="124" t="s">
        <v>144</v>
      </c>
      <c r="W142" s="124" t="s">
        <v>147</v>
      </c>
      <c r="X142" s="124" t="s">
        <v>151</v>
      </c>
      <c r="Y142" s="124" t="s">
        <v>120</v>
      </c>
      <c r="Z142" s="124" t="s">
        <v>155</v>
      </c>
      <c r="AA142" s="124" t="s">
        <v>127</v>
      </c>
      <c r="AB142" s="124" t="s">
        <v>110</v>
      </c>
      <c r="AC142" s="124" t="s">
        <v>156</v>
      </c>
      <c r="AD142" s="124" t="s">
        <v>140</v>
      </c>
      <c r="AE142" s="124" t="s">
        <v>141</v>
      </c>
      <c r="AF142" s="125" t="s">
        <v>116</v>
      </c>
      <c r="AG142" s="122" t="s">
        <v>164</v>
      </c>
    </row>
    <row r="143" spans="2:33" s="14" customFormat="1" x14ac:dyDescent="0.2">
      <c r="B143" s="127">
        <v>20</v>
      </c>
      <c r="C143" s="128" t="s">
        <v>51</v>
      </c>
      <c r="D143" s="129">
        <v>28</v>
      </c>
      <c r="E143" s="130" t="s">
        <v>124</v>
      </c>
      <c r="F143" s="131" t="s">
        <v>117</v>
      </c>
      <c r="G143" s="131" t="s">
        <v>135</v>
      </c>
      <c r="H143" s="131" t="s">
        <v>148</v>
      </c>
      <c r="I143" s="131" t="s">
        <v>128</v>
      </c>
      <c r="J143" s="131" t="s">
        <v>108</v>
      </c>
      <c r="K143" s="131" t="s">
        <v>126</v>
      </c>
      <c r="L143" s="131" t="s">
        <v>143</v>
      </c>
      <c r="M143" s="131" t="s">
        <v>136</v>
      </c>
      <c r="N143" s="131" t="s">
        <v>157</v>
      </c>
      <c r="O143" s="131" t="s">
        <v>129</v>
      </c>
      <c r="P143" s="131" t="s">
        <v>146</v>
      </c>
      <c r="Q143" s="131" t="s">
        <v>137</v>
      </c>
      <c r="R143" s="131" t="s">
        <v>130</v>
      </c>
      <c r="S143" s="131" t="s">
        <v>132</v>
      </c>
      <c r="T143" s="131" t="s">
        <v>111</v>
      </c>
      <c r="U143" s="131" t="s">
        <v>138</v>
      </c>
      <c r="V143" s="131" t="s">
        <v>144</v>
      </c>
      <c r="W143" s="131" t="s">
        <v>147</v>
      </c>
      <c r="X143" s="131" t="s">
        <v>151</v>
      </c>
      <c r="Y143" s="131" t="s">
        <v>120</v>
      </c>
      <c r="Z143" s="131" t="s">
        <v>155</v>
      </c>
      <c r="AA143" s="131" t="s">
        <v>127</v>
      </c>
      <c r="AB143" s="131" t="s">
        <v>110</v>
      </c>
      <c r="AC143" s="131" t="s">
        <v>156</v>
      </c>
      <c r="AD143" s="131" t="s">
        <v>140</v>
      </c>
      <c r="AE143" s="131" t="s">
        <v>141</v>
      </c>
      <c r="AF143" s="132" t="s">
        <v>116</v>
      </c>
      <c r="AG143" s="129" t="s">
        <v>165</v>
      </c>
    </row>
    <row r="144" spans="2:33" s="14" customFormat="1" x14ac:dyDescent="0.2">
      <c r="B144" s="156">
        <v>1</v>
      </c>
      <c r="C144" s="157" t="s">
        <v>52</v>
      </c>
      <c r="D144" s="158">
        <v>0</v>
      </c>
      <c r="E144" s="133" t="s">
        <v>35</v>
      </c>
      <c r="F144" s="159" t="s">
        <v>35</v>
      </c>
      <c r="G144" s="159" t="s">
        <v>35</v>
      </c>
      <c r="H144" s="159" t="s">
        <v>35</v>
      </c>
      <c r="I144" s="159" t="s">
        <v>35</v>
      </c>
      <c r="J144" s="159" t="s">
        <v>35</v>
      </c>
      <c r="K144" s="159" t="s">
        <v>35</v>
      </c>
      <c r="L144" s="159" t="s">
        <v>35</v>
      </c>
      <c r="M144" s="159" t="s">
        <v>35</v>
      </c>
      <c r="N144" s="159" t="s">
        <v>35</v>
      </c>
      <c r="O144" s="159" t="s">
        <v>35</v>
      </c>
      <c r="P144" s="159" t="s">
        <v>35</v>
      </c>
      <c r="Q144" s="159" t="s">
        <v>35</v>
      </c>
      <c r="R144" s="159" t="s">
        <v>35</v>
      </c>
      <c r="S144" s="159" t="s">
        <v>35</v>
      </c>
      <c r="T144" s="159" t="s">
        <v>35</v>
      </c>
      <c r="U144" s="159" t="s">
        <v>35</v>
      </c>
      <c r="V144" s="159" t="s">
        <v>35</v>
      </c>
      <c r="W144" s="159" t="s">
        <v>35</v>
      </c>
      <c r="X144" s="159" t="s">
        <v>35</v>
      </c>
      <c r="Y144" s="159" t="s">
        <v>35</v>
      </c>
      <c r="Z144" s="159" t="s">
        <v>35</v>
      </c>
      <c r="AA144" s="159" t="s">
        <v>35</v>
      </c>
      <c r="AB144" s="159" t="s">
        <v>35</v>
      </c>
      <c r="AC144" s="159" t="s">
        <v>35</v>
      </c>
      <c r="AD144" s="159" t="s">
        <v>35</v>
      </c>
      <c r="AE144" s="159" t="s">
        <v>35</v>
      </c>
      <c r="AF144" s="160" t="s">
        <v>35</v>
      </c>
      <c r="AG144" s="158" t="s">
        <v>35</v>
      </c>
    </row>
    <row r="145" spans="2:33" s="14" customFormat="1" x14ac:dyDescent="0.2">
      <c r="B145" s="121">
        <v>2</v>
      </c>
      <c r="C145" s="3" t="s">
        <v>52</v>
      </c>
      <c r="D145" s="122">
        <v>0</v>
      </c>
      <c r="E145" s="123" t="s">
        <v>35</v>
      </c>
      <c r="F145" s="124" t="s">
        <v>35</v>
      </c>
      <c r="G145" s="124" t="s">
        <v>35</v>
      </c>
      <c r="H145" s="124" t="s">
        <v>35</v>
      </c>
      <c r="I145" s="124" t="s">
        <v>35</v>
      </c>
      <c r="J145" s="124" t="s">
        <v>35</v>
      </c>
      <c r="K145" s="124" t="s">
        <v>35</v>
      </c>
      <c r="L145" s="124" t="s">
        <v>35</v>
      </c>
      <c r="M145" s="124" t="s">
        <v>35</v>
      </c>
      <c r="N145" s="124" t="s">
        <v>35</v>
      </c>
      <c r="O145" s="124" t="s">
        <v>35</v>
      </c>
      <c r="P145" s="124" t="s">
        <v>35</v>
      </c>
      <c r="Q145" s="124" t="s">
        <v>35</v>
      </c>
      <c r="R145" s="124" t="s">
        <v>35</v>
      </c>
      <c r="S145" s="124" t="s">
        <v>35</v>
      </c>
      <c r="T145" s="124" t="s">
        <v>35</v>
      </c>
      <c r="U145" s="124" t="s">
        <v>35</v>
      </c>
      <c r="V145" s="124" t="s">
        <v>35</v>
      </c>
      <c r="W145" s="124" t="s">
        <v>35</v>
      </c>
      <c r="X145" s="124" t="s">
        <v>35</v>
      </c>
      <c r="Y145" s="124" t="s">
        <v>35</v>
      </c>
      <c r="Z145" s="124" t="s">
        <v>35</v>
      </c>
      <c r="AA145" s="124" t="s">
        <v>35</v>
      </c>
      <c r="AB145" s="124" t="s">
        <v>35</v>
      </c>
      <c r="AC145" s="124" t="s">
        <v>35</v>
      </c>
      <c r="AD145" s="124" t="s">
        <v>35</v>
      </c>
      <c r="AE145" s="124" t="s">
        <v>35</v>
      </c>
      <c r="AF145" s="125" t="s">
        <v>35</v>
      </c>
      <c r="AG145" s="122" t="s">
        <v>35</v>
      </c>
    </row>
    <row r="146" spans="2:33" s="14" customFormat="1" x14ac:dyDescent="0.2">
      <c r="B146" s="121">
        <v>3</v>
      </c>
      <c r="C146" s="3" t="s">
        <v>52</v>
      </c>
      <c r="D146" s="122">
        <v>2</v>
      </c>
      <c r="E146" s="123" t="s">
        <v>35</v>
      </c>
      <c r="F146" s="124" t="s">
        <v>35</v>
      </c>
      <c r="G146" s="124" t="s">
        <v>35</v>
      </c>
      <c r="H146" s="124" t="s">
        <v>35</v>
      </c>
      <c r="I146" s="124" t="s">
        <v>35</v>
      </c>
      <c r="J146" s="124" t="s">
        <v>115</v>
      </c>
      <c r="K146" s="124" t="s">
        <v>35</v>
      </c>
      <c r="L146" s="124" t="s">
        <v>35</v>
      </c>
      <c r="M146" s="124" t="s">
        <v>35</v>
      </c>
      <c r="N146" s="124" t="s">
        <v>35</v>
      </c>
      <c r="O146" s="124" t="s">
        <v>35</v>
      </c>
      <c r="P146" s="124" t="s">
        <v>35</v>
      </c>
      <c r="Q146" s="124" t="s">
        <v>35</v>
      </c>
      <c r="R146" s="124" t="s">
        <v>35</v>
      </c>
      <c r="S146" s="124" t="s">
        <v>35</v>
      </c>
      <c r="T146" s="124" t="s">
        <v>35</v>
      </c>
      <c r="U146" s="124" t="s">
        <v>35</v>
      </c>
      <c r="V146" s="124" t="s">
        <v>35</v>
      </c>
      <c r="W146" s="124" t="s">
        <v>35</v>
      </c>
      <c r="X146" s="124" t="s">
        <v>35</v>
      </c>
      <c r="Y146" s="124" t="s">
        <v>35</v>
      </c>
      <c r="Z146" s="124" t="s">
        <v>35</v>
      </c>
      <c r="AA146" s="124" t="s">
        <v>35</v>
      </c>
      <c r="AB146" s="124" t="s">
        <v>35</v>
      </c>
      <c r="AC146" s="124" t="s">
        <v>35</v>
      </c>
      <c r="AD146" s="124" t="s">
        <v>35</v>
      </c>
      <c r="AE146" s="124" t="s">
        <v>35</v>
      </c>
      <c r="AF146" s="125" t="s">
        <v>116</v>
      </c>
      <c r="AG146" s="122" t="s">
        <v>117</v>
      </c>
    </row>
    <row r="147" spans="2:33" s="14" customFormat="1" x14ac:dyDescent="0.2">
      <c r="B147" s="121">
        <v>4</v>
      </c>
      <c r="C147" s="3" t="s">
        <v>52</v>
      </c>
      <c r="D147" s="122">
        <v>4</v>
      </c>
      <c r="E147" s="123" t="s">
        <v>35</v>
      </c>
      <c r="F147" s="124" t="s">
        <v>35</v>
      </c>
      <c r="G147" s="124" t="s">
        <v>35</v>
      </c>
      <c r="H147" s="124" t="s">
        <v>35</v>
      </c>
      <c r="I147" s="124" t="s">
        <v>35</v>
      </c>
      <c r="J147" s="124" t="s">
        <v>115</v>
      </c>
      <c r="K147" s="124" t="s">
        <v>35</v>
      </c>
      <c r="L147" s="124" t="s">
        <v>35</v>
      </c>
      <c r="M147" s="124" t="s">
        <v>35</v>
      </c>
      <c r="N147" s="124" t="s">
        <v>35</v>
      </c>
      <c r="O147" s="124" t="s">
        <v>35</v>
      </c>
      <c r="P147" s="124" t="s">
        <v>112</v>
      </c>
      <c r="Q147" s="124" t="s">
        <v>35</v>
      </c>
      <c r="R147" s="124" t="s">
        <v>35</v>
      </c>
      <c r="S147" s="124" t="s">
        <v>35</v>
      </c>
      <c r="T147" s="124" t="s">
        <v>118</v>
      </c>
      <c r="U147" s="124" t="s">
        <v>35</v>
      </c>
      <c r="V147" s="124" t="s">
        <v>35</v>
      </c>
      <c r="W147" s="124" t="s">
        <v>35</v>
      </c>
      <c r="X147" s="124" t="s">
        <v>35</v>
      </c>
      <c r="Y147" s="124" t="s">
        <v>35</v>
      </c>
      <c r="Z147" s="124" t="s">
        <v>35</v>
      </c>
      <c r="AA147" s="124" t="s">
        <v>35</v>
      </c>
      <c r="AB147" s="124" t="s">
        <v>35</v>
      </c>
      <c r="AC147" s="124" t="s">
        <v>35</v>
      </c>
      <c r="AD147" s="124" t="s">
        <v>35</v>
      </c>
      <c r="AE147" s="124" t="s">
        <v>35</v>
      </c>
      <c r="AF147" s="125" t="s">
        <v>116</v>
      </c>
      <c r="AG147" s="122" t="s">
        <v>119</v>
      </c>
    </row>
    <row r="148" spans="2:33" s="14" customFormat="1" x14ac:dyDescent="0.2">
      <c r="B148" s="121">
        <v>5</v>
      </c>
      <c r="C148" s="3" t="s">
        <v>52</v>
      </c>
      <c r="D148" s="122">
        <v>4</v>
      </c>
      <c r="E148" s="123" t="s">
        <v>35</v>
      </c>
      <c r="F148" s="124" t="s">
        <v>35</v>
      </c>
      <c r="G148" s="124" t="s">
        <v>35</v>
      </c>
      <c r="H148" s="124" t="s">
        <v>35</v>
      </c>
      <c r="I148" s="124" t="s">
        <v>35</v>
      </c>
      <c r="J148" s="124" t="s">
        <v>115</v>
      </c>
      <c r="K148" s="124" t="s">
        <v>35</v>
      </c>
      <c r="L148" s="124" t="s">
        <v>35</v>
      </c>
      <c r="M148" s="124" t="s">
        <v>35</v>
      </c>
      <c r="N148" s="124" t="s">
        <v>35</v>
      </c>
      <c r="O148" s="124" t="s">
        <v>35</v>
      </c>
      <c r="P148" s="124" t="s">
        <v>112</v>
      </c>
      <c r="Q148" s="124" t="s">
        <v>35</v>
      </c>
      <c r="R148" s="124" t="s">
        <v>35</v>
      </c>
      <c r="S148" s="124" t="s">
        <v>35</v>
      </c>
      <c r="T148" s="124" t="s">
        <v>118</v>
      </c>
      <c r="U148" s="124" t="s">
        <v>35</v>
      </c>
      <c r="V148" s="124" t="s">
        <v>35</v>
      </c>
      <c r="W148" s="124" t="s">
        <v>35</v>
      </c>
      <c r="X148" s="124" t="s">
        <v>35</v>
      </c>
      <c r="Y148" s="124" t="s">
        <v>35</v>
      </c>
      <c r="Z148" s="124" t="s">
        <v>35</v>
      </c>
      <c r="AA148" s="124" t="s">
        <v>35</v>
      </c>
      <c r="AB148" s="124" t="s">
        <v>35</v>
      </c>
      <c r="AC148" s="124" t="s">
        <v>35</v>
      </c>
      <c r="AD148" s="124" t="s">
        <v>35</v>
      </c>
      <c r="AE148" s="124" t="s">
        <v>35</v>
      </c>
      <c r="AF148" s="125" t="s">
        <v>116</v>
      </c>
      <c r="AG148" s="122" t="s">
        <v>119</v>
      </c>
    </row>
    <row r="149" spans="2:33" s="14" customFormat="1" x14ac:dyDescent="0.2">
      <c r="B149" s="121">
        <v>6</v>
      </c>
      <c r="C149" s="3" t="s">
        <v>52</v>
      </c>
      <c r="D149" s="122">
        <v>4</v>
      </c>
      <c r="E149" s="123" t="s">
        <v>35</v>
      </c>
      <c r="F149" s="124" t="s">
        <v>35</v>
      </c>
      <c r="G149" s="124" t="s">
        <v>35</v>
      </c>
      <c r="H149" s="124" t="s">
        <v>35</v>
      </c>
      <c r="I149" s="124" t="s">
        <v>35</v>
      </c>
      <c r="J149" s="124" t="s">
        <v>115</v>
      </c>
      <c r="K149" s="124" t="s">
        <v>35</v>
      </c>
      <c r="L149" s="124" t="s">
        <v>35</v>
      </c>
      <c r="M149" s="124" t="s">
        <v>35</v>
      </c>
      <c r="N149" s="124" t="s">
        <v>35</v>
      </c>
      <c r="O149" s="124" t="s">
        <v>35</v>
      </c>
      <c r="P149" s="124" t="s">
        <v>112</v>
      </c>
      <c r="Q149" s="124" t="s">
        <v>35</v>
      </c>
      <c r="R149" s="124" t="s">
        <v>35</v>
      </c>
      <c r="S149" s="124" t="s">
        <v>35</v>
      </c>
      <c r="T149" s="124" t="s">
        <v>118</v>
      </c>
      <c r="U149" s="124" t="s">
        <v>35</v>
      </c>
      <c r="V149" s="124" t="s">
        <v>35</v>
      </c>
      <c r="W149" s="124" t="s">
        <v>35</v>
      </c>
      <c r="X149" s="124" t="s">
        <v>35</v>
      </c>
      <c r="Y149" s="124" t="s">
        <v>35</v>
      </c>
      <c r="Z149" s="124" t="s">
        <v>35</v>
      </c>
      <c r="AA149" s="124" t="s">
        <v>35</v>
      </c>
      <c r="AB149" s="124" t="s">
        <v>35</v>
      </c>
      <c r="AC149" s="124" t="s">
        <v>35</v>
      </c>
      <c r="AD149" s="124" t="s">
        <v>35</v>
      </c>
      <c r="AE149" s="124" t="s">
        <v>35</v>
      </c>
      <c r="AF149" s="125" t="s">
        <v>116</v>
      </c>
      <c r="AG149" s="122" t="s">
        <v>119</v>
      </c>
    </row>
    <row r="150" spans="2:33" s="14" customFormat="1" x14ac:dyDescent="0.2">
      <c r="B150" s="121">
        <v>7</v>
      </c>
      <c r="C150" s="3" t="s">
        <v>52</v>
      </c>
      <c r="D150" s="122">
        <v>5</v>
      </c>
      <c r="E150" s="123" t="s">
        <v>35</v>
      </c>
      <c r="F150" s="124" t="s">
        <v>35</v>
      </c>
      <c r="G150" s="124" t="s">
        <v>35</v>
      </c>
      <c r="H150" s="124" t="s">
        <v>35</v>
      </c>
      <c r="I150" s="124" t="s">
        <v>35</v>
      </c>
      <c r="J150" s="124" t="s">
        <v>115</v>
      </c>
      <c r="K150" s="124" t="s">
        <v>35</v>
      </c>
      <c r="L150" s="124" t="s">
        <v>35</v>
      </c>
      <c r="M150" s="124" t="s">
        <v>35</v>
      </c>
      <c r="N150" s="124" t="s">
        <v>35</v>
      </c>
      <c r="O150" s="124" t="s">
        <v>35</v>
      </c>
      <c r="P150" s="124" t="s">
        <v>112</v>
      </c>
      <c r="Q150" s="124" t="s">
        <v>35</v>
      </c>
      <c r="R150" s="124" t="s">
        <v>35</v>
      </c>
      <c r="S150" s="124" t="s">
        <v>35</v>
      </c>
      <c r="T150" s="124" t="s">
        <v>118</v>
      </c>
      <c r="U150" s="124" t="s">
        <v>35</v>
      </c>
      <c r="V150" s="124" t="s">
        <v>35</v>
      </c>
      <c r="W150" s="124" t="s">
        <v>35</v>
      </c>
      <c r="X150" s="124" t="s">
        <v>35</v>
      </c>
      <c r="Y150" s="124" t="s">
        <v>120</v>
      </c>
      <c r="Z150" s="124" t="s">
        <v>35</v>
      </c>
      <c r="AA150" s="124" t="s">
        <v>35</v>
      </c>
      <c r="AB150" s="124" t="s">
        <v>35</v>
      </c>
      <c r="AC150" s="124" t="s">
        <v>35</v>
      </c>
      <c r="AD150" s="124" t="s">
        <v>35</v>
      </c>
      <c r="AE150" s="124" t="s">
        <v>35</v>
      </c>
      <c r="AF150" s="125" t="s">
        <v>116</v>
      </c>
      <c r="AG150" s="122" t="s">
        <v>119</v>
      </c>
    </row>
    <row r="151" spans="2:33" s="14" customFormat="1" x14ac:dyDescent="0.2">
      <c r="B151" s="121">
        <v>8</v>
      </c>
      <c r="C151" s="3" t="s">
        <v>52</v>
      </c>
      <c r="D151" s="122">
        <v>5</v>
      </c>
      <c r="E151" s="123" t="s">
        <v>35</v>
      </c>
      <c r="F151" s="124" t="s">
        <v>35</v>
      </c>
      <c r="G151" s="124" t="s">
        <v>35</v>
      </c>
      <c r="H151" s="124" t="s">
        <v>35</v>
      </c>
      <c r="I151" s="124" t="s">
        <v>35</v>
      </c>
      <c r="J151" s="124" t="s">
        <v>115</v>
      </c>
      <c r="K151" s="124" t="s">
        <v>35</v>
      </c>
      <c r="L151" s="124" t="s">
        <v>35</v>
      </c>
      <c r="M151" s="124" t="s">
        <v>35</v>
      </c>
      <c r="N151" s="124" t="s">
        <v>35</v>
      </c>
      <c r="O151" s="124" t="s">
        <v>35</v>
      </c>
      <c r="P151" s="124" t="s">
        <v>112</v>
      </c>
      <c r="Q151" s="124" t="s">
        <v>35</v>
      </c>
      <c r="R151" s="124" t="s">
        <v>35</v>
      </c>
      <c r="S151" s="124" t="s">
        <v>35</v>
      </c>
      <c r="T151" s="124" t="s">
        <v>118</v>
      </c>
      <c r="U151" s="124" t="s">
        <v>35</v>
      </c>
      <c r="V151" s="124" t="s">
        <v>35</v>
      </c>
      <c r="W151" s="124" t="s">
        <v>35</v>
      </c>
      <c r="X151" s="124" t="s">
        <v>35</v>
      </c>
      <c r="Y151" s="124" t="s">
        <v>120</v>
      </c>
      <c r="Z151" s="124" t="s">
        <v>35</v>
      </c>
      <c r="AA151" s="124" t="s">
        <v>35</v>
      </c>
      <c r="AB151" s="124" t="s">
        <v>35</v>
      </c>
      <c r="AC151" s="124" t="s">
        <v>35</v>
      </c>
      <c r="AD151" s="124" t="s">
        <v>35</v>
      </c>
      <c r="AE151" s="124" t="s">
        <v>35</v>
      </c>
      <c r="AF151" s="125" t="s">
        <v>116</v>
      </c>
      <c r="AG151" s="122" t="s">
        <v>119</v>
      </c>
    </row>
    <row r="152" spans="2:33" s="14" customFormat="1" x14ac:dyDescent="0.2">
      <c r="B152" s="121">
        <v>9</v>
      </c>
      <c r="C152" s="3" t="s">
        <v>52</v>
      </c>
      <c r="D152" s="122">
        <v>6</v>
      </c>
      <c r="E152" s="123" t="s">
        <v>35</v>
      </c>
      <c r="F152" s="124" t="s">
        <v>35</v>
      </c>
      <c r="G152" s="124" t="s">
        <v>35</v>
      </c>
      <c r="H152" s="124" t="s">
        <v>35</v>
      </c>
      <c r="I152" s="124" t="s">
        <v>35</v>
      </c>
      <c r="J152" s="124" t="s">
        <v>115</v>
      </c>
      <c r="K152" s="124" t="s">
        <v>35</v>
      </c>
      <c r="L152" s="124" t="s">
        <v>35</v>
      </c>
      <c r="M152" s="124" t="s">
        <v>35</v>
      </c>
      <c r="N152" s="124" t="s">
        <v>35</v>
      </c>
      <c r="O152" s="124" t="s">
        <v>35</v>
      </c>
      <c r="P152" s="124" t="s">
        <v>112</v>
      </c>
      <c r="Q152" s="124" t="s">
        <v>35</v>
      </c>
      <c r="R152" s="124" t="s">
        <v>35</v>
      </c>
      <c r="S152" s="124" t="s">
        <v>35</v>
      </c>
      <c r="T152" s="124" t="s">
        <v>118</v>
      </c>
      <c r="U152" s="124" t="s">
        <v>35</v>
      </c>
      <c r="V152" s="124" t="s">
        <v>35</v>
      </c>
      <c r="W152" s="124" t="s">
        <v>35</v>
      </c>
      <c r="X152" s="124" t="s">
        <v>35</v>
      </c>
      <c r="Y152" s="124" t="s">
        <v>120</v>
      </c>
      <c r="Z152" s="124" t="s">
        <v>121</v>
      </c>
      <c r="AA152" s="124" t="s">
        <v>35</v>
      </c>
      <c r="AB152" s="124" t="s">
        <v>35</v>
      </c>
      <c r="AC152" s="124" t="s">
        <v>35</v>
      </c>
      <c r="AD152" s="124" t="s">
        <v>35</v>
      </c>
      <c r="AE152" s="124" t="s">
        <v>35</v>
      </c>
      <c r="AF152" s="125" t="s">
        <v>116</v>
      </c>
      <c r="AG152" s="122" t="s">
        <v>117</v>
      </c>
    </row>
    <row r="153" spans="2:33" s="14" customFormat="1" x14ac:dyDescent="0.2">
      <c r="B153" s="121">
        <v>10</v>
      </c>
      <c r="C153" s="3" t="s">
        <v>52</v>
      </c>
      <c r="D153" s="122">
        <v>7</v>
      </c>
      <c r="E153" s="123" t="s">
        <v>35</v>
      </c>
      <c r="F153" s="124" t="s">
        <v>35</v>
      </c>
      <c r="G153" s="124" t="s">
        <v>35</v>
      </c>
      <c r="H153" s="124" t="s">
        <v>35</v>
      </c>
      <c r="I153" s="124" t="s">
        <v>35</v>
      </c>
      <c r="J153" s="124" t="s">
        <v>115</v>
      </c>
      <c r="K153" s="124" t="s">
        <v>35</v>
      </c>
      <c r="L153" s="124" t="s">
        <v>35</v>
      </c>
      <c r="M153" s="124" t="s">
        <v>35</v>
      </c>
      <c r="N153" s="124" t="s">
        <v>35</v>
      </c>
      <c r="O153" s="124" t="s">
        <v>35</v>
      </c>
      <c r="P153" s="124" t="s">
        <v>112</v>
      </c>
      <c r="Q153" s="124" t="s">
        <v>35</v>
      </c>
      <c r="R153" s="124" t="s">
        <v>35</v>
      </c>
      <c r="S153" s="124" t="s">
        <v>35</v>
      </c>
      <c r="T153" s="124" t="s">
        <v>118</v>
      </c>
      <c r="U153" s="124" t="s">
        <v>35</v>
      </c>
      <c r="V153" s="124" t="s">
        <v>35</v>
      </c>
      <c r="W153" s="124" t="s">
        <v>35</v>
      </c>
      <c r="X153" s="124" t="s">
        <v>35</v>
      </c>
      <c r="Y153" s="124" t="s">
        <v>120</v>
      </c>
      <c r="Z153" s="124" t="s">
        <v>121</v>
      </c>
      <c r="AA153" s="124" t="s">
        <v>35</v>
      </c>
      <c r="AB153" s="124" t="s">
        <v>35</v>
      </c>
      <c r="AC153" s="124" t="s">
        <v>122</v>
      </c>
      <c r="AD153" s="124" t="s">
        <v>35</v>
      </c>
      <c r="AE153" s="124" t="s">
        <v>35</v>
      </c>
      <c r="AF153" s="125" t="s">
        <v>116</v>
      </c>
      <c r="AG153" s="122" t="s">
        <v>117</v>
      </c>
    </row>
    <row r="154" spans="2:33" s="14" customFormat="1" x14ac:dyDescent="0.2">
      <c r="B154" s="121">
        <v>11</v>
      </c>
      <c r="C154" s="3" t="s">
        <v>52</v>
      </c>
      <c r="D154" s="122">
        <v>8</v>
      </c>
      <c r="E154" s="123" t="s">
        <v>35</v>
      </c>
      <c r="F154" s="124" t="s">
        <v>119</v>
      </c>
      <c r="G154" s="124" t="s">
        <v>35</v>
      </c>
      <c r="H154" s="124" t="s">
        <v>35</v>
      </c>
      <c r="I154" s="124" t="s">
        <v>35</v>
      </c>
      <c r="J154" s="124" t="s">
        <v>115</v>
      </c>
      <c r="K154" s="124" t="s">
        <v>35</v>
      </c>
      <c r="L154" s="124" t="s">
        <v>35</v>
      </c>
      <c r="M154" s="124" t="s">
        <v>35</v>
      </c>
      <c r="N154" s="124" t="s">
        <v>35</v>
      </c>
      <c r="O154" s="124" t="s">
        <v>35</v>
      </c>
      <c r="P154" s="124" t="s">
        <v>112</v>
      </c>
      <c r="Q154" s="124" t="s">
        <v>35</v>
      </c>
      <c r="R154" s="124" t="s">
        <v>35</v>
      </c>
      <c r="S154" s="124" t="s">
        <v>35</v>
      </c>
      <c r="T154" s="124" t="s">
        <v>118</v>
      </c>
      <c r="U154" s="124" t="s">
        <v>35</v>
      </c>
      <c r="V154" s="124" t="s">
        <v>35</v>
      </c>
      <c r="W154" s="124" t="s">
        <v>35</v>
      </c>
      <c r="X154" s="124" t="s">
        <v>35</v>
      </c>
      <c r="Y154" s="124" t="s">
        <v>120</v>
      </c>
      <c r="Z154" s="124" t="s">
        <v>121</v>
      </c>
      <c r="AA154" s="124" t="s">
        <v>35</v>
      </c>
      <c r="AB154" s="124" t="s">
        <v>35</v>
      </c>
      <c r="AC154" s="124" t="s">
        <v>122</v>
      </c>
      <c r="AD154" s="124" t="s">
        <v>35</v>
      </c>
      <c r="AE154" s="124" t="s">
        <v>35</v>
      </c>
      <c r="AF154" s="125" t="s">
        <v>116</v>
      </c>
      <c r="AG154" s="122" t="s">
        <v>117</v>
      </c>
    </row>
    <row r="155" spans="2:33" s="14" customFormat="1" x14ac:dyDescent="0.2">
      <c r="B155" s="121">
        <v>12</v>
      </c>
      <c r="C155" s="3" t="s">
        <v>52</v>
      </c>
      <c r="D155" s="122">
        <v>9</v>
      </c>
      <c r="E155" s="123" t="s">
        <v>35</v>
      </c>
      <c r="F155" s="124" t="s">
        <v>119</v>
      </c>
      <c r="G155" s="124" t="s">
        <v>35</v>
      </c>
      <c r="H155" s="124" t="s">
        <v>35</v>
      </c>
      <c r="I155" s="124" t="s">
        <v>35</v>
      </c>
      <c r="J155" s="124" t="s">
        <v>115</v>
      </c>
      <c r="K155" s="124" t="s">
        <v>35</v>
      </c>
      <c r="L155" s="124" t="s">
        <v>35</v>
      </c>
      <c r="M155" s="124" t="s">
        <v>35</v>
      </c>
      <c r="N155" s="124" t="s">
        <v>123</v>
      </c>
      <c r="O155" s="124" t="s">
        <v>35</v>
      </c>
      <c r="P155" s="124" t="s">
        <v>112</v>
      </c>
      <c r="Q155" s="124" t="s">
        <v>35</v>
      </c>
      <c r="R155" s="124" t="s">
        <v>35</v>
      </c>
      <c r="S155" s="124" t="s">
        <v>35</v>
      </c>
      <c r="T155" s="124" t="s">
        <v>118</v>
      </c>
      <c r="U155" s="124" t="s">
        <v>35</v>
      </c>
      <c r="V155" s="124" t="s">
        <v>35</v>
      </c>
      <c r="W155" s="124" t="s">
        <v>35</v>
      </c>
      <c r="X155" s="124" t="s">
        <v>35</v>
      </c>
      <c r="Y155" s="124" t="s">
        <v>120</v>
      </c>
      <c r="Z155" s="124" t="s">
        <v>121</v>
      </c>
      <c r="AA155" s="124" t="s">
        <v>35</v>
      </c>
      <c r="AB155" s="124" t="s">
        <v>35</v>
      </c>
      <c r="AC155" s="124" t="s">
        <v>122</v>
      </c>
      <c r="AD155" s="124" t="s">
        <v>35</v>
      </c>
      <c r="AE155" s="124" t="s">
        <v>35</v>
      </c>
      <c r="AF155" s="125" t="s">
        <v>116</v>
      </c>
      <c r="AG155" s="122" t="s">
        <v>117</v>
      </c>
    </row>
    <row r="156" spans="2:33" s="14" customFormat="1" x14ac:dyDescent="0.2">
      <c r="B156" s="121">
        <v>13</v>
      </c>
      <c r="C156" s="3" t="s">
        <v>52</v>
      </c>
      <c r="D156" s="122">
        <v>10</v>
      </c>
      <c r="E156" s="123" t="s">
        <v>124</v>
      </c>
      <c r="F156" s="124" t="s">
        <v>119</v>
      </c>
      <c r="G156" s="124" t="s">
        <v>35</v>
      </c>
      <c r="H156" s="124" t="s">
        <v>35</v>
      </c>
      <c r="I156" s="124" t="s">
        <v>35</v>
      </c>
      <c r="J156" s="124" t="s">
        <v>115</v>
      </c>
      <c r="K156" s="124" t="s">
        <v>35</v>
      </c>
      <c r="L156" s="124" t="s">
        <v>35</v>
      </c>
      <c r="M156" s="124" t="s">
        <v>35</v>
      </c>
      <c r="N156" s="124" t="s">
        <v>123</v>
      </c>
      <c r="O156" s="124" t="s">
        <v>35</v>
      </c>
      <c r="P156" s="124" t="s">
        <v>112</v>
      </c>
      <c r="Q156" s="124" t="s">
        <v>35</v>
      </c>
      <c r="R156" s="124" t="s">
        <v>35</v>
      </c>
      <c r="S156" s="124" t="s">
        <v>35</v>
      </c>
      <c r="T156" s="124" t="s">
        <v>118</v>
      </c>
      <c r="U156" s="124" t="s">
        <v>35</v>
      </c>
      <c r="V156" s="124" t="s">
        <v>35</v>
      </c>
      <c r="W156" s="124" t="s">
        <v>35</v>
      </c>
      <c r="X156" s="124" t="s">
        <v>35</v>
      </c>
      <c r="Y156" s="124" t="s">
        <v>120</v>
      </c>
      <c r="Z156" s="124" t="s">
        <v>121</v>
      </c>
      <c r="AA156" s="124" t="s">
        <v>35</v>
      </c>
      <c r="AB156" s="124" t="s">
        <v>35</v>
      </c>
      <c r="AC156" s="124" t="s">
        <v>122</v>
      </c>
      <c r="AD156" s="124" t="s">
        <v>35</v>
      </c>
      <c r="AE156" s="124" t="s">
        <v>35</v>
      </c>
      <c r="AF156" s="125" t="s">
        <v>116</v>
      </c>
      <c r="AG156" s="122" t="s">
        <v>117</v>
      </c>
    </row>
    <row r="157" spans="2:33" s="14" customFormat="1" x14ac:dyDescent="0.2">
      <c r="B157" s="121">
        <v>14</v>
      </c>
      <c r="C157" s="3" t="s">
        <v>52</v>
      </c>
      <c r="D157" s="122">
        <v>10</v>
      </c>
      <c r="E157" s="123" t="s">
        <v>124</v>
      </c>
      <c r="F157" s="124" t="s">
        <v>119</v>
      </c>
      <c r="G157" s="124" t="s">
        <v>35</v>
      </c>
      <c r="H157" s="124" t="s">
        <v>35</v>
      </c>
      <c r="I157" s="124" t="s">
        <v>35</v>
      </c>
      <c r="J157" s="124" t="s">
        <v>115</v>
      </c>
      <c r="K157" s="124" t="s">
        <v>35</v>
      </c>
      <c r="L157" s="124" t="s">
        <v>35</v>
      </c>
      <c r="M157" s="124" t="s">
        <v>35</v>
      </c>
      <c r="N157" s="124" t="s">
        <v>123</v>
      </c>
      <c r="O157" s="124" t="s">
        <v>35</v>
      </c>
      <c r="P157" s="124" t="s">
        <v>112</v>
      </c>
      <c r="Q157" s="124" t="s">
        <v>35</v>
      </c>
      <c r="R157" s="124" t="s">
        <v>35</v>
      </c>
      <c r="S157" s="124" t="s">
        <v>35</v>
      </c>
      <c r="T157" s="124" t="s">
        <v>118</v>
      </c>
      <c r="U157" s="124" t="s">
        <v>35</v>
      </c>
      <c r="V157" s="124" t="s">
        <v>35</v>
      </c>
      <c r="W157" s="124" t="s">
        <v>35</v>
      </c>
      <c r="X157" s="124" t="s">
        <v>35</v>
      </c>
      <c r="Y157" s="124" t="s">
        <v>120</v>
      </c>
      <c r="Z157" s="124" t="s">
        <v>121</v>
      </c>
      <c r="AA157" s="124" t="s">
        <v>35</v>
      </c>
      <c r="AB157" s="124" t="s">
        <v>35</v>
      </c>
      <c r="AC157" s="124" t="s">
        <v>122</v>
      </c>
      <c r="AD157" s="124" t="s">
        <v>35</v>
      </c>
      <c r="AE157" s="124" t="s">
        <v>35</v>
      </c>
      <c r="AF157" s="125" t="s">
        <v>116</v>
      </c>
      <c r="AG157" s="122" t="s">
        <v>117</v>
      </c>
    </row>
    <row r="158" spans="2:33" s="14" customFormat="1" x14ac:dyDescent="0.2">
      <c r="B158" s="121">
        <v>15</v>
      </c>
      <c r="C158" s="3" t="s">
        <v>52</v>
      </c>
      <c r="D158" s="122">
        <v>10</v>
      </c>
      <c r="E158" s="123" t="s">
        <v>124</v>
      </c>
      <c r="F158" s="124" t="s">
        <v>119</v>
      </c>
      <c r="G158" s="124" t="s">
        <v>35</v>
      </c>
      <c r="H158" s="124" t="s">
        <v>35</v>
      </c>
      <c r="I158" s="124" t="s">
        <v>35</v>
      </c>
      <c r="J158" s="124" t="s">
        <v>115</v>
      </c>
      <c r="K158" s="124" t="s">
        <v>35</v>
      </c>
      <c r="L158" s="124" t="s">
        <v>35</v>
      </c>
      <c r="M158" s="124" t="s">
        <v>35</v>
      </c>
      <c r="N158" s="124" t="s">
        <v>123</v>
      </c>
      <c r="O158" s="124" t="s">
        <v>35</v>
      </c>
      <c r="P158" s="124" t="s">
        <v>112</v>
      </c>
      <c r="Q158" s="124" t="s">
        <v>35</v>
      </c>
      <c r="R158" s="124" t="s">
        <v>35</v>
      </c>
      <c r="S158" s="124" t="s">
        <v>35</v>
      </c>
      <c r="T158" s="124" t="s">
        <v>118</v>
      </c>
      <c r="U158" s="124" t="s">
        <v>35</v>
      </c>
      <c r="V158" s="124" t="s">
        <v>35</v>
      </c>
      <c r="W158" s="124" t="s">
        <v>35</v>
      </c>
      <c r="X158" s="124" t="s">
        <v>35</v>
      </c>
      <c r="Y158" s="124" t="s">
        <v>120</v>
      </c>
      <c r="Z158" s="124" t="s">
        <v>121</v>
      </c>
      <c r="AA158" s="124" t="s">
        <v>35</v>
      </c>
      <c r="AB158" s="124" t="s">
        <v>35</v>
      </c>
      <c r="AC158" s="124" t="s">
        <v>122</v>
      </c>
      <c r="AD158" s="124" t="s">
        <v>35</v>
      </c>
      <c r="AE158" s="124" t="s">
        <v>35</v>
      </c>
      <c r="AF158" s="125" t="s">
        <v>116</v>
      </c>
      <c r="AG158" s="122" t="s">
        <v>117</v>
      </c>
    </row>
    <row r="159" spans="2:33" s="14" customFormat="1" x14ac:dyDescent="0.2">
      <c r="B159" s="121">
        <v>16</v>
      </c>
      <c r="C159" s="3" t="s">
        <v>52</v>
      </c>
      <c r="D159" s="122">
        <v>10</v>
      </c>
      <c r="E159" s="123" t="s">
        <v>124</v>
      </c>
      <c r="F159" s="124" t="s">
        <v>119</v>
      </c>
      <c r="G159" s="124" t="s">
        <v>35</v>
      </c>
      <c r="H159" s="124" t="s">
        <v>35</v>
      </c>
      <c r="I159" s="124" t="s">
        <v>35</v>
      </c>
      <c r="J159" s="124" t="s">
        <v>115</v>
      </c>
      <c r="K159" s="124" t="s">
        <v>35</v>
      </c>
      <c r="L159" s="124" t="s">
        <v>35</v>
      </c>
      <c r="M159" s="124" t="s">
        <v>35</v>
      </c>
      <c r="N159" s="124" t="s">
        <v>123</v>
      </c>
      <c r="O159" s="124" t="s">
        <v>35</v>
      </c>
      <c r="P159" s="124" t="s">
        <v>112</v>
      </c>
      <c r="Q159" s="124" t="s">
        <v>35</v>
      </c>
      <c r="R159" s="124" t="s">
        <v>35</v>
      </c>
      <c r="S159" s="124" t="s">
        <v>35</v>
      </c>
      <c r="T159" s="124" t="s">
        <v>118</v>
      </c>
      <c r="U159" s="124" t="s">
        <v>35</v>
      </c>
      <c r="V159" s="124" t="s">
        <v>35</v>
      </c>
      <c r="W159" s="124" t="s">
        <v>35</v>
      </c>
      <c r="X159" s="124" t="s">
        <v>35</v>
      </c>
      <c r="Y159" s="124" t="s">
        <v>120</v>
      </c>
      <c r="Z159" s="124" t="s">
        <v>121</v>
      </c>
      <c r="AA159" s="124" t="s">
        <v>35</v>
      </c>
      <c r="AB159" s="124" t="s">
        <v>35</v>
      </c>
      <c r="AC159" s="124" t="s">
        <v>122</v>
      </c>
      <c r="AD159" s="124" t="s">
        <v>35</v>
      </c>
      <c r="AE159" s="124" t="s">
        <v>35</v>
      </c>
      <c r="AF159" s="125" t="s">
        <v>116</v>
      </c>
      <c r="AG159" s="122" t="s">
        <v>117</v>
      </c>
    </row>
    <row r="160" spans="2:33" s="14" customFormat="1" x14ac:dyDescent="0.2">
      <c r="B160" s="121">
        <v>17</v>
      </c>
      <c r="C160" s="3" t="s">
        <v>52</v>
      </c>
      <c r="D160" s="122">
        <v>10</v>
      </c>
      <c r="E160" s="123" t="s">
        <v>124</v>
      </c>
      <c r="F160" s="124" t="s">
        <v>119</v>
      </c>
      <c r="G160" s="124" t="s">
        <v>35</v>
      </c>
      <c r="H160" s="124" t="s">
        <v>35</v>
      </c>
      <c r="I160" s="124" t="s">
        <v>35</v>
      </c>
      <c r="J160" s="124" t="s">
        <v>115</v>
      </c>
      <c r="K160" s="124" t="s">
        <v>35</v>
      </c>
      <c r="L160" s="124" t="s">
        <v>35</v>
      </c>
      <c r="M160" s="124" t="s">
        <v>35</v>
      </c>
      <c r="N160" s="124" t="s">
        <v>123</v>
      </c>
      <c r="O160" s="124" t="s">
        <v>35</v>
      </c>
      <c r="P160" s="124" t="s">
        <v>112</v>
      </c>
      <c r="Q160" s="124" t="s">
        <v>35</v>
      </c>
      <c r="R160" s="124" t="s">
        <v>35</v>
      </c>
      <c r="S160" s="124" t="s">
        <v>35</v>
      </c>
      <c r="T160" s="124" t="s">
        <v>118</v>
      </c>
      <c r="U160" s="124" t="s">
        <v>35</v>
      </c>
      <c r="V160" s="124" t="s">
        <v>35</v>
      </c>
      <c r="W160" s="124" t="s">
        <v>35</v>
      </c>
      <c r="X160" s="124" t="s">
        <v>35</v>
      </c>
      <c r="Y160" s="124" t="s">
        <v>120</v>
      </c>
      <c r="Z160" s="124" t="s">
        <v>121</v>
      </c>
      <c r="AA160" s="124" t="s">
        <v>35</v>
      </c>
      <c r="AB160" s="124" t="s">
        <v>35</v>
      </c>
      <c r="AC160" s="124" t="s">
        <v>122</v>
      </c>
      <c r="AD160" s="124" t="s">
        <v>35</v>
      </c>
      <c r="AE160" s="124" t="s">
        <v>35</v>
      </c>
      <c r="AF160" s="125" t="s">
        <v>116</v>
      </c>
      <c r="AG160" s="122" t="s">
        <v>117</v>
      </c>
    </row>
    <row r="161" spans="2:33" s="14" customFormat="1" x14ac:dyDescent="0.2">
      <c r="B161" s="121">
        <v>18</v>
      </c>
      <c r="C161" s="3" t="s">
        <v>52</v>
      </c>
      <c r="D161" s="122">
        <v>10</v>
      </c>
      <c r="E161" s="123" t="s">
        <v>124</v>
      </c>
      <c r="F161" s="124" t="s">
        <v>119</v>
      </c>
      <c r="G161" s="124" t="s">
        <v>35</v>
      </c>
      <c r="H161" s="124" t="s">
        <v>35</v>
      </c>
      <c r="I161" s="124" t="s">
        <v>35</v>
      </c>
      <c r="J161" s="124" t="s">
        <v>115</v>
      </c>
      <c r="K161" s="124" t="s">
        <v>35</v>
      </c>
      <c r="L161" s="124" t="s">
        <v>35</v>
      </c>
      <c r="M161" s="124" t="s">
        <v>35</v>
      </c>
      <c r="N161" s="124" t="s">
        <v>123</v>
      </c>
      <c r="O161" s="124" t="s">
        <v>35</v>
      </c>
      <c r="P161" s="124" t="s">
        <v>112</v>
      </c>
      <c r="Q161" s="124" t="s">
        <v>35</v>
      </c>
      <c r="R161" s="124" t="s">
        <v>35</v>
      </c>
      <c r="S161" s="124" t="s">
        <v>35</v>
      </c>
      <c r="T161" s="124" t="s">
        <v>118</v>
      </c>
      <c r="U161" s="124" t="s">
        <v>35</v>
      </c>
      <c r="V161" s="124" t="s">
        <v>35</v>
      </c>
      <c r="W161" s="124" t="s">
        <v>35</v>
      </c>
      <c r="X161" s="124" t="s">
        <v>35</v>
      </c>
      <c r="Y161" s="124" t="s">
        <v>120</v>
      </c>
      <c r="Z161" s="124" t="s">
        <v>121</v>
      </c>
      <c r="AA161" s="124" t="s">
        <v>35</v>
      </c>
      <c r="AB161" s="124" t="s">
        <v>35</v>
      </c>
      <c r="AC161" s="124" t="s">
        <v>122</v>
      </c>
      <c r="AD161" s="124" t="s">
        <v>35</v>
      </c>
      <c r="AE161" s="124" t="s">
        <v>35</v>
      </c>
      <c r="AF161" s="125" t="s">
        <v>116</v>
      </c>
      <c r="AG161" s="122" t="s">
        <v>117</v>
      </c>
    </row>
    <row r="162" spans="2:33" s="14" customFormat="1" x14ac:dyDescent="0.2">
      <c r="B162" s="121">
        <v>19</v>
      </c>
      <c r="C162" s="3" t="s">
        <v>52</v>
      </c>
      <c r="D162" s="122">
        <v>10</v>
      </c>
      <c r="E162" s="123" t="s">
        <v>124</v>
      </c>
      <c r="F162" s="124" t="s">
        <v>119</v>
      </c>
      <c r="G162" s="124" t="s">
        <v>35</v>
      </c>
      <c r="H162" s="124" t="s">
        <v>35</v>
      </c>
      <c r="I162" s="124" t="s">
        <v>35</v>
      </c>
      <c r="J162" s="124" t="s">
        <v>115</v>
      </c>
      <c r="K162" s="124" t="s">
        <v>35</v>
      </c>
      <c r="L162" s="124" t="s">
        <v>35</v>
      </c>
      <c r="M162" s="124" t="s">
        <v>35</v>
      </c>
      <c r="N162" s="124" t="s">
        <v>123</v>
      </c>
      <c r="O162" s="124" t="s">
        <v>35</v>
      </c>
      <c r="P162" s="124" t="s">
        <v>112</v>
      </c>
      <c r="Q162" s="124" t="s">
        <v>35</v>
      </c>
      <c r="R162" s="124" t="s">
        <v>35</v>
      </c>
      <c r="S162" s="124" t="s">
        <v>35</v>
      </c>
      <c r="T162" s="124" t="s">
        <v>118</v>
      </c>
      <c r="U162" s="124" t="s">
        <v>35</v>
      </c>
      <c r="V162" s="124" t="s">
        <v>35</v>
      </c>
      <c r="W162" s="124" t="s">
        <v>35</v>
      </c>
      <c r="X162" s="124" t="s">
        <v>35</v>
      </c>
      <c r="Y162" s="124" t="s">
        <v>120</v>
      </c>
      <c r="Z162" s="124" t="s">
        <v>121</v>
      </c>
      <c r="AA162" s="124" t="s">
        <v>35</v>
      </c>
      <c r="AB162" s="124" t="s">
        <v>35</v>
      </c>
      <c r="AC162" s="124" t="s">
        <v>122</v>
      </c>
      <c r="AD162" s="124" t="s">
        <v>35</v>
      </c>
      <c r="AE162" s="124" t="s">
        <v>35</v>
      </c>
      <c r="AF162" s="125" t="s">
        <v>116</v>
      </c>
      <c r="AG162" s="122" t="s">
        <v>117</v>
      </c>
    </row>
    <row r="163" spans="2:33" s="14" customFormat="1" x14ac:dyDescent="0.2">
      <c r="B163" s="127">
        <v>20</v>
      </c>
      <c r="C163" s="128" t="s">
        <v>52</v>
      </c>
      <c r="D163" s="129">
        <v>11</v>
      </c>
      <c r="E163" s="130" t="s">
        <v>124</v>
      </c>
      <c r="F163" s="131" t="s">
        <v>119</v>
      </c>
      <c r="G163" s="131" t="s">
        <v>35</v>
      </c>
      <c r="H163" s="131" t="s">
        <v>35</v>
      </c>
      <c r="I163" s="131" t="s">
        <v>35</v>
      </c>
      <c r="J163" s="131" t="s">
        <v>115</v>
      </c>
      <c r="K163" s="131" t="s">
        <v>126</v>
      </c>
      <c r="L163" s="131" t="s">
        <v>35</v>
      </c>
      <c r="M163" s="131" t="s">
        <v>35</v>
      </c>
      <c r="N163" s="131" t="s">
        <v>123</v>
      </c>
      <c r="O163" s="131" t="s">
        <v>35</v>
      </c>
      <c r="P163" s="131" t="s">
        <v>112</v>
      </c>
      <c r="Q163" s="131" t="s">
        <v>35</v>
      </c>
      <c r="R163" s="131" t="s">
        <v>35</v>
      </c>
      <c r="S163" s="131" t="s">
        <v>35</v>
      </c>
      <c r="T163" s="131" t="s">
        <v>118</v>
      </c>
      <c r="U163" s="131" t="s">
        <v>35</v>
      </c>
      <c r="V163" s="131" t="s">
        <v>35</v>
      </c>
      <c r="W163" s="131" t="s">
        <v>35</v>
      </c>
      <c r="X163" s="131" t="s">
        <v>35</v>
      </c>
      <c r="Y163" s="131" t="s">
        <v>120</v>
      </c>
      <c r="Z163" s="131" t="s">
        <v>121</v>
      </c>
      <c r="AA163" s="131" t="s">
        <v>35</v>
      </c>
      <c r="AB163" s="131" t="s">
        <v>35</v>
      </c>
      <c r="AC163" s="131" t="s">
        <v>122</v>
      </c>
      <c r="AD163" s="131" t="s">
        <v>35</v>
      </c>
      <c r="AE163" s="131" t="s">
        <v>35</v>
      </c>
      <c r="AF163" s="132" t="s">
        <v>116</v>
      </c>
      <c r="AG163" s="129" t="s">
        <v>117</v>
      </c>
    </row>
    <row r="164" spans="2:33" s="14" customFormat="1" x14ac:dyDescent="0.2">
      <c r="B164" s="156">
        <v>1</v>
      </c>
      <c r="C164" s="157" t="s">
        <v>53</v>
      </c>
      <c r="D164" s="158">
        <v>0</v>
      </c>
      <c r="E164" s="133" t="s">
        <v>35</v>
      </c>
      <c r="F164" s="159" t="s">
        <v>35</v>
      </c>
      <c r="G164" s="159" t="s">
        <v>35</v>
      </c>
      <c r="H164" s="159" t="s">
        <v>35</v>
      </c>
      <c r="I164" s="159" t="s">
        <v>35</v>
      </c>
      <c r="J164" s="159" t="s">
        <v>35</v>
      </c>
      <c r="K164" s="159" t="s">
        <v>35</v>
      </c>
      <c r="L164" s="159" t="s">
        <v>35</v>
      </c>
      <c r="M164" s="159" t="s">
        <v>35</v>
      </c>
      <c r="N164" s="159" t="s">
        <v>35</v>
      </c>
      <c r="O164" s="159" t="s">
        <v>35</v>
      </c>
      <c r="P164" s="159" t="s">
        <v>35</v>
      </c>
      <c r="Q164" s="159" t="s">
        <v>35</v>
      </c>
      <c r="R164" s="159" t="s">
        <v>35</v>
      </c>
      <c r="S164" s="159" t="s">
        <v>35</v>
      </c>
      <c r="T164" s="159" t="s">
        <v>35</v>
      </c>
      <c r="U164" s="159" t="s">
        <v>35</v>
      </c>
      <c r="V164" s="159" t="s">
        <v>35</v>
      </c>
      <c r="W164" s="159" t="s">
        <v>35</v>
      </c>
      <c r="X164" s="159" t="s">
        <v>35</v>
      </c>
      <c r="Y164" s="159" t="s">
        <v>35</v>
      </c>
      <c r="Z164" s="159" t="s">
        <v>35</v>
      </c>
      <c r="AA164" s="159" t="s">
        <v>35</v>
      </c>
      <c r="AB164" s="159" t="s">
        <v>35</v>
      </c>
      <c r="AC164" s="159" t="s">
        <v>35</v>
      </c>
      <c r="AD164" s="159" t="s">
        <v>35</v>
      </c>
      <c r="AE164" s="159" t="s">
        <v>35</v>
      </c>
      <c r="AF164" s="160" t="s">
        <v>35</v>
      </c>
      <c r="AG164" s="158" t="s">
        <v>35</v>
      </c>
    </row>
    <row r="165" spans="2:33" s="14" customFormat="1" x14ac:dyDescent="0.2">
      <c r="B165" s="121">
        <v>2</v>
      </c>
      <c r="C165" s="3" t="s">
        <v>53</v>
      </c>
      <c r="D165" s="122">
        <v>0</v>
      </c>
      <c r="E165" s="123" t="s">
        <v>35</v>
      </c>
      <c r="F165" s="124" t="s">
        <v>35</v>
      </c>
      <c r="G165" s="124" t="s">
        <v>35</v>
      </c>
      <c r="H165" s="124" t="s">
        <v>35</v>
      </c>
      <c r="I165" s="124" t="s">
        <v>35</v>
      </c>
      <c r="J165" s="124" t="s">
        <v>35</v>
      </c>
      <c r="K165" s="124" t="s">
        <v>35</v>
      </c>
      <c r="L165" s="124" t="s">
        <v>35</v>
      </c>
      <c r="M165" s="124" t="s">
        <v>35</v>
      </c>
      <c r="N165" s="124" t="s">
        <v>35</v>
      </c>
      <c r="O165" s="124" t="s">
        <v>35</v>
      </c>
      <c r="P165" s="124" t="s">
        <v>35</v>
      </c>
      <c r="Q165" s="124" t="s">
        <v>35</v>
      </c>
      <c r="R165" s="124" t="s">
        <v>35</v>
      </c>
      <c r="S165" s="124" t="s">
        <v>35</v>
      </c>
      <c r="T165" s="124" t="s">
        <v>35</v>
      </c>
      <c r="U165" s="124" t="s">
        <v>35</v>
      </c>
      <c r="V165" s="124" t="s">
        <v>35</v>
      </c>
      <c r="W165" s="124" t="s">
        <v>35</v>
      </c>
      <c r="X165" s="124" t="s">
        <v>35</v>
      </c>
      <c r="Y165" s="124" t="s">
        <v>35</v>
      </c>
      <c r="Z165" s="124" t="s">
        <v>35</v>
      </c>
      <c r="AA165" s="124" t="s">
        <v>35</v>
      </c>
      <c r="AB165" s="124" t="s">
        <v>35</v>
      </c>
      <c r="AC165" s="124" t="s">
        <v>35</v>
      </c>
      <c r="AD165" s="124" t="s">
        <v>35</v>
      </c>
      <c r="AE165" s="124" t="s">
        <v>35</v>
      </c>
      <c r="AF165" s="125" t="s">
        <v>35</v>
      </c>
      <c r="AG165" s="122" t="s">
        <v>35</v>
      </c>
    </row>
    <row r="166" spans="2:33" s="14" customFormat="1" x14ac:dyDescent="0.2">
      <c r="B166" s="121">
        <v>3</v>
      </c>
      <c r="C166" s="3" t="s">
        <v>53</v>
      </c>
      <c r="D166" s="122">
        <v>0</v>
      </c>
      <c r="E166" s="123" t="s">
        <v>35</v>
      </c>
      <c r="F166" s="124" t="s">
        <v>35</v>
      </c>
      <c r="G166" s="124" t="s">
        <v>35</v>
      </c>
      <c r="H166" s="124" t="s">
        <v>35</v>
      </c>
      <c r="I166" s="124" t="s">
        <v>35</v>
      </c>
      <c r="J166" s="124" t="s">
        <v>35</v>
      </c>
      <c r="K166" s="124" t="s">
        <v>35</v>
      </c>
      <c r="L166" s="124" t="s">
        <v>35</v>
      </c>
      <c r="M166" s="124" t="s">
        <v>35</v>
      </c>
      <c r="N166" s="124" t="s">
        <v>35</v>
      </c>
      <c r="O166" s="124" t="s">
        <v>35</v>
      </c>
      <c r="P166" s="124" t="s">
        <v>35</v>
      </c>
      <c r="Q166" s="124" t="s">
        <v>35</v>
      </c>
      <c r="R166" s="124" t="s">
        <v>35</v>
      </c>
      <c r="S166" s="124" t="s">
        <v>35</v>
      </c>
      <c r="T166" s="124" t="s">
        <v>35</v>
      </c>
      <c r="U166" s="124" t="s">
        <v>35</v>
      </c>
      <c r="V166" s="124" t="s">
        <v>35</v>
      </c>
      <c r="W166" s="124" t="s">
        <v>35</v>
      </c>
      <c r="X166" s="124" t="s">
        <v>35</v>
      </c>
      <c r="Y166" s="124" t="s">
        <v>35</v>
      </c>
      <c r="Z166" s="124" t="s">
        <v>35</v>
      </c>
      <c r="AA166" s="124" t="s">
        <v>35</v>
      </c>
      <c r="AB166" s="124" t="s">
        <v>35</v>
      </c>
      <c r="AC166" s="124" t="s">
        <v>35</v>
      </c>
      <c r="AD166" s="124" t="s">
        <v>35</v>
      </c>
      <c r="AE166" s="124" t="s">
        <v>35</v>
      </c>
      <c r="AF166" s="125" t="s">
        <v>35</v>
      </c>
      <c r="AG166" s="122" t="s">
        <v>35</v>
      </c>
    </row>
    <row r="167" spans="2:33" s="14" customFormat="1" x14ac:dyDescent="0.2">
      <c r="B167" s="121">
        <v>4</v>
      </c>
      <c r="C167" s="3" t="s">
        <v>53</v>
      </c>
      <c r="D167" s="122">
        <v>3</v>
      </c>
      <c r="E167" s="123" t="s">
        <v>35</v>
      </c>
      <c r="F167" s="124" t="s">
        <v>35</v>
      </c>
      <c r="G167" s="124" t="s">
        <v>35</v>
      </c>
      <c r="H167" s="124" t="s">
        <v>35</v>
      </c>
      <c r="I167" s="124" t="s">
        <v>35</v>
      </c>
      <c r="J167" s="124" t="s">
        <v>115</v>
      </c>
      <c r="K167" s="124" t="s">
        <v>35</v>
      </c>
      <c r="L167" s="124" t="s">
        <v>35</v>
      </c>
      <c r="M167" s="124" t="s">
        <v>35</v>
      </c>
      <c r="N167" s="124" t="s">
        <v>35</v>
      </c>
      <c r="O167" s="124" t="s">
        <v>35</v>
      </c>
      <c r="P167" s="124" t="s">
        <v>112</v>
      </c>
      <c r="Q167" s="124" t="s">
        <v>35</v>
      </c>
      <c r="R167" s="124" t="s">
        <v>35</v>
      </c>
      <c r="S167" s="124" t="s">
        <v>35</v>
      </c>
      <c r="T167" s="124" t="s">
        <v>35</v>
      </c>
      <c r="U167" s="124" t="s">
        <v>35</v>
      </c>
      <c r="V167" s="124" t="s">
        <v>35</v>
      </c>
      <c r="W167" s="124" t="s">
        <v>35</v>
      </c>
      <c r="X167" s="124" t="s">
        <v>35</v>
      </c>
      <c r="Y167" s="124" t="s">
        <v>35</v>
      </c>
      <c r="Z167" s="124" t="s">
        <v>35</v>
      </c>
      <c r="AA167" s="124" t="s">
        <v>35</v>
      </c>
      <c r="AB167" s="124" t="s">
        <v>35</v>
      </c>
      <c r="AC167" s="124" t="s">
        <v>35</v>
      </c>
      <c r="AD167" s="124" t="s">
        <v>35</v>
      </c>
      <c r="AE167" s="124" t="s">
        <v>35</v>
      </c>
      <c r="AF167" s="125" t="s">
        <v>116</v>
      </c>
      <c r="AG167" s="122" t="s">
        <v>125</v>
      </c>
    </row>
    <row r="168" spans="2:33" s="14" customFormat="1" x14ac:dyDescent="0.2">
      <c r="B168" s="121">
        <v>5</v>
      </c>
      <c r="C168" s="3" t="s">
        <v>53</v>
      </c>
      <c r="D168" s="122">
        <v>4</v>
      </c>
      <c r="E168" s="123" t="s">
        <v>35</v>
      </c>
      <c r="F168" s="124" t="s">
        <v>35</v>
      </c>
      <c r="G168" s="124" t="s">
        <v>35</v>
      </c>
      <c r="H168" s="124" t="s">
        <v>35</v>
      </c>
      <c r="I168" s="124" t="s">
        <v>35</v>
      </c>
      <c r="J168" s="124" t="s">
        <v>115</v>
      </c>
      <c r="K168" s="124" t="s">
        <v>35</v>
      </c>
      <c r="L168" s="124" t="s">
        <v>35</v>
      </c>
      <c r="M168" s="124" t="s">
        <v>35</v>
      </c>
      <c r="N168" s="124" t="s">
        <v>35</v>
      </c>
      <c r="O168" s="124" t="s">
        <v>35</v>
      </c>
      <c r="P168" s="124" t="s">
        <v>112</v>
      </c>
      <c r="Q168" s="124" t="s">
        <v>35</v>
      </c>
      <c r="R168" s="124" t="s">
        <v>35</v>
      </c>
      <c r="S168" s="124" t="s">
        <v>35</v>
      </c>
      <c r="T168" s="124" t="s">
        <v>118</v>
      </c>
      <c r="U168" s="124" t="s">
        <v>35</v>
      </c>
      <c r="V168" s="124" t="s">
        <v>35</v>
      </c>
      <c r="W168" s="124" t="s">
        <v>35</v>
      </c>
      <c r="X168" s="124" t="s">
        <v>35</v>
      </c>
      <c r="Y168" s="124" t="s">
        <v>35</v>
      </c>
      <c r="Z168" s="124" t="s">
        <v>35</v>
      </c>
      <c r="AA168" s="124" t="s">
        <v>35</v>
      </c>
      <c r="AB168" s="124" t="s">
        <v>35</v>
      </c>
      <c r="AC168" s="124" t="s">
        <v>35</v>
      </c>
      <c r="AD168" s="124" t="s">
        <v>35</v>
      </c>
      <c r="AE168" s="124" t="s">
        <v>35</v>
      </c>
      <c r="AF168" s="125" t="s">
        <v>116</v>
      </c>
      <c r="AG168" s="122" t="s">
        <v>119</v>
      </c>
    </row>
    <row r="169" spans="2:33" s="14" customFormat="1" x14ac:dyDescent="0.2">
      <c r="B169" s="121">
        <v>6</v>
      </c>
      <c r="C169" s="3" t="s">
        <v>53</v>
      </c>
      <c r="D169" s="122">
        <v>4</v>
      </c>
      <c r="E169" s="123" t="s">
        <v>35</v>
      </c>
      <c r="F169" s="124" t="s">
        <v>35</v>
      </c>
      <c r="G169" s="124" t="s">
        <v>35</v>
      </c>
      <c r="H169" s="124" t="s">
        <v>35</v>
      </c>
      <c r="I169" s="124" t="s">
        <v>35</v>
      </c>
      <c r="J169" s="124" t="s">
        <v>115</v>
      </c>
      <c r="K169" s="124" t="s">
        <v>35</v>
      </c>
      <c r="L169" s="124" t="s">
        <v>35</v>
      </c>
      <c r="M169" s="124" t="s">
        <v>35</v>
      </c>
      <c r="N169" s="124" t="s">
        <v>35</v>
      </c>
      <c r="O169" s="124" t="s">
        <v>35</v>
      </c>
      <c r="P169" s="124" t="s">
        <v>112</v>
      </c>
      <c r="Q169" s="124" t="s">
        <v>35</v>
      </c>
      <c r="R169" s="124" t="s">
        <v>35</v>
      </c>
      <c r="S169" s="124" t="s">
        <v>35</v>
      </c>
      <c r="T169" s="124" t="s">
        <v>118</v>
      </c>
      <c r="U169" s="124" t="s">
        <v>35</v>
      </c>
      <c r="V169" s="124" t="s">
        <v>35</v>
      </c>
      <c r="W169" s="124" t="s">
        <v>35</v>
      </c>
      <c r="X169" s="124" t="s">
        <v>35</v>
      </c>
      <c r="Y169" s="124" t="s">
        <v>35</v>
      </c>
      <c r="Z169" s="124" t="s">
        <v>35</v>
      </c>
      <c r="AA169" s="124" t="s">
        <v>35</v>
      </c>
      <c r="AB169" s="124" t="s">
        <v>35</v>
      </c>
      <c r="AC169" s="124" t="s">
        <v>35</v>
      </c>
      <c r="AD169" s="124" t="s">
        <v>35</v>
      </c>
      <c r="AE169" s="124" t="s">
        <v>35</v>
      </c>
      <c r="AF169" s="125" t="s">
        <v>116</v>
      </c>
      <c r="AG169" s="122" t="s">
        <v>119</v>
      </c>
    </row>
    <row r="170" spans="2:33" s="14" customFormat="1" x14ac:dyDescent="0.2">
      <c r="B170" s="121">
        <v>7</v>
      </c>
      <c r="C170" s="3" t="s">
        <v>53</v>
      </c>
      <c r="D170" s="122">
        <v>4</v>
      </c>
      <c r="E170" s="123" t="s">
        <v>35</v>
      </c>
      <c r="F170" s="124" t="s">
        <v>35</v>
      </c>
      <c r="G170" s="124" t="s">
        <v>35</v>
      </c>
      <c r="H170" s="124" t="s">
        <v>35</v>
      </c>
      <c r="I170" s="124" t="s">
        <v>35</v>
      </c>
      <c r="J170" s="124" t="s">
        <v>115</v>
      </c>
      <c r="K170" s="124" t="s">
        <v>35</v>
      </c>
      <c r="L170" s="124" t="s">
        <v>35</v>
      </c>
      <c r="M170" s="124" t="s">
        <v>35</v>
      </c>
      <c r="N170" s="124" t="s">
        <v>35</v>
      </c>
      <c r="O170" s="124" t="s">
        <v>35</v>
      </c>
      <c r="P170" s="124" t="s">
        <v>112</v>
      </c>
      <c r="Q170" s="124" t="s">
        <v>35</v>
      </c>
      <c r="R170" s="124" t="s">
        <v>35</v>
      </c>
      <c r="S170" s="124" t="s">
        <v>35</v>
      </c>
      <c r="T170" s="124" t="s">
        <v>118</v>
      </c>
      <c r="U170" s="124" t="s">
        <v>35</v>
      </c>
      <c r="V170" s="124" t="s">
        <v>35</v>
      </c>
      <c r="W170" s="124" t="s">
        <v>35</v>
      </c>
      <c r="X170" s="124" t="s">
        <v>35</v>
      </c>
      <c r="Y170" s="124" t="s">
        <v>35</v>
      </c>
      <c r="Z170" s="124" t="s">
        <v>35</v>
      </c>
      <c r="AA170" s="124" t="s">
        <v>35</v>
      </c>
      <c r="AB170" s="124" t="s">
        <v>35</v>
      </c>
      <c r="AC170" s="124" t="s">
        <v>35</v>
      </c>
      <c r="AD170" s="124" t="s">
        <v>35</v>
      </c>
      <c r="AE170" s="124" t="s">
        <v>35</v>
      </c>
      <c r="AF170" s="125" t="s">
        <v>116</v>
      </c>
      <c r="AG170" s="122" t="s">
        <v>119</v>
      </c>
    </row>
    <row r="171" spans="2:33" s="14" customFormat="1" x14ac:dyDescent="0.2">
      <c r="B171" s="121">
        <v>8</v>
      </c>
      <c r="C171" s="3" t="s">
        <v>53</v>
      </c>
      <c r="D171" s="122">
        <v>5</v>
      </c>
      <c r="E171" s="123" t="s">
        <v>35</v>
      </c>
      <c r="F171" s="124" t="s">
        <v>35</v>
      </c>
      <c r="G171" s="124" t="s">
        <v>35</v>
      </c>
      <c r="H171" s="124" t="s">
        <v>35</v>
      </c>
      <c r="I171" s="124" t="s">
        <v>35</v>
      </c>
      <c r="J171" s="124" t="s">
        <v>115</v>
      </c>
      <c r="K171" s="124" t="s">
        <v>35</v>
      </c>
      <c r="L171" s="124" t="s">
        <v>35</v>
      </c>
      <c r="M171" s="124" t="s">
        <v>35</v>
      </c>
      <c r="N171" s="124" t="s">
        <v>35</v>
      </c>
      <c r="O171" s="124" t="s">
        <v>35</v>
      </c>
      <c r="P171" s="124" t="s">
        <v>112</v>
      </c>
      <c r="Q171" s="124" t="s">
        <v>35</v>
      </c>
      <c r="R171" s="124" t="s">
        <v>35</v>
      </c>
      <c r="S171" s="124" t="s">
        <v>35</v>
      </c>
      <c r="T171" s="124" t="s">
        <v>118</v>
      </c>
      <c r="U171" s="124" t="s">
        <v>35</v>
      </c>
      <c r="V171" s="124" t="s">
        <v>35</v>
      </c>
      <c r="W171" s="124" t="s">
        <v>35</v>
      </c>
      <c r="X171" s="124" t="s">
        <v>35</v>
      </c>
      <c r="Y171" s="124" t="s">
        <v>120</v>
      </c>
      <c r="Z171" s="124" t="s">
        <v>35</v>
      </c>
      <c r="AA171" s="124" t="s">
        <v>35</v>
      </c>
      <c r="AB171" s="124" t="s">
        <v>35</v>
      </c>
      <c r="AC171" s="124" t="s">
        <v>35</v>
      </c>
      <c r="AD171" s="124" t="s">
        <v>35</v>
      </c>
      <c r="AE171" s="124" t="s">
        <v>35</v>
      </c>
      <c r="AF171" s="125" t="s">
        <v>116</v>
      </c>
      <c r="AG171" s="122" t="s">
        <v>119</v>
      </c>
    </row>
    <row r="172" spans="2:33" s="14" customFormat="1" x14ac:dyDescent="0.2">
      <c r="B172" s="121">
        <v>9</v>
      </c>
      <c r="C172" s="3" t="s">
        <v>53</v>
      </c>
      <c r="D172" s="122">
        <v>5</v>
      </c>
      <c r="E172" s="123" t="s">
        <v>35</v>
      </c>
      <c r="F172" s="124" t="s">
        <v>35</v>
      </c>
      <c r="G172" s="124" t="s">
        <v>35</v>
      </c>
      <c r="H172" s="124" t="s">
        <v>35</v>
      </c>
      <c r="I172" s="124" t="s">
        <v>35</v>
      </c>
      <c r="J172" s="124" t="s">
        <v>115</v>
      </c>
      <c r="K172" s="124" t="s">
        <v>35</v>
      </c>
      <c r="L172" s="124" t="s">
        <v>35</v>
      </c>
      <c r="M172" s="124" t="s">
        <v>35</v>
      </c>
      <c r="N172" s="124" t="s">
        <v>35</v>
      </c>
      <c r="O172" s="124" t="s">
        <v>35</v>
      </c>
      <c r="P172" s="124" t="s">
        <v>112</v>
      </c>
      <c r="Q172" s="124" t="s">
        <v>35</v>
      </c>
      <c r="R172" s="124" t="s">
        <v>35</v>
      </c>
      <c r="S172" s="124" t="s">
        <v>35</v>
      </c>
      <c r="T172" s="124" t="s">
        <v>118</v>
      </c>
      <c r="U172" s="124" t="s">
        <v>35</v>
      </c>
      <c r="V172" s="124" t="s">
        <v>35</v>
      </c>
      <c r="W172" s="124" t="s">
        <v>35</v>
      </c>
      <c r="X172" s="124" t="s">
        <v>35</v>
      </c>
      <c r="Y172" s="124" t="s">
        <v>120</v>
      </c>
      <c r="Z172" s="124" t="s">
        <v>35</v>
      </c>
      <c r="AA172" s="124" t="s">
        <v>35</v>
      </c>
      <c r="AB172" s="124" t="s">
        <v>35</v>
      </c>
      <c r="AC172" s="124" t="s">
        <v>35</v>
      </c>
      <c r="AD172" s="124" t="s">
        <v>35</v>
      </c>
      <c r="AE172" s="124" t="s">
        <v>35</v>
      </c>
      <c r="AF172" s="125" t="s">
        <v>116</v>
      </c>
      <c r="AG172" s="122" t="s">
        <v>119</v>
      </c>
    </row>
    <row r="173" spans="2:33" s="14" customFormat="1" x14ac:dyDescent="0.2">
      <c r="B173" s="121">
        <v>10</v>
      </c>
      <c r="C173" s="3" t="s">
        <v>53</v>
      </c>
      <c r="D173" s="122">
        <v>6</v>
      </c>
      <c r="E173" s="123" t="s">
        <v>35</v>
      </c>
      <c r="F173" s="124" t="s">
        <v>35</v>
      </c>
      <c r="G173" s="124" t="s">
        <v>35</v>
      </c>
      <c r="H173" s="124" t="s">
        <v>35</v>
      </c>
      <c r="I173" s="124" t="s">
        <v>35</v>
      </c>
      <c r="J173" s="124" t="s">
        <v>115</v>
      </c>
      <c r="K173" s="124" t="s">
        <v>35</v>
      </c>
      <c r="L173" s="124" t="s">
        <v>35</v>
      </c>
      <c r="M173" s="124" t="s">
        <v>35</v>
      </c>
      <c r="N173" s="124" t="s">
        <v>35</v>
      </c>
      <c r="O173" s="124" t="s">
        <v>35</v>
      </c>
      <c r="P173" s="124" t="s">
        <v>112</v>
      </c>
      <c r="Q173" s="124" t="s">
        <v>35</v>
      </c>
      <c r="R173" s="124" t="s">
        <v>35</v>
      </c>
      <c r="S173" s="124" t="s">
        <v>35</v>
      </c>
      <c r="T173" s="124" t="s">
        <v>118</v>
      </c>
      <c r="U173" s="124" t="s">
        <v>35</v>
      </c>
      <c r="V173" s="124" t="s">
        <v>35</v>
      </c>
      <c r="W173" s="124" t="s">
        <v>35</v>
      </c>
      <c r="X173" s="124" t="s">
        <v>35</v>
      </c>
      <c r="Y173" s="124" t="s">
        <v>120</v>
      </c>
      <c r="Z173" s="124" t="s">
        <v>121</v>
      </c>
      <c r="AA173" s="124" t="s">
        <v>35</v>
      </c>
      <c r="AB173" s="124" t="s">
        <v>35</v>
      </c>
      <c r="AC173" s="124" t="s">
        <v>35</v>
      </c>
      <c r="AD173" s="124" t="s">
        <v>35</v>
      </c>
      <c r="AE173" s="124" t="s">
        <v>35</v>
      </c>
      <c r="AF173" s="125" t="s">
        <v>116</v>
      </c>
      <c r="AG173" s="122" t="s">
        <v>117</v>
      </c>
    </row>
    <row r="174" spans="2:33" s="14" customFormat="1" x14ac:dyDescent="0.2">
      <c r="B174" s="121">
        <v>11</v>
      </c>
      <c r="C174" s="3" t="s">
        <v>53</v>
      </c>
      <c r="D174" s="122">
        <v>7</v>
      </c>
      <c r="E174" s="123" t="s">
        <v>35</v>
      </c>
      <c r="F174" s="124" t="s">
        <v>35</v>
      </c>
      <c r="G174" s="124" t="s">
        <v>35</v>
      </c>
      <c r="H174" s="124" t="s">
        <v>35</v>
      </c>
      <c r="I174" s="124" t="s">
        <v>35</v>
      </c>
      <c r="J174" s="124" t="s">
        <v>115</v>
      </c>
      <c r="K174" s="124" t="s">
        <v>35</v>
      </c>
      <c r="L174" s="124" t="s">
        <v>35</v>
      </c>
      <c r="M174" s="124" t="s">
        <v>35</v>
      </c>
      <c r="N174" s="124" t="s">
        <v>35</v>
      </c>
      <c r="O174" s="124" t="s">
        <v>35</v>
      </c>
      <c r="P174" s="124" t="s">
        <v>112</v>
      </c>
      <c r="Q174" s="124" t="s">
        <v>35</v>
      </c>
      <c r="R174" s="124" t="s">
        <v>35</v>
      </c>
      <c r="S174" s="124" t="s">
        <v>35</v>
      </c>
      <c r="T174" s="124" t="s">
        <v>118</v>
      </c>
      <c r="U174" s="124" t="s">
        <v>35</v>
      </c>
      <c r="V174" s="124" t="s">
        <v>35</v>
      </c>
      <c r="W174" s="124" t="s">
        <v>35</v>
      </c>
      <c r="X174" s="124" t="s">
        <v>35</v>
      </c>
      <c r="Y174" s="124" t="s">
        <v>120</v>
      </c>
      <c r="Z174" s="124" t="s">
        <v>121</v>
      </c>
      <c r="AA174" s="124" t="s">
        <v>35</v>
      </c>
      <c r="AB174" s="124" t="s">
        <v>35</v>
      </c>
      <c r="AC174" s="124" t="s">
        <v>122</v>
      </c>
      <c r="AD174" s="124" t="s">
        <v>35</v>
      </c>
      <c r="AE174" s="124" t="s">
        <v>35</v>
      </c>
      <c r="AF174" s="125" t="s">
        <v>116</v>
      </c>
      <c r="AG174" s="122" t="s">
        <v>117</v>
      </c>
    </row>
    <row r="175" spans="2:33" s="14" customFormat="1" x14ac:dyDescent="0.2">
      <c r="B175" s="121">
        <v>12</v>
      </c>
      <c r="C175" s="3" t="s">
        <v>53</v>
      </c>
      <c r="D175" s="122">
        <v>8</v>
      </c>
      <c r="E175" s="123" t="s">
        <v>35</v>
      </c>
      <c r="F175" s="124" t="s">
        <v>35</v>
      </c>
      <c r="G175" s="124" t="s">
        <v>35</v>
      </c>
      <c r="H175" s="124" t="s">
        <v>35</v>
      </c>
      <c r="I175" s="124" t="s">
        <v>35</v>
      </c>
      <c r="J175" s="124" t="s">
        <v>115</v>
      </c>
      <c r="K175" s="124" t="s">
        <v>35</v>
      </c>
      <c r="L175" s="124" t="s">
        <v>35</v>
      </c>
      <c r="M175" s="124" t="s">
        <v>35</v>
      </c>
      <c r="N175" s="124" t="s">
        <v>123</v>
      </c>
      <c r="O175" s="124" t="s">
        <v>35</v>
      </c>
      <c r="P175" s="124" t="s">
        <v>112</v>
      </c>
      <c r="Q175" s="124" t="s">
        <v>35</v>
      </c>
      <c r="R175" s="124" t="s">
        <v>35</v>
      </c>
      <c r="S175" s="124" t="s">
        <v>35</v>
      </c>
      <c r="T175" s="124" t="s">
        <v>118</v>
      </c>
      <c r="U175" s="124" t="s">
        <v>35</v>
      </c>
      <c r="V175" s="124" t="s">
        <v>35</v>
      </c>
      <c r="W175" s="124" t="s">
        <v>35</v>
      </c>
      <c r="X175" s="124" t="s">
        <v>35</v>
      </c>
      <c r="Y175" s="124" t="s">
        <v>120</v>
      </c>
      <c r="Z175" s="124" t="s">
        <v>121</v>
      </c>
      <c r="AA175" s="124" t="s">
        <v>35</v>
      </c>
      <c r="AB175" s="124" t="s">
        <v>35</v>
      </c>
      <c r="AC175" s="124" t="s">
        <v>122</v>
      </c>
      <c r="AD175" s="124" t="s">
        <v>35</v>
      </c>
      <c r="AE175" s="124" t="s">
        <v>35</v>
      </c>
      <c r="AF175" s="125" t="s">
        <v>116</v>
      </c>
      <c r="AG175" s="122" t="s">
        <v>117</v>
      </c>
    </row>
    <row r="176" spans="2:33" s="14" customFormat="1" x14ac:dyDescent="0.2">
      <c r="B176" s="121">
        <v>13</v>
      </c>
      <c r="C176" s="3" t="s">
        <v>53</v>
      </c>
      <c r="D176" s="122">
        <v>9</v>
      </c>
      <c r="E176" s="123" t="s">
        <v>35</v>
      </c>
      <c r="F176" s="124" t="s">
        <v>119</v>
      </c>
      <c r="G176" s="124" t="s">
        <v>35</v>
      </c>
      <c r="H176" s="124" t="s">
        <v>35</v>
      </c>
      <c r="I176" s="124" t="s">
        <v>35</v>
      </c>
      <c r="J176" s="124" t="s">
        <v>115</v>
      </c>
      <c r="K176" s="124" t="s">
        <v>35</v>
      </c>
      <c r="L176" s="124" t="s">
        <v>35</v>
      </c>
      <c r="M176" s="124" t="s">
        <v>35</v>
      </c>
      <c r="N176" s="124" t="s">
        <v>123</v>
      </c>
      <c r="O176" s="124" t="s">
        <v>35</v>
      </c>
      <c r="P176" s="124" t="s">
        <v>112</v>
      </c>
      <c r="Q176" s="124" t="s">
        <v>35</v>
      </c>
      <c r="R176" s="124" t="s">
        <v>35</v>
      </c>
      <c r="S176" s="124" t="s">
        <v>35</v>
      </c>
      <c r="T176" s="124" t="s">
        <v>118</v>
      </c>
      <c r="U176" s="124" t="s">
        <v>35</v>
      </c>
      <c r="V176" s="124" t="s">
        <v>35</v>
      </c>
      <c r="W176" s="124" t="s">
        <v>35</v>
      </c>
      <c r="X176" s="124" t="s">
        <v>35</v>
      </c>
      <c r="Y176" s="124" t="s">
        <v>120</v>
      </c>
      <c r="Z176" s="124" t="s">
        <v>121</v>
      </c>
      <c r="AA176" s="124" t="s">
        <v>35</v>
      </c>
      <c r="AB176" s="124" t="s">
        <v>35</v>
      </c>
      <c r="AC176" s="124" t="s">
        <v>122</v>
      </c>
      <c r="AD176" s="124" t="s">
        <v>35</v>
      </c>
      <c r="AE176" s="124" t="s">
        <v>35</v>
      </c>
      <c r="AF176" s="125" t="s">
        <v>116</v>
      </c>
      <c r="AG176" s="122" t="s">
        <v>117</v>
      </c>
    </row>
    <row r="177" spans="2:33" s="14" customFormat="1" x14ac:dyDescent="0.2">
      <c r="B177" s="121">
        <v>14</v>
      </c>
      <c r="C177" s="3" t="s">
        <v>53</v>
      </c>
      <c r="D177" s="122">
        <v>10</v>
      </c>
      <c r="E177" s="123" t="s">
        <v>124</v>
      </c>
      <c r="F177" s="124" t="s">
        <v>119</v>
      </c>
      <c r="G177" s="124" t="s">
        <v>35</v>
      </c>
      <c r="H177" s="124" t="s">
        <v>35</v>
      </c>
      <c r="I177" s="124" t="s">
        <v>35</v>
      </c>
      <c r="J177" s="124" t="s">
        <v>115</v>
      </c>
      <c r="K177" s="124" t="s">
        <v>35</v>
      </c>
      <c r="L177" s="124" t="s">
        <v>35</v>
      </c>
      <c r="M177" s="124" t="s">
        <v>35</v>
      </c>
      <c r="N177" s="124" t="s">
        <v>123</v>
      </c>
      <c r="O177" s="124" t="s">
        <v>35</v>
      </c>
      <c r="P177" s="124" t="s">
        <v>112</v>
      </c>
      <c r="Q177" s="124" t="s">
        <v>35</v>
      </c>
      <c r="R177" s="124" t="s">
        <v>35</v>
      </c>
      <c r="S177" s="124" t="s">
        <v>35</v>
      </c>
      <c r="T177" s="124" t="s">
        <v>118</v>
      </c>
      <c r="U177" s="124" t="s">
        <v>35</v>
      </c>
      <c r="V177" s="124" t="s">
        <v>35</v>
      </c>
      <c r="W177" s="124" t="s">
        <v>35</v>
      </c>
      <c r="X177" s="124" t="s">
        <v>35</v>
      </c>
      <c r="Y177" s="124" t="s">
        <v>120</v>
      </c>
      <c r="Z177" s="124" t="s">
        <v>121</v>
      </c>
      <c r="AA177" s="124" t="s">
        <v>35</v>
      </c>
      <c r="AB177" s="124" t="s">
        <v>35</v>
      </c>
      <c r="AC177" s="124" t="s">
        <v>122</v>
      </c>
      <c r="AD177" s="124" t="s">
        <v>35</v>
      </c>
      <c r="AE177" s="124" t="s">
        <v>35</v>
      </c>
      <c r="AF177" s="125" t="s">
        <v>116</v>
      </c>
      <c r="AG177" s="122" t="s">
        <v>117</v>
      </c>
    </row>
    <row r="178" spans="2:33" s="14" customFormat="1" x14ac:dyDescent="0.2">
      <c r="B178" s="121">
        <v>15</v>
      </c>
      <c r="C178" s="3" t="s">
        <v>53</v>
      </c>
      <c r="D178" s="122">
        <v>10</v>
      </c>
      <c r="E178" s="123" t="s">
        <v>124</v>
      </c>
      <c r="F178" s="124" t="s">
        <v>119</v>
      </c>
      <c r="G178" s="124" t="s">
        <v>35</v>
      </c>
      <c r="H178" s="124" t="s">
        <v>35</v>
      </c>
      <c r="I178" s="124" t="s">
        <v>35</v>
      </c>
      <c r="J178" s="124" t="s">
        <v>115</v>
      </c>
      <c r="K178" s="124" t="s">
        <v>35</v>
      </c>
      <c r="L178" s="124" t="s">
        <v>35</v>
      </c>
      <c r="M178" s="124" t="s">
        <v>35</v>
      </c>
      <c r="N178" s="124" t="s">
        <v>123</v>
      </c>
      <c r="O178" s="124" t="s">
        <v>35</v>
      </c>
      <c r="P178" s="124" t="s">
        <v>112</v>
      </c>
      <c r="Q178" s="124" t="s">
        <v>35</v>
      </c>
      <c r="R178" s="124" t="s">
        <v>35</v>
      </c>
      <c r="S178" s="124" t="s">
        <v>35</v>
      </c>
      <c r="T178" s="124" t="s">
        <v>118</v>
      </c>
      <c r="U178" s="124" t="s">
        <v>35</v>
      </c>
      <c r="V178" s="124" t="s">
        <v>35</v>
      </c>
      <c r="W178" s="124" t="s">
        <v>35</v>
      </c>
      <c r="X178" s="124" t="s">
        <v>35</v>
      </c>
      <c r="Y178" s="124" t="s">
        <v>120</v>
      </c>
      <c r="Z178" s="124" t="s">
        <v>121</v>
      </c>
      <c r="AA178" s="124" t="s">
        <v>35</v>
      </c>
      <c r="AB178" s="124" t="s">
        <v>35</v>
      </c>
      <c r="AC178" s="124" t="s">
        <v>122</v>
      </c>
      <c r="AD178" s="124" t="s">
        <v>35</v>
      </c>
      <c r="AE178" s="124" t="s">
        <v>35</v>
      </c>
      <c r="AF178" s="125" t="s">
        <v>116</v>
      </c>
      <c r="AG178" s="122" t="s">
        <v>117</v>
      </c>
    </row>
    <row r="179" spans="2:33" s="14" customFormat="1" x14ac:dyDescent="0.2">
      <c r="B179" s="121">
        <v>16</v>
      </c>
      <c r="C179" s="3" t="s">
        <v>53</v>
      </c>
      <c r="D179" s="122">
        <v>10</v>
      </c>
      <c r="E179" s="123" t="s">
        <v>124</v>
      </c>
      <c r="F179" s="124" t="s">
        <v>119</v>
      </c>
      <c r="G179" s="124" t="s">
        <v>35</v>
      </c>
      <c r="H179" s="124" t="s">
        <v>35</v>
      </c>
      <c r="I179" s="124" t="s">
        <v>35</v>
      </c>
      <c r="J179" s="124" t="s">
        <v>115</v>
      </c>
      <c r="K179" s="124" t="s">
        <v>35</v>
      </c>
      <c r="L179" s="124" t="s">
        <v>35</v>
      </c>
      <c r="M179" s="124" t="s">
        <v>35</v>
      </c>
      <c r="N179" s="124" t="s">
        <v>123</v>
      </c>
      <c r="O179" s="124" t="s">
        <v>35</v>
      </c>
      <c r="P179" s="124" t="s">
        <v>112</v>
      </c>
      <c r="Q179" s="124" t="s">
        <v>35</v>
      </c>
      <c r="R179" s="124" t="s">
        <v>35</v>
      </c>
      <c r="S179" s="124" t="s">
        <v>35</v>
      </c>
      <c r="T179" s="124" t="s">
        <v>118</v>
      </c>
      <c r="U179" s="124" t="s">
        <v>35</v>
      </c>
      <c r="V179" s="124" t="s">
        <v>35</v>
      </c>
      <c r="W179" s="124" t="s">
        <v>35</v>
      </c>
      <c r="X179" s="124" t="s">
        <v>35</v>
      </c>
      <c r="Y179" s="124" t="s">
        <v>120</v>
      </c>
      <c r="Z179" s="124" t="s">
        <v>121</v>
      </c>
      <c r="AA179" s="124" t="s">
        <v>35</v>
      </c>
      <c r="AB179" s="124" t="s">
        <v>35</v>
      </c>
      <c r="AC179" s="124" t="s">
        <v>122</v>
      </c>
      <c r="AD179" s="124" t="s">
        <v>35</v>
      </c>
      <c r="AE179" s="124" t="s">
        <v>35</v>
      </c>
      <c r="AF179" s="125" t="s">
        <v>116</v>
      </c>
      <c r="AG179" s="122" t="s">
        <v>117</v>
      </c>
    </row>
    <row r="180" spans="2:33" s="14" customFormat="1" x14ac:dyDescent="0.2">
      <c r="B180" s="121">
        <v>17</v>
      </c>
      <c r="C180" s="3" t="s">
        <v>53</v>
      </c>
      <c r="D180" s="122">
        <v>10</v>
      </c>
      <c r="E180" s="123" t="s">
        <v>124</v>
      </c>
      <c r="F180" s="124" t="s">
        <v>119</v>
      </c>
      <c r="G180" s="124" t="s">
        <v>35</v>
      </c>
      <c r="H180" s="124" t="s">
        <v>35</v>
      </c>
      <c r="I180" s="124" t="s">
        <v>35</v>
      </c>
      <c r="J180" s="124" t="s">
        <v>115</v>
      </c>
      <c r="K180" s="124" t="s">
        <v>35</v>
      </c>
      <c r="L180" s="124" t="s">
        <v>35</v>
      </c>
      <c r="M180" s="124" t="s">
        <v>35</v>
      </c>
      <c r="N180" s="124" t="s">
        <v>123</v>
      </c>
      <c r="O180" s="124" t="s">
        <v>35</v>
      </c>
      <c r="P180" s="124" t="s">
        <v>112</v>
      </c>
      <c r="Q180" s="124" t="s">
        <v>35</v>
      </c>
      <c r="R180" s="124" t="s">
        <v>35</v>
      </c>
      <c r="S180" s="124" t="s">
        <v>35</v>
      </c>
      <c r="T180" s="124" t="s">
        <v>118</v>
      </c>
      <c r="U180" s="124" t="s">
        <v>35</v>
      </c>
      <c r="V180" s="124" t="s">
        <v>35</v>
      </c>
      <c r="W180" s="124" t="s">
        <v>35</v>
      </c>
      <c r="X180" s="124" t="s">
        <v>35</v>
      </c>
      <c r="Y180" s="124" t="s">
        <v>120</v>
      </c>
      <c r="Z180" s="124" t="s">
        <v>121</v>
      </c>
      <c r="AA180" s="124" t="s">
        <v>35</v>
      </c>
      <c r="AB180" s="124" t="s">
        <v>35</v>
      </c>
      <c r="AC180" s="124" t="s">
        <v>122</v>
      </c>
      <c r="AD180" s="124" t="s">
        <v>35</v>
      </c>
      <c r="AE180" s="124" t="s">
        <v>35</v>
      </c>
      <c r="AF180" s="125" t="s">
        <v>116</v>
      </c>
      <c r="AG180" s="122" t="s">
        <v>117</v>
      </c>
    </row>
    <row r="181" spans="2:33" s="14" customFormat="1" x14ac:dyDescent="0.2">
      <c r="B181" s="121">
        <v>18</v>
      </c>
      <c r="C181" s="3" t="s">
        <v>53</v>
      </c>
      <c r="D181" s="122">
        <v>10</v>
      </c>
      <c r="E181" s="123" t="s">
        <v>124</v>
      </c>
      <c r="F181" s="124" t="s">
        <v>119</v>
      </c>
      <c r="G181" s="124" t="s">
        <v>35</v>
      </c>
      <c r="H181" s="124" t="s">
        <v>35</v>
      </c>
      <c r="I181" s="124" t="s">
        <v>35</v>
      </c>
      <c r="J181" s="124" t="s">
        <v>115</v>
      </c>
      <c r="K181" s="124" t="s">
        <v>35</v>
      </c>
      <c r="L181" s="124" t="s">
        <v>35</v>
      </c>
      <c r="M181" s="124" t="s">
        <v>35</v>
      </c>
      <c r="N181" s="124" t="s">
        <v>123</v>
      </c>
      <c r="O181" s="124" t="s">
        <v>35</v>
      </c>
      <c r="P181" s="124" t="s">
        <v>112</v>
      </c>
      <c r="Q181" s="124" t="s">
        <v>35</v>
      </c>
      <c r="R181" s="124" t="s">
        <v>35</v>
      </c>
      <c r="S181" s="124" t="s">
        <v>35</v>
      </c>
      <c r="T181" s="124" t="s">
        <v>118</v>
      </c>
      <c r="U181" s="124" t="s">
        <v>35</v>
      </c>
      <c r="V181" s="124" t="s">
        <v>35</v>
      </c>
      <c r="W181" s="124" t="s">
        <v>35</v>
      </c>
      <c r="X181" s="124" t="s">
        <v>35</v>
      </c>
      <c r="Y181" s="124" t="s">
        <v>120</v>
      </c>
      <c r="Z181" s="124" t="s">
        <v>121</v>
      </c>
      <c r="AA181" s="124" t="s">
        <v>35</v>
      </c>
      <c r="AB181" s="124" t="s">
        <v>35</v>
      </c>
      <c r="AC181" s="124" t="s">
        <v>122</v>
      </c>
      <c r="AD181" s="124" t="s">
        <v>35</v>
      </c>
      <c r="AE181" s="124" t="s">
        <v>35</v>
      </c>
      <c r="AF181" s="125" t="s">
        <v>116</v>
      </c>
      <c r="AG181" s="122" t="s">
        <v>117</v>
      </c>
    </row>
    <row r="182" spans="2:33" s="14" customFormat="1" x14ac:dyDescent="0.2">
      <c r="B182" s="121">
        <v>19</v>
      </c>
      <c r="C182" s="3" t="s">
        <v>53</v>
      </c>
      <c r="D182" s="122">
        <v>10</v>
      </c>
      <c r="E182" s="123" t="s">
        <v>124</v>
      </c>
      <c r="F182" s="124" t="s">
        <v>119</v>
      </c>
      <c r="G182" s="124" t="s">
        <v>35</v>
      </c>
      <c r="H182" s="124" t="s">
        <v>35</v>
      </c>
      <c r="I182" s="124" t="s">
        <v>35</v>
      </c>
      <c r="J182" s="124" t="s">
        <v>115</v>
      </c>
      <c r="K182" s="124" t="s">
        <v>35</v>
      </c>
      <c r="L182" s="124" t="s">
        <v>35</v>
      </c>
      <c r="M182" s="124" t="s">
        <v>35</v>
      </c>
      <c r="N182" s="124" t="s">
        <v>123</v>
      </c>
      <c r="O182" s="124" t="s">
        <v>35</v>
      </c>
      <c r="P182" s="124" t="s">
        <v>112</v>
      </c>
      <c r="Q182" s="124" t="s">
        <v>35</v>
      </c>
      <c r="R182" s="124" t="s">
        <v>35</v>
      </c>
      <c r="S182" s="124" t="s">
        <v>35</v>
      </c>
      <c r="T182" s="124" t="s">
        <v>118</v>
      </c>
      <c r="U182" s="124" t="s">
        <v>35</v>
      </c>
      <c r="V182" s="124" t="s">
        <v>35</v>
      </c>
      <c r="W182" s="124" t="s">
        <v>35</v>
      </c>
      <c r="X182" s="124" t="s">
        <v>35</v>
      </c>
      <c r="Y182" s="124" t="s">
        <v>120</v>
      </c>
      <c r="Z182" s="124" t="s">
        <v>121</v>
      </c>
      <c r="AA182" s="124" t="s">
        <v>35</v>
      </c>
      <c r="AB182" s="124" t="s">
        <v>35</v>
      </c>
      <c r="AC182" s="124" t="s">
        <v>122</v>
      </c>
      <c r="AD182" s="124" t="s">
        <v>35</v>
      </c>
      <c r="AE182" s="124" t="s">
        <v>35</v>
      </c>
      <c r="AF182" s="125" t="s">
        <v>116</v>
      </c>
      <c r="AG182" s="122" t="s">
        <v>117</v>
      </c>
    </row>
    <row r="183" spans="2:33" s="14" customFormat="1" x14ac:dyDescent="0.2">
      <c r="B183" s="127">
        <v>20</v>
      </c>
      <c r="C183" s="128" t="s">
        <v>53</v>
      </c>
      <c r="D183" s="129">
        <v>10</v>
      </c>
      <c r="E183" s="130" t="s">
        <v>124</v>
      </c>
      <c r="F183" s="131" t="s">
        <v>119</v>
      </c>
      <c r="G183" s="131" t="s">
        <v>35</v>
      </c>
      <c r="H183" s="131" t="s">
        <v>35</v>
      </c>
      <c r="I183" s="131" t="s">
        <v>35</v>
      </c>
      <c r="J183" s="131" t="s">
        <v>115</v>
      </c>
      <c r="K183" s="131" t="s">
        <v>35</v>
      </c>
      <c r="L183" s="131" t="s">
        <v>35</v>
      </c>
      <c r="M183" s="131" t="s">
        <v>35</v>
      </c>
      <c r="N183" s="131" t="s">
        <v>123</v>
      </c>
      <c r="O183" s="131" t="s">
        <v>35</v>
      </c>
      <c r="P183" s="131" t="s">
        <v>112</v>
      </c>
      <c r="Q183" s="131" t="s">
        <v>35</v>
      </c>
      <c r="R183" s="131" t="s">
        <v>35</v>
      </c>
      <c r="S183" s="131" t="s">
        <v>35</v>
      </c>
      <c r="T183" s="131" t="s">
        <v>118</v>
      </c>
      <c r="U183" s="131" t="s">
        <v>35</v>
      </c>
      <c r="V183" s="131" t="s">
        <v>35</v>
      </c>
      <c r="W183" s="131" t="s">
        <v>35</v>
      </c>
      <c r="X183" s="131" t="s">
        <v>35</v>
      </c>
      <c r="Y183" s="131" t="s">
        <v>120</v>
      </c>
      <c r="Z183" s="131" t="s">
        <v>121</v>
      </c>
      <c r="AA183" s="131" t="s">
        <v>35</v>
      </c>
      <c r="AB183" s="131" t="s">
        <v>35</v>
      </c>
      <c r="AC183" s="131" t="s">
        <v>122</v>
      </c>
      <c r="AD183" s="131" t="s">
        <v>35</v>
      </c>
      <c r="AE183" s="131" t="s">
        <v>35</v>
      </c>
      <c r="AF183" s="132" t="s">
        <v>116</v>
      </c>
      <c r="AG183" s="129" t="s">
        <v>117</v>
      </c>
    </row>
    <row r="184" spans="2:33" s="14" customFormat="1" x14ac:dyDescent="0.2">
      <c r="B184" s="156">
        <v>1</v>
      </c>
      <c r="C184" s="157" t="s">
        <v>54</v>
      </c>
      <c r="D184" s="158">
        <v>0</v>
      </c>
      <c r="E184" s="133" t="s">
        <v>35</v>
      </c>
      <c r="F184" s="159" t="s">
        <v>35</v>
      </c>
      <c r="G184" s="159" t="s">
        <v>35</v>
      </c>
      <c r="H184" s="159" t="s">
        <v>35</v>
      </c>
      <c r="I184" s="159" t="s">
        <v>35</v>
      </c>
      <c r="J184" s="159" t="s">
        <v>35</v>
      </c>
      <c r="K184" s="159" t="s">
        <v>35</v>
      </c>
      <c r="L184" s="159" t="s">
        <v>35</v>
      </c>
      <c r="M184" s="159" t="s">
        <v>35</v>
      </c>
      <c r="N184" s="159" t="s">
        <v>35</v>
      </c>
      <c r="O184" s="159" t="s">
        <v>35</v>
      </c>
      <c r="P184" s="159" t="s">
        <v>35</v>
      </c>
      <c r="Q184" s="159" t="s">
        <v>35</v>
      </c>
      <c r="R184" s="159" t="s">
        <v>35</v>
      </c>
      <c r="S184" s="159" t="s">
        <v>35</v>
      </c>
      <c r="T184" s="159" t="s">
        <v>35</v>
      </c>
      <c r="U184" s="159" t="s">
        <v>35</v>
      </c>
      <c r="V184" s="159" t="s">
        <v>35</v>
      </c>
      <c r="W184" s="159" t="s">
        <v>35</v>
      </c>
      <c r="X184" s="159" t="s">
        <v>35</v>
      </c>
      <c r="Y184" s="159" t="s">
        <v>35</v>
      </c>
      <c r="Z184" s="159" t="s">
        <v>35</v>
      </c>
      <c r="AA184" s="159" t="s">
        <v>35</v>
      </c>
      <c r="AB184" s="159" t="s">
        <v>35</v>
      </c>
      <c r="AC184" s="159" t="s">
        <v>35</v>
      </c>
      <c r="AD184" s="159" t="s">
        <v>35</v>
      </c>
      <c r="AE184" s="159" t="s">
        <v>35</v>
      </c>
      <c r="AF184" s="160" t="s">
        <v>35</v>
      </c>
      <c r="AG184" s="158" t="s">
        <v>35</v>
      </c>
    </row>
    <row r="185" spans="2:33" s="14" customFormat="1" x14ac:dyDescent="0.2">
      <c r="B185" s="121">
        <v>2</v>
      </c>
      <c r="C185" s="3" t="s">
        <v>54</v>
      </c>
      <c r="D185" s="122">
        <v>0</v>
      </c>
      <c r="E185" s="123" t="s">
        <v>35</v>
      </c>
      <c r="F185" s="124" t="s">
        <v>35</v>
      </c>
      <c r="G185" s="124" t="s">
        <v>35</v>
      </c>
      <c r="H185" s="124" t="s">
        <v>35</v>
      </c>
      <c r="I185" s="124" t="s">
        <v>35</v>
      </c>
      <c r="J185" s="124" t="s">
        <v>35</v>
      </c>
      <c r="K185" s="124" t="s">
        <v>35</v>
      </c>
      <c r="L185" s="124" t="s">
        <v>35</v>
      </c>
      <c r="M185" s="124" t="s">
        <v>35</v>
      </c>
      <c r="N185" s="124" t="s">
        <v>35</v>
      </c>
      <c r="O185" s="124" t="s">
        <v>35</v>
      </c>
      <c r="P185" s="124" t="s">
        <v>35</v>
      </c>
      <c r="Q185" s="124" t="s">
        <v>35</v>
      </c>
      <c r="R185" s="124" t="s">
        <v>35</v>
      </c>
      <c r="S185" s="124" t="s">
        <v>35</v>
      </c>
      <c r="T185" s="124" t="s">
        <v>35</v>
      </c>
      <c r="U185" s="124" t="s">
        <v>35</v>
      </c>
      <c r="V185" s="124" t="s">
        <v>35</v>
      </c>
      <c r="W185" s="124" t="s">
        <v>35</v>
      </c>
      <c r="X185" s="124" t="s">
        <v>35</v>
      </c>
      <c r="Y185" s="124" t="s">
        <v>35</v>
      </c>
      <c r="Z185" s="124" t="s">
        <v>35</v>
      </c>
      <c r="AA185" s="124" t="s">
        <v>35</v>
      </c>
      <c r="AB185" s="124" t="s">
        <v>35</v>
      </c>
      <c r="AC185" s="124" t="s">
        <v>35</v>
      </c>
      <c r="AD185" s="124" t="s">
        <v>35</v>
      </c>
      <c r="AE185" s="124" t="s">
        <v>35</v>
      </c>
      <c r="AF185" s="125" t="s">
        <v>35</v>
      </c>
      <c r="AG185" s="122" t="s">
        <v>35</v>
      </c>
    </row>
    <row r="186" spans="2:33" s="14" customFormat="1" x14ac:dyDescent="0.2">
      <c r="B186" s="121">
        <v>3</v>
      </c>
      <c r="C186" s="3" t="s">
        <v>54</v>
      </c>
      <c r="D186" s="122">
        <v>2</v>
      </c>
      <c r="E186" s="123" t="s">
        <v>35</v>
      </c>
      <c r="F186" s="124" t="s">
        <v>35</v>
      </c>
      <c r="G186" s="124" t="s">
        <v>35</v>
      </c>
      <c r="H186" s="124" t="s">
        <v>35</v>
      </c>
      <c r="I186" s="124" t="s">
        <v>35</v>
      </c>
      <c r="J186" s="124" t="s">
        <v>115</v>
      </c>
      <c r="K186" s="124" t="s">
        <v>35</v>
      </c>
      <c r="L186" s="124" t="s">
        <v>35</v>
      </c>
      <c r="M186" s="124" t="s">
        <v>35</v>
      </c>
      <c r="N186" s="124" t="s">
        <v>35</v>
      </c>
      <c r="O186" s="124" t="s">
        <v>35</v>
      </c>
      <c r="P186" s="124" t="s">
        <v>35</v>
      </c>
      <c r="Q186" s="124" t="s">
        <v>35</v>
      </c>
      <c r="R186" s="124" t="s">
        <v>35</v>
      </c>
      <c r="S186" s="124" t="s">
        <v>35</v>
      </c>
      <c r="T186" s="124" t="s">
        <v>35</v>
      </c>
      <c r="U186" s="124" t="s">
        <v>35</v>
      </c>
      <c r="V186" s="124" t="s">
        <v>35</v>
      </c>
      <c r="W186" s="124" t="s">
        <v>35</v>
      </c>
      <c r="X186" s="124" t="s">
        <v>35</v>
      </c>
      <c r="Y186" s="124" t="s">
        <v>35</v>
      </c>
      <c r="Z186" s="124" t="s">
        <v>35</v>
      </c>
      <c r="AA186" s="124" t="s">
        <v>35</v>
      </c>
      <c r="AB186" s="124" t="s">
        <v>35</v>
      </c>
      <c r="AC186" s="124" t="s">
        <v>35</v>
      </c>
      <c r="AD186" s="124" t="s">
        <v>35</v>
      </c>
      <c r="AE186" s="124" t="s">
        <v>35</v>
      </c>
      <c r="AF186" s="125" t="s">
        <v>116</v>
      </c>
      <c r="AG186" s="122" t="s">
        <v>117</v>
      </c>
    </row>
    <row r="187" spans="2:33" s="14" customFormat="1" x14ac:dyDescent="0.2">
      <c r="B187" s="121">
        <v>4</v>
      </c>
      <c r="C187" s="3" t="s">
        <v>54</v>
      </c>
      <c r="D187" s="122">
        <v>4</v>
      </c>
      <c r="E187" s="123" t="s">
        <v>35</v>
      </c>
      <c r="F187" s="124" t="s">
        <v>35</v>
      </c>
      <c r="G187" s="124" t="s">
        <v>35</v>
      </c>
      <c r="H187" s="124" t="s">
        <v>35</v>
      </c>
      <c r="I187" s="124" t="s">
        <v>35</v>
      </c>
      <c r="J187" s="124" t="s">
        <v>115</v>
      </c>
      <c r="K187" s="124" t="s">
        <v>35</v>
      </c>
      <c r="L187" s="124" t="s">
        <v>35</v>
      </c>
      <c r="M187" s="124" t="s">
        <v>35</v>
      </c>
      <c r="N187" s="124" t="s">
        <v>35</v>
      </c>
      <c r="O187" s="124" t="s">
        <v>35</v>
      </c>
      <c r="P187" s="124" t="s">
        <v>112</v>
      </c>
      <c r="Q187" s="124" t="s">
        <v>35</v>
      </c>
      <c r="R187" s="124" t="s">
        <v>35</v>
      </c>
      <c r="S187" s="124" t="s">
        <v>35</v>
      </c>
      <c r="T187" s="124" t="s">
        <v>118</v>
      </c>
      <c r="U187" s="124" t="s">
        <v>35</v>
      </c>
      <c r="V187" s="124" t="s">
        <v>35</v>
      </c>
      <c r="W187" s="124" t="s">
        <v>35</v>
      </c>
      <c r="X187" s="124" t="s">
        <v>35</v>
      </c>
      <c r="Y187" s="124" t="s">
        <v>35</v>
      </c>
      <c r="Z187" s="124" t="s">
        <v>35</v>
      </c>
      <c r="AA187" s="124" t="s">
        <v>35</v>
      </c>
      <c r="AB187" s="124" t="s">
        <v>35</v>
      </c>
      <c r="AC187" s="124" t="s">
        <v>35</v>
      </c>
      <c r="AD187" s="124" t="s">
        <v>35</v>
      </c>
      <c r="AE187" s="124" t="s">
        <v>35</v>
      </c>
      <c r="AF187" s="125" t="s">
        <v>116</v>
      </c>
      <c r="AG187" s="122" t="s">
        <v>119</v>
      </c>
    </row>
    <row r="188" spans="2:33" s="14" customFormat="1" x14ac:dyDescent="0.2">
      <c r="B188" s="121">
        <v>5</v>
      </c>
      <c r="C188" s="3" t="s">
        <v>54</v>
      </c>
      <c r="D188" s="122">
        <v>4</v>
      </c>
      <c r="E188" s="123" t="s">
        <v>35</v>
      </c>
      <c r="F188" s="124" t="s">
        <v>35</v>
      </c>
      <c r="G188" s="124" t="s">
        <v>35</v>
      </c>
      <c r="H188" s="124" t="s">
        <v>35</v>
      </c>
      <c r="I188" s="124" t="s">
        <v>35</v>
      </c>
      <c r="J188" s="124" t="s">
        <v>115</v>
      </c>
      <c r="K188" s="124" t="s">
        <v>35</v>
      </c>
      <c r="L188" s="124" t="s">
        <v>35</v>
      </c>
      <c r="M188" s="124" t="s">
        <v>35</v>
      </c>
      <c r="N188" s="124" t="s">
        <v>35</v>
      </c>
      <c r="O188" s="124" t="s">
        <v>35</v>
      </c>
      <c r="P188" s="124" t="s">
        <v>112</v>
      </c>
      <c r="Q188" s="124" t="s">
        <v>35</v>
      </c>
      <c r="R188" s="124" t="s">
        <v>35</v>
      </c>
      <c r="S188" s="124" t="s">
        <v>35</v>
      </c>
      <c r="T188" s="124" t="s">
        <v>118</v>
      </c>
      <c r="U188" s="124" t="s">
        <v>35</v>
      </c>
      <c r="V188" s="124" t="s">
        <v>35</v>
      </c>
      <c r="W188" s="124" t="s">
        <v>35</v>
      </c>
      <c r="X188" s="124" t="s">
        <v>35</v>
      </c>
      <c r="Y188" s="124" t="s">
        <v>35</v>
      </c>
      <c r="Z188" s="124" t="s">
        <v>35</v>
      </c>
      <c r="AA188" s="124" t="s">
        <v>35</v>
      </c>
      <c r="AB188" s="124" t="s">
        <v>35</v>
      </c>
      <c r="AC188" s="124" t="s">
        <v>35</v>
      </c>
      <c r="AD188" s="124" t="s">
        <v>35</v>
      </c>
      <c r="AE188" s="124" t="s">
        <v>35</v>
      </c>
      <c r="AF188" s="125" t="s">
        <v>116</v>
      </c>
      <c r="AG188" s="122" t="s">
        <v>119</v>
      </c>
    </row>
    <row r="189" spans="2:33" s="14" customFormat="1" x14ac:dyDescent="0.2">
      <c r="B189" s="121">
        <v>6</v>
      </c>
      <c r="C189" s="3" t="s">
        <v>54</v>
      </c>
      <c r="D189" s="122">
        <v>4</v>
      </c>
      <c r="E189" s="123" t="s">
        <v>35</v>
      </c>
      <c r="F189" s="124" t="s">
        <v>35</v>
      </c>
      <c r="G189" s="124" t="s">
        <v>35</v>
      </c>
      <c r="H189" s="124" t="s">
        <v>35</v>
      </c>
      <c r="I189" s="124" t="s">
        <v>35</v>
      </c>
      <c r="J189" s="124" t="s">
        <v>115</v>
      </c>
      <c r="K189" s="124" t="s">
        <v>35</v>
      </c>
      <c r="L189" s="124" t="s">
        <v>35</v>
      </c>
      <c r="M189" s="124" t="s">
        <v>35</v>
      </c>
      <c r="N189" s="124" t="s">
        <v>35</v>
      </c>
      <c r="O189" s="124" t="s">
        <v>35</v>
      </c>
      <c r="P189" s="124" t="s">
        <v>112</v>
      </c>
      <c r="Q189" s="124" t="s">
        <v>35</v>
      </c>
      <c r="R189" s="124" t="s">
        <v>35</v>
      </c>
      <c r="S189" s="124" t="s">
        <v>35</v>
      </c>
      <c r="T189" s="124" t="s">
        <v>118</v>
      </c>
      <c r="U189" s="124" t="s">
        <v>35</v>
      </c>
      <c r="V189" s="124" t="s">
        <v>35</v>
      </c>
      <c r="W189" s="124" t="s">
        <v>35</v>
      </c>
      <c r="X189" s="124" t="s">
        <v>35</v>
      </c>
      <c r="Y189" s="124" t="s">
        <v>35</v>
      </c>
      <c r="Z189" s="124" t="s">
        <v>35</v>
      </c>
      <c r="AA189" s="124" t="s">
        <v>35</v>
      </c>
      <c r="AB189" s="124" t="s">
        <v>35</v>
      </c>
      <c r="AC189" s="124" t="s">
        <v>35</v>
      </c>
      <c r="AD189" s="124" t="s">
        <v>35</v>
      </c>
      <c r="AE189" s="124" t="s">
        <v>35</v>
      </c>
      <c r="AF189" s="125" t="s">
        <v>116</v>
      </c>
      <c r="AG189" s="122" t="s">
        <v>119</v>
      </c>
    </row>
    <row r="190" spans="2:33" s="14" customFormat="1" x14ac:dyDescent="0.2">
      <c r="B190" s="121">
        <v>7</v>
      </c>
      <c r="C190" s="3" t="s">
        <v>54</v>
      </c>
      <c r="D190" s="122">
        <v>5</v>
      </c>
      <c r="E190" s="123" t="s">
        <v>35</v>
      </c>
      <c r="F190" s="124" t="s">
        <v>35</v>
      </c>
      <c r="G190" s="124" t="s">
        <v>35</v>
      </c>
      <c r="H190" s="124" t="s">
        <v>35</v>
      </c>
      <c r="I190" s="124" t="s">
        <v>35</v>
      </c>
      <c r="J190" s="124" t="s">
        <v>115</v>
      </c>
      <c r="K190" s="124" t="s">
        <v>35</v>
      </c>
      <c r="L190" s="124" t="s">
        <v>35</v>
      </c>
      <c r="M190" s="124" t="s">
        <v>35</v>
      </c>
      <c r="N190" s="124" t="s">
        <v>35</v>
      </c>
      <c r="O190" s="124" t="s">
        <v>35</v>
      </c>
      <c r="P190" s="124" t="s">
        <v>112</v>
      </c>
      <c r="Q190" s="124" t="s">
        <v>35</v>
      </c>
      <c r="R190" s="124" t="s">
        <v>35</v>
      </c>
      <c r="S190" s="124" t="s">
        <v>35</v>
      </c>
      <c r="T190" s="124" t="s">
        <v>118</v>
      </c>
      <c r="U190" s="124" t="s">
        <v>35</v>
      </c>
      <c r="V190" s="124" t="s">
        <v>35</v>
      </c>
      <c r="W190" s="124" t="s">
        <v>35</v>
      </c>
      <c r="X190" s="124" t="s">
        <v>35</v>
      </c>
      <c r="Y190" s="124" t="s">
        <v>120</v>
      </c>
      <c r="Z190" s="124" t="s">
        <v>35</v>
      </c>
      <c r="AA190" s="124" t="s">
        <v>35</v>
      </c>
      <c r="AB190" s="124" t="s">
        <v>35</v>
      </c>
      <c r="AC190" s="124" t="s">
        <v>35</v>
      </c>
      <c r="AD190" s="124" t="s">
        <v>35</v>
      </c>
      <c r="AE190" s="124" t="s">
        <v>35</v>
      </c>
      <c r="AF190" s="125" t="s">
        <v>116</v>
      </c>
      <c r="AG190" s="122" t="s">
        <v>119</v>
      </c>
    </row>
    <row r="191" spans="2:33" s="14" customFormat="1" x14ac:dyDescent="0.2">
      <c r="B191" s="121">
        <v>8</v>
      </c>
      <c r="C191" s="3" t="s">
        <v>54</v>
      </c>
      <c r="D191" s="122">
        <v>5</v>
      </c>
      <c r="E191" s="123" t="s">
        <v>35</v>
      </c>
      <c r="F191" s="124" t="s">
        <v>35</v>
      </c>
      <c r="G191" s="124" t="s">
        <v>35</v>
      </c>
      <c r="H191" s="124" t="s">
        <v>35</v>
      </c>
      <c r="I191" s="124" t="s">
        <v>35</v>
      </c>
      <c r="J191" s="124" t="s">
        <v>115</v>
      </c>
      <c r="K191" s="124" t="s">
        <v>35</v>
      </c>
      <c r="L191" s="124" t="s">
        <v>35</v>
      </c>
      <c r="M191" s="124" t="s">
        <v>35</v>
      </c>
      <c r="N191" s="124" t="s">
        <v>35</v>
      </c>
      <c r="O191" s="124" t="s">
        <v>35</v>
      </c>
      <c r="P191" s="124" t="s">
        <v>112</v>
      </c>
      <c r="Q191" s="124" t="s">
        <v>35</v>
      </c>
      <c r="R191" s="124" t="s">
        <v>35</v>
      </c>
      <c r="S191" s="124" t="s">
        <v>35</v>
      </c>
      <c r="T191" s="124" t="s">
        <v>118</v>
      </c>
      <c r="U191" s="124" t="s">
        <v>35</v>
      </c>
      <c r="V191" s="124" t="s">
        <v>35</v>
      </c>
      <c r="W191" s="124" t="s">
        <v>35</v>
      </c>
      <c r="X191" s="124" t="s">
        <v>35</v>
      </c>
      <c r="Y191" s="124" t="s">
        <v>120</v>
      </c>
      <c r="Z191" s="124" t="s">
        <v>35</v>
      </c>
      <c r="AA191" s="124" t="s">
        <v>35</v>
      </c>
      <c r="AB191" s="124" t="s">
        <v>35</v>
      </c>
      <c r="AC191" s="124" t="s">
        <v>35</v>
      </c>
      <c r="AD191" s="124" t="s">
        <v>35</v>
      </c>
      <c r="AE191" s="124" t="s">
        <v>35</v>
      </c>
      <c r="AF191" s="125" t="s">
        <v>116</v>
      </c>
      <c r="AG191" s="122" t="s">
        <v>119</v>
      </c>
    </row>
    <row r="192" spans="2:33" s="14" customFormat="1" x14ac:dyDescent="0.2">
      <c r="B192" s="121">
        <v>9</v>
      </c>
      <c r="C192" s="3" t="s">
        <v>54</v>
      </c>
      <c r="D192" s="122">
        <v>6</v>
      </c>
      <c r="E192" s="123" t="s">
        <v>35</v>
      </c>
      <c r="F192" s="124" t="s">
        <v>35</v>
      </c>
      <c r="G192" s="124" t="s">
        <v>35</v>
      </c>
      <c r="H192" s="124" t="s">
        <v>35</v>
      </c>
      <c r="I192" s="124" t="s">
        <v>35</v>
      </c>
      <c r="J192" s="124" t="s">
        <v>115</v>
      </c>
      <c r="K192" s="124" t="s">
        <v>35</v>
      </c>
      <c r="L192" s="124" t="s">
        <v>35</v>
      </c>
      <c r="M192" s="124" t="s">
        <v>35</v>
      </c>
      <c r="N192" s="124" t="s">
        <v>35</v>
      </c>
      <c r="O192" s="124" t="s">
        <v>35</v>
      </c>
      <c r="P192" s="124" t="s">
        <v>112</v>
      </c>
      <c r="Q192" s="124" t="s">
        <v>35</v>
      </c>
      <c r="R192" s="124" t="s">
        <v>35</v>
      </c>
      <c r="S192" s="124" t="s">
        <v>35</v>
      </c>
      <c r="T192" s="124" t="s">
        <v>118</v>
      </c>
      <c r="U192" s="124" t="s">
        <v>35</v>
      </c>
      <c r="V192" s="124" t="s">
        <v>35</v>
      </c>
      <c r="W192" s="124" t="s">
        <v>35</v>
      </c>
      <c r="X192" s="124" t="s">
        <v>35</v>
      </c>
      <c r="Y192" s="124" t="s">
        <v>120</v>
      </c>
      <c r="Z192" s="124" t="s">
        <v>121</v>
      </c>
      <c r="AA192" s="124" t="s">
        <v>35</v>
      </c>
      <c r="AB192" s="124" t="s">
        <v>35</v>
      </c>
      <c r="AC192" s="124" t="s">
        <v>35</v>
      </c>
      <c r="AD192" s="124" t="s">
        <v>35</v>
      </c>
      <c r="AE192" s="124" t="s">
        <v>35</v>
      </c>
      <c r="AF192" s="125" t="s">
        <v>116</v>
      </c>
      <c r="AG192" s="122" t="s">
        <v>117</v>
      </c>
    </row>
    <row r="193" spans="2:33" s="14" customFormat="1" x14ac:dyDescent="0.2">
      <c r="B193" s="121">
        <v>10</v>
      </c>
      <c r="C193" s="3" t="s">
        <v>54</v>
      </c>
      <c r="D193" s="122">
        <v>7</v>
      </c>
      <c r="E193" s="123" t="s">
        <v>35</v>
      </c>
      <c r="F193" s="124" t="s">
        <v>35</v>
      </c>
      <c r="G193" s="124" t="s">
        <v>35</v>
      </c>
      <c r="H193" s="124" t="s">
        <v>35</v>
      </c>
      <c r="I193" s="124" t="s">
        <v>35</v>
      </c>
      <c r="J193" s="124" t="s">
        <v>115</v>
      </c>
      <c r="K193" s="124" t="s">
        <v>35</v>
      </c>
      <c r="L193" s="124" t="s">
        <v>35</v>
      </c>
      <c r="M193" s="124" t="s">
        <v>35</v>
      </c>
      <c r="N193" s="124" t="s">
        <v>35</v>
      </c>
      <c r="O193" s="124" t="s">
        <v>35</v>
      </c>
      <c r="P193" s="124" t="s">
        <v>112</v>
      </c>
      <c r="Q193" s="124" t="s">
        <v>35</v>
      </c>
      <c r="R193" s="124" t="s">
        <v>35</v>
      </c>
      <c r="S193" s="124" t="s">
        <v>35</v>
      </c>
      <c r="T193" s="124" t="s">
        <v>118</v>
      </c>
      <c r="U193" s="124" t="s">
        <v>35</v>
      </c>
      <c r="V193" s="124" t="s">
        <v>35</v>
      </c>
      <c r="W193" s="124" t="s">
        <v>35</v>
      </c>
      <c r="X193" s="124" t="s">
        <v>35</v>
      </c>
      <c r="Y193" s="124" t="s">
        <v>120</v>
      </c>
      <c r="Z193" s="124" t="s">
        <v>121</v>
      </c>
      <c r="AA193" s="124" t="s">
        <v>35</v>
      </c>
      <c r="AB193" s="124" t="s">
        <v>35</v>
      </c>
      <c r="AC193" s="124" t="s">
        <v>122</v>
      </c>
      <c r="AD193" s="124" t="s">
        <v>35</v>
      </c>
      <c r="AE193" s="124" t="s">
        <v>35</v>
      </c>
      <c r="AF193" s="125" t="s">
        <v>116</v>
      </c>
      <c r="AG193" s="122" t="s">
        <v>117</v>
      </c>
    </row>
    <row r="194" spans="2:33" s="14" customFormat="1" x14ac:dyDescent="0.2">
      <c r="B194" s="121">
        <v>11</v>
      </c>
      <c r="C194" s="3" t="s">
        <v>54</v>
      </c>
      <c r="D194" s="122">
        <v>8</v>
      </c>
      <c r="E194" s="123" t="s">
        <v>35</v>
      </c>
      <c r="F194" s="124" t="s">
        <v>119</v>
      </c>
      <c r="G194" s="124" t="s">
        <v>35</v>
      </c>
      <c r="H194" s="124" t="s">
        <v>35</v>
      </c>
      <c r="I194" s="124" t="s">
        <v>35</v>
      </c>
      <c r="J194" s="124" t="s">
        <v>115</v>
      </c>
      <c r="K194" s="124" t="s">
        <v>35</v>
      </c>
      <c r="L194" s="124" t="s">
        <v>35</v>
      </c>
      <c r="M194" s="124" t="s">
        <v>35</v>
      </c>
      <c r="N194" s="124" t="s">
        <v>35</v>
      </c>
      <c r="O194" s="124" t="s">
        <v>35</v>
      </c>
      <c r="P194" s="124" t="s">
        <v>112</v>
      </c>
      <c r="Q194" s="124" t="s">
        <v>35</v>
      </c>
      <c r="R194" s="124" t="s">
        <v>35</v>
      </c>
      <c r="S194" s="124" t="s">
        <v>35</v>
      </c>
      <c r="T194" s="124" t="s">
        <v>118</v>
      </c>
      <c r="U194" s="124" t="s">
        <v>35</v>
      </c>
      <c r="V194" s="124" t="s">
        <v>35</v>
      </c>
      <c r="W194" s="124" t="s">
        <v>35</v>
      </c>
      <c r="X194" s="124" t="s">
        <v>35</v>
      </c>
      <c r="Y194" s="124" t="s">
        <v>120</v>
      </c>
      <c r="Z194" s="124" t="s">
        <v>121</v>
      </c>
      <c r="AA194" s="124" t="s">
        <v>35</v>
      </c>
      <c r="AB194" s="124" t="s">
        <v>35</v>
      </c>
      <c r="AC194" s="124" t="s">
        <v>122</v>
      </c>
      <c r="AD194" s="124" t="s">
        <v>35</v>
      </c>
      <c r="AE194" s="124" t="s">
        <v>35</v>
      </c>
      <c r="AF194" s="125" t="s">
        <v>116</v>
      </c>
      <c r="AG194" s="122" t="s">
        <v>117</v>
      </c>
    </row>
    <row r="195" spans="2:33" s="14" customFormat="1" x14ac:dyDescent="0.2">
      <c r="B195" s="121">
        <v>12</v>
      </c>
      <c r="C195" s="3" t="s">
        <v>54</v>
      </c>
      <c r="D195" s="122">
        <v>9</v>
      </c>
      <c r="E195" s="123" t="s">
        <v>35</v>
      </c>
      <c r="F195" s="124" t="s">
        <v>119</v>
      </c>
      <c r="G195" s="124" t="s">
        <v>35</v>
      </c>
      <c r="H195" s="124" t="s">
        <v>35</v>
      </c>
      <c r="I195" s="124" t="s">
        <v>35</v>
      </c>
      <c r="J195" s="124" t="s">
        <v>115</v>
      </c>
      <c r="K195" s="124" t="s">
        <v>35</v>
      </c>
      <c r="L195" s="124" t="s">
        <v>35</v>
      </c>
      <c r="M195" s="124" t="s">
        <v>35</v>
      </c>
      <c r="N195" s="124" t="s">
        <v>123</v>
      </c>
      <c r="O195" s="124" t="s">
        <v>35</v>
      </c>
      <c r="P195" s="124" t="s">
        <v>112</v>
      </c>
      <c r="Q195" s="124" t="s">
        <v>35</v>
      </c>
      <c r="R195" s="124" t="s">
        <v>35</v>
      </c>
      <c r="S195" s="124" t="s">
        <v>35</v>
      </c>
      <c r="T195" s="124" t="s">
        <v>118</v>
      </c>
      <c r="U195" s="124" t="s">
        <v>35</v>
      </c>
      <c r="V195" s="124" t="s">
        <v>35</v>
      </c>
      <c r="W195" s="124" t="s">
        <v>35</v>
      </c>
      <c r="X195" s="124" t="s">
        <v>35</v>
      </c>
      <c r="Y195" s="124" t="s">
        <v>120</v>
      </c>
      <c r="Z195" s="124" t="s">
        <v>121</v>
      </c>
      <c r="AA195" s="124" t="s">
        <v>35</v>
      </c>
      <c r="AB195" s="124" t="s">
        <v>35</v>
      </c>
      <c r="AC195" s="124" t="s">
        <v>122</v>
      </c>
      <c r="AD195" s="124" t="s">
        <v>35</v>
      </c>
      <c r="AE195" s="124" t="s">
        <v>35</v>
      </c>
      <c r="AF195" s="125" t="s">
        <v>116</v>
      </c>
      <c r="AG195" s="122" t="s">
        <v>117</v>
      </c>
    </row>
    <row r="196" spans="2:33" s="14" customFormat="1" x14ac:dyDescent="0.2">
      <c r="B196" s="121">
        <v>13</v>
      </c>
      <c r="C196" s="3" t="s">
        <v>54</v>
      </c>
      <c r="D196" s="122">
        <v>10</v>
      </c>
      <c r="E196" s="123" t="s">
        <v>124</v>
      </c>
      <c r="F196" s="124" t="s">
        <v>119</v>
      </c>
      <c r="G196" s="124" t="s">
        <v>35</v>
      </c>
      <c r="H196" s="124" t="s">
        <v>35</v>
      </c>
      <c r="I196" s="124" t="s">
        <v>35</v>
      </c>
      <c r="J196" s="124" t="s">
        <v>115</v>
      </c>
      <c r="K196" s="124" t="s">
        <v>35</v>
      </c>
      <c r="L196" s="124" t="s">
        <v>35</v>
      </c>
      <c r="M196" s="124" t="s">
        <v>35</v>
      </c>
      <c r="N196" s="124" t="s">
        <v>123</v>
      </c>
      <c r="O196" s="124" t="s">
        <v>35</v>
      </c>
      <c r="P196" s="124" t="s">
        <v>112</v>
      </c>
      <c r="Q196" s="124" t="s">
        <v>35</v>
      </c>
      <c r="R196" s="124" t="s">
        <v>35</v>
      </c>
      <c r="S196" s="124" t="s">
        <v>35</v>
      </c>
      <c r="T196" s="124" t="s">
        <v>118</v>
      </c>
      <c r="U196" s="124" t="s">
        <v>35</v>
      </c>
      <c r="V196" s="124" t="s">
        <v>35</v>
      </c>
      <c r="W196" s="124" t="s">
        <v>35</v>
      </c>
      <c r="X196" s="124" t="s">
        <v>35</v>
      </c>
      <c r="Y196" s="124" t="s">
        <v>120</v>
      </c>
      <c r="Z196" s="124" t="s">
        <v>121</v>
      </c>
      <c r="AA196" s="124" t="s">
        <v>35</v>
      </c>
      <c r="AB196" s="124" t="s">
        <v>35</v>
      </c>
      <c r="AC196" s="124" t="s">
        <v>122</v>
      </c>
      <c r="AD196" s="124" t="s">
        <v>35</v>
      </c>
      <c r="AE196" s="124" t="s">
        <v>35</v>
      </c>
      <c r="AF196" s="125" t="s">
        <v>116</v>
      </c>
      <c r="AG196" s="122" t="s">
        <v>117</v>
      </c>
    </row>
    <row r="197" spans="2:33" s="14" customFormat="1" x14ac:dyDescent="0.2">
      <c r="B197" s="121">
        <v>14</v>
      </c>
      <c r="C197" s="3" t="s">
        <v>54</v>
      </c>
      <c r="D197" s="122">
        <v>10</v>
      </c>
      <c r="E197" s="123" t="s">
        <v>124</v>
      </c>
      <c r="F197" s="124" t="s">
        <v>119</v>
      </c>
      <c r="G197" s="124" t="s">
        <v>35</v>
      </c>
      <c r="H197" s="124" t="s">
        <v>35</v>
      </c>
      <c r="I197" s="124" t="s">
        <v>35</v>
      </c>
      <c r="J197" s="124" t="s">
        <v>115</v>
      </c>
      <c r="K197" s="124" t="s">
        <v>35</v>
      </c>
      <c r="L197" s="124" t="s">
        <v>35</v>
      </c>
      <c r="M197" s="124" t="s">
        <v>35</v>
      </c>
      <c r="N197" s="124" t="s">
        <v>123</v>
      </c>
      <c r="O197" s="124" t="s">
        <v>35</v>
      </c>
      <c r="P197" s="124" t="s">
        <v>112</v>
      </c>
      <c r="Q197" s="124" t="s">
        <v>35</v>
      </c>
      <c r="R197" s="124" t="s">
        <v>35</v>
      </c>
      <c r="S197" s="124" t="s">
        <v>35</v>
      </c>
      <c r="T197" s="124" t="s">
        <v>118</v>
      </c>
      <c r="U197" s="124" t="s">
        <v>35</v>
      </c>
      <c r="V197" s="124" t="s">
        <v>35</v>
      </c>
      <c r="W197" s="124" t="s">
        <v>35</v>
      </c>
      <c r="X197" s="124" t="s">
        <v>35</v>
      </c>
      <c r="Y197" s="124" t="s">
        <v>120</v>
      </c>
      <c r="Z197" s="124" t="s">
        <v>121</v>
      </c>
      <c r="AA197" s="124" t="s">
        <v>35</v>
      </c>
      <c r="AB197" s="124" t="s">
        <v>35</v>
      </c>
      <c r="AC197" s="124" t="s">
        <v>122</v>
      </c>
      <c r="AD197" s="124" t="s">
        <v>35</v>
      </c>
      <c r="AE197" s="124" t="s">
        <v>35</v>
      </c>
      <c r="AF197" s="125" t="s">
        <v>116</v>
      </c>
      <c r="AG197" s="122" t="s">
        <v>117</v>
      </c>
    </row>
    <row r="198" spans="2:33" s="14" customFormat="1" x14ac:dyDescent="0.2">
      <c r="B198" s="121">
        <v>15</v>
      </c>
      <c r="C198" s="3" t="s">
        <v>54</v>
      </c>
      <c r="D198" s="122">
        <v>10</v>
      </c>
      <c r="E198" s="123" t="s">
        <v>124</v>
      </c>
      <c r="F198" s="124" t="s">
        <v>119</v>
      </c>
      <c r="G198" s="124" t="s">
        <v>35</v>
      </c>
      <c r="H198" s="124" t="s">
        <v>35</v>
      </c>
      <c r="I198" s="124" t="s">
        <v>35</v>
      </c>
      <c r="J198" s="124" t="s">
        <v>115</v>
      </c>
      <c r="K198" s="124" t="s">
        <v>35</v>
      </c>
      <c r="L198" s="124" t="s">
        <v>35</v>
      </c>
      <c r="M198" s="124" t="s">
        <v>35</v>
      </c>
      <c r="N198" s="124" t="s">
        <v>123</v>
      </c>
      <c r="O198" s="124" t="s">
        <v>35</v>
      </c>
      <c r="P198" s="124" t="s">
        <v>112</v>
      </c>
      <c r="Q198" s="124" t="s">
        <v>35</v>
      </c>
      <c r="R198" s="124" t="s">
        <v>35</v>
      </c>
      <c r="S198" s="124" t="s">
        <v>35</v>
      </c>
      <c r="T198" s="124" t="s">
        <v>118</v>
      </c>
      <c r="U198" s="124" t="s">
        <v>35</v>
      </c>
      <c r="V198" s="124" t="s">
        <v>35</v>
      </c>
      <c r="W198" s="124" t="s">
        <v>35</v>
      </c>
      <c r="X198" s="124" t="s">
        <v>35</v>
      </c>
      <c r="Y198" s="124" t="s">
        <v>120</v>
      </c>
      <c r="Z198" s="124" t="s">
        <v>121</v>
      </c>
      <c r="AA198" s="124" t="s">
        <v>35</v>
      </c>
      <c r="AB198" s="124" t="s">
        <v>35</v>
      </c>
      <c r="AC198" s="124" t="s">
        <v>122</v>
      </c>
      <c r="AD198" s="124" t="s">
        <v>35</v>
      </c>
      <c r="AE198" s="124" t="s">
        <v>35</v>
      </c>
      <c r="AF198" s="125" t="s">
        <v>116</v>
      </c>
      <c r="AG198" s="122" t="s">
        <v>117</v>
      </c>
    </row>
    <row r="199" spans="2:33" s="14" customFormat="1" x14ac:dyDescent="0.2">
      <c r="B199" s="121">
        <v>16</v>
      </c>
      <c r="C199" s="3" t="s">
        <v>54</v>
      </c>
      <c r="D199" s="122">
        <v>10</v>
      </c>
      <c r="E199" s="123" t="s">
        <v>124</v>
      </c>
      <c r="F199" s="124" t="s">
        <v>119</v>
      </c>
      <c r="G199" s="124" t="s">
        <v>35</v>
      </c>
      <c r="H199" s="124" t="s">
        <v>35</v>
      </c>
      <c r="I199" s="124" t="s">
        <v>35</v>
      </c>
      <c r="J199" s="124" t="s">
        <v>115</v>
      </c>
      <c r="K199" s="124" t="s">
        <v>35</v>
      </c>
      <c r="L199" s="124" t="s">
        <v>35</v>
      </c>
      <c r="M199" s="124" t="s">
        <v>35</v>
      </c>
      <c r="N199" s="124" t="s">
        <v>123</v>
      </c>
      <c r="O199" s="124" t="s">
        <v>35</v>
      </c>
      <c r="P199" s="124" t="s">
        <v>112</v>
      </c>
      <c r="Q199" s="124" t="s">
        <v>35</v>
      </c>
      <c r="R199" s="124" t="s">
        <v>35</v>
      </c>
      <c r="S199" s="124" t="s">
        <v>35</v>
      </c>
      <c r="T199" s="124" t="s">
        <v>118</v>
      </c>
      <c r="U199" s="124" t="s">
        <v>35</v>
      </c>
      <c r="V199" s="124" t="s">
        <v>35</v>
      </c>
      <c r="W199" s="124" t="s">
        <v>35</v>
      </c>
      <c r="X199" s="124" t="s">
        <v>35</v>
      </c>
      <c r="Y199" s="124" t="s">
        <v>120</v>
      </c>
      <c r="Z199" s="124" t="s">
        <v>121</v>
      </c>
      <c r="AA199" s="124" t="s">
        <v>35</v>
      </c>
      <c r="AB199" s="124" t="s">
        <v>35</v>
      </c>
      <c r="AC199" s="124" t="s">
        <v>122</v>
      </c>
      <c r="AD199" s="124" t="s">
        <v>35</v>
      </c>
      <c r="AE199" s="124" t="s">
        <v>35</v>
      </c>
      <c r="AF199" s="125" t="s">
        <v>116</v>
      </c>
      <c r="AG199" s="122" t="s">
        <v>117</v>
      </c>
    </row>
    <row r="200" spans="2:33" s="14" customFormat="1" x14ac:dyDescent="0.2">
      <c r="B200" s="121">
        <v>17</v>
      </c>
      <c r="C200" s="3" t="s">
        <v>54</v>
      </c>
      <c r="D200" s="122">
        <v>10</v>
      </c>
      <c r="E200" s="123" t="s">
        <v>124</v>
      </c>
      <c r="F200" s="124" t="s">
        <v>119</v>
      </c>
      <c r="G200" s="124" t="s">
        <v>35</v>
      </c>
      <c r="H200" s="124" t="s">
        <v>35</v>
      </c>
      <c r="I200" s="124" t="s">
        <v>35</v>
      </c>
      <c r="J200" s="124" t="s">
        <v>115</v>
      </c>
      <c r="K200" s="124" t="s">
        <v>35</v>
      </c>
      <c r="L200" s="124" t="s">
        <v>35</v>
      </c>
      <c r="M200" s="124" t="s">
        <v>35</v>
      </c>
      <c r="N200" s="124" t="s">
        <v>123</v>
      </c>
      <c r="O200" s="124" t="s">
        <v>35</v>
      </c>
      <c r="P200" s="124" t="s">
        <v>112</v>
      </c>
      <c r="Q200" s="124" t="s">
        <v>35</v>
      </c>
      <c r="R200" s="124" t="s">
        <v>35</v>
      </c>
      <c r="S200" s="124" t="s">
        <v>35</v>
      </c>
      <c r="T200" s="124" t="s">
        <v>118</v>
      </c>
      <c r="U200" s="124" t="s">
        <v>35</v>
      </c>
      <c r="V200" s="124" t="s">
        <v>35</v>
      </c>
      <c r="W200" s="124" t="s">
        <v>35</v>
      </c>
      <c r="X200" s="124" t="s">
        <v>35</v>
      </c>
      <c r="Y200" s="124" t="s">
        <v>120</v>
      </c>
      <c r="Z200" s="124" t="s">
        <v>121</v>
      </c>
      <c r="AA200" s="124" t="s">
        <v>35</v>
      </c>
      <c r="AB200" s="124" t="s">
        <v>35</v>
      </c>
      <c r="AC200" s="124" t="s">
        <v>122</v>
      </c>
      <c r="AD200" s="124" t="s">
        <v>35</v>
      </c>
      <c r="AE200" s="124" t="s">
        <v>35</v>
      </c>
      <c r="AF200" s="125" t="s">
        <v>116</v>
      </c>
      <c r="AG200" s="122" t="s">
        <v>117</v>
      </c>
    </row>
    <row r="201" spans="2:33" s="14" customFormat="1" x14ac:dyDescent="0.2">
      <c r="B201" s="121">
        <v>18</v>
      </c>
      <c r="C201" s="3" t="s">
        <v>54</v>
      </c>
      <c r="D201" s="122">
        <v>10</v>
      </c>
      <c r="E201" s="123" t="s">
        <v>124</v>
      </c>
      <c r="F201" s="124" t="s">
        <v>119</v>
      </c>
      <c r="G201" s="124" t="s">
        <v>35</v>
      </c>
      <c r="H201" s="124" t="s">
        <v>35</v>
      </c>
      <c r="I201" s="124" t="s">
        <v>35</v>
      </c>
      <c r="J201" s="124" t="s">
        <v>115</v>
      </c>
      <c r="K201" s="124" t="s">
        <v>35</v>
      </c>
      <c r="L201" s="124" t="s">
        <v>35</v>
      </c>
      <c r="M201" s="124" t="s">
        <v>35</v>
      </c>
      <c r="N201" s="124" t="s">
        <v>123</v>
      </c>
      <c r="O201" s="124" t="s">
        <v>35</v>
      </c>
      <c r="P201" s="124" t="s">
        <v>112</v>
      </c>
      <c r="Q201" s="124" t="s">
        <v>35</v>
      </c>
      <c r="R201" s="124" t="s">
        <v>35</v>
      </c>
      <c r="S201" s="124" t="s">
        <v>35</v>
      </c>
      <c r="T201" s="124" t="s">
        <v>118</v>
      </c>
      <c r="U201" s="124" t="s">
        <v>35</v>
      </c>
      <c r="V201" s="124" t="s">
        <v>35</v>
      </c>
      <c r="W201" s="124" t="s">
        <v>35</v>
      </c>
      <c r="X201" s="124" t="s">
        <v>35</v>
      </c>
      <c r="Y201" s="124" t="s">
        <v>120</v>
      </c>
      <c r="Z201" s="124" t="s">
        <v>121</v>
      </c>
      <c r="AA201" s="124" t="s">
        <v>35</v>
      </c>
      <c r="AB201" s="124" t="s">
        <v>35</v>
      </c>
      <c r="AC201" s="124" t="s">
        <v>122</v>
      </c>
      <c r="AD201" s="124" t="s">
        <v>35</v>
      </c>
      <c r="AE201" s="124" t="s">
        <v>35</v>
      </c>
      <c r="AF201" s="125" t="s">
        <v>116</v>
      </c>
      <c r="AG201" s="122" t="s">
        <v>117</v>
      </c>
    </row>
    <row r="202" spans="2:33" s="14" customFormat="1" x14ac:dyDescent="0.2">
      <c r="B202" s="121">
        <v>19</v>
      </c>
      <c r="C202" s="3" t="s">
        <v>54</v>
      </c>
      <c r="D202" s="122">
        <v>10</v>
      </c>
      <c r="E202" s="123" t="s">
        <v>124</v>
      </c>
      <c r="F202" s="124" t="s">
        <v>119</v>
      </c>
      <c r="G202" s="124" t="s">
        <v>35</v>
      </c>
      <c r="H202" s="124" t="s">
        <v>35</v>
      </c>
      <c r="I202" s="124" t="s">
        <v>35</v>
      </c>
      <c r="J202" s="124" t="s">
        <v>115</v>
      </c>
      <c r="K202" s="124" t="s">
        <v>35</v>
      </c>
      <c r="L202" s="124" t="s">
        <v>35</v>
      </c>
      <c r="M202" s="124" t="s">
        <v>35</v>
      </c>
      <c r="N202" s="124" t="s">
        <v>123</v>
      </c>
      <c r="O202" s="124" t="s">
        <v>35</v>
      </c>
      <c r="P202" s="124" t="s">
        <v>112</v>
      </c>
      <c r="Q202" s="124" t="s">
        <v>35</v>
      </c>
      <c r="R202" s="124" t="s">
        <v>35</v>
      </c>
      <c r="S202" s="124" t="s">
        <v>35</v>
      </c>
      <c r="T202" s="124" t="s">
        <v>118</v>
      </c>
      <c r="U202" s="124" t="s">
        <v>35</v>
      </c>
      <c r="V202" s="124" t="s">
        <v>35</v>
      </c>
      <c r="W202" s="124" t="s">
        <v>35</v>
      </c>
      <c r="X202" s="124" t="s">
        <v>35</v>
      </c>
      <c r="Y202" s="124" t="s">
        <v>120</v>
      </c>
      <c r="Z202" s="124" t="s">
        <v>121</v>
      </c>
      <c r="AA202" s="124" t="s">
        <v>35</v>
      </c>
      <c r="AB202" s="124" t="s">
        <v>35</v>
      </c>
      <c r="AC202" s="124" t="s">
        <v>122</v>
      </c>
      <c r="AD202" s="124" t="s">
        <v>35</v>
      </c>
      <c r="AE202" s="124" t="s">
        <v>35</v>
      </c>
      <c r="AF202" s="125" t="s">
        <v>116</v>
      </c>
      <c r="AG202" s="122" t="s">
        <v>117</v>
      </c>
    </row>
    <row r="203" spans="2:33" s="14" customFormat="1" x14ac:dyDescent="0.2">
      <c r="B203" s="127">
        <v>20</v>
      </c>
      <c r="C203" s="128" t="s">
        <v>54</v>
      </c>
      <c r="D203" s="129">
        <v>11</v>
      </c>
      <c r="E203" s="130" t="s">
        <v>124</v>
      </c>
      <c r="F203" s="131" t="s">
        <v>119</v>
      </c>
      <c r="G203" s="131" t="s">
        <v>35</v>
      </c>
      <c r="H203" s="131" t="s">
        <v>35</v>
      </c>
      <c r="I203" s="131" t="s">
        <v>35</v>
      </c>
      <c r="J203" s="131" t="s">
        <v>115</v>
      </c>
      <c r="K203" s="131" t="s">
        <v>126</v>
      </c>
      <c r="L203" s="131" t="s">
        <v>35</v>
      </c>
      <c r="M203" s="131" t="s">
        <v>35</v>
      </c>
      <c r="N203" s="131" t="s">
        <v>123</v>
      </c>
      <c r="O203" s="131" t="s">
        <v>35</v>
      </c>
      <c r="P203" s="131" t="s">
        <v>112</v>
      </c>
      <c r="Q203" s="131" t="s">
        <v>35</v>
      </c>
      <c r="R203" s="131" t="s">
        <v>35</v>
      </c>
      <c r="S203" s="131" t="s">
        <v>35</v>
      </c>
      <c r="T203" s="131" t="s">
        <v>118</v>
      </c>
      <c r="U203" s="131" t="s">
        <v>35</v>
      </c>
      <c r="V203" s="131" t="s">
        <v>35</v>
      </c>
      <c r="W203" s="131" t="s">
        <v>35</v>
      </c>
      <c r="X203" s="131" t="s">
        <v>35</v>
      </c>
      <c r="Y203" s="131" t="s">
        <v>120</v>
      </c>
      <c r="Z203" s="131" t="s">
        <v>121</v>
      </c>
      <c r="AA203" s="131" t="s">
        <v>35</v>
      </c>
      <c r="AB203" s="131" t="s">
        <v>35</v>
      </c>
      <c r="AC203" s="131" t="s">
        <v>122</v>
      </c>
      <c r="AD203" s="131" t="s">
        <v>35</v>
      </c>
      <c r="AE203" s="131" t="s">
        <v>35</v>
      </c>
      <c r="AF203" s="132" t="s">
        <v>116</v>
      </c>
      <c r="AG203" s="129" t="s">
        <v>117</v>
      </c>
    </row>
    <row r="204" spans="2:33" s="14" customFormat="1" x14ac:dyDescent="0.2">
      <c r="B204" s="156">
        <v>1</v>
      </c>
      <c r="C204" s="157" t="s">
        <v>29</v>
      </c>
      <c r="D204" s="158">
        <v>0</v>
      </c>
      <c r="E204" s="133" t="s">
        <v>35</v>
      </c>
      <c r="F204" s="159" t="s">
        <v>35</v>
      </c>
      <c r="G204" s="159" t="s">
        <v>35</v>
      </c>
      <c r="H204" s="159" t="s">
        <v>35</v>
      </c>
      <c r="I204" s="159" t="s">
        <v>35</v>
      </c>
      <c r="J204" s="159" t="s">
        <v>35</v>
      </c>
      <c r="K204" s="159" t="s">
        <v>35</v>
      </c>
      <c r="L204" s="159" t="s">
        <v>35</v>
      </c>
      <c r="M204" s="159" t="s">
        <v>35</v>
      </c>
      <c r="N204" s="159" t="s">
        <v>35</v>
      </c>
      <c r="O204" s="159" t="s">
        <v>35</v>
      </c>
      <c r="P204" s="159" t="s">
        <v>35</v>
      </c>
      <c r="Q204" s="159" t="s">
        <v>35</v>
      </c>
      <c r="R204" s="159" t="s">
        <v>35</v>
      </c>
      <c r="S204" s="159" t="s">
        <v>35</v>
      </c>
      <c r="T204" s="159" t="s">
        <v>35</v>
      </c>
      <c r="U204" s="159" t="s">
        <v>35</v>
      </c>
      <c r="V204" s="159" t="s">
        <v>35</v>
      </c>
      <c r="W204" s="159" t="s">
        <v>35</v>
      </c>
      <c r="X204" s="159" t="s">
        <v>35</v>
      </c>
      <c r="Y204" s="159" t="s">
        <v>35</v>
      </c>
      <c r="Z204" s="159" t="s">
        <v>35</v>
      </c>
      <c r="AA204" s="159" t="s">
        <v>35</v>
      </c>
      <c r="AB204" s="159" t="s">
        <v>35</v>
      </c>
      <c r="AC204" s="159" t="s">
        <v>35</v>
      </c>
      <c r="AD204" s="159" t="s">
        <v>35</v>
      </c>
      <c r="AE204" s="159" t="s">
        <v>35</v>
      </c>
      <c r="AF204" s="160" t="s">
        <v>35</v>
      </c>
      <c r="AG204" s="158" t="s">
        <v>35</v>
      </c>
    </row>
    <row r="205" spans="2:33" s="14" customFormat="1" x14ac:dyDescent="0.2">
      <c r="B205" s="121">
        <v>2</v>
      </c>
      <c r="C205" s="3" t="s">
        <v>29</v>
      </c>
      <c r="D205" s="122">
        <v>0</v>
      </c>
      <c r="E205" s="123" t="s">
        <v>35</v>
      </c>
      <c r="F205" s="124" t="s">
        <v>35</v>
      </c>
      <c r="G205" s="124" t="s">
        <v>35</v>
      </c>
      <c r="H205" s="124" t="s">
        <v>35</v>
      </c>
      <c r="I205" s="124" t="s">
        <v>35</v>
      </c>
      <c r="J205" s="124" t="s">
        <v>35</v>
      </c>
      <c r="K205" s="124" t="s">
        <v>35</v>
      </c>
      <c r="L205" s="124" t="s">
        <v>35</v>
      </c>
      <c r="M205" s="124" t="s">
        <v>35</v>
      </c>
      <c r="N205" s="124" t="s">
        <v>35</v>
      </c>
      <c r="O205" s="124" t="s">
        <v>35</v>
      </c>
      <c r="P205" s="124" t="s">
        <v>35</v>
      </c>
      <c r="Q205" s="124" t="s">
        <v>35</v>
      </c>
      <c r="R205" s="124" t="s">
        <v>35</v>
      </c>
      <c r="S205" s="124" t="s">
        <v>35</v>
      </c>
      <c r="T205" s="124" t="s">
        <v>35</v>
      </c>
      <c r="U205" s="124" t="s">
        <v>35</v>
      </c>
      <c r="V205" s="124" t="s">
        <v>35</v>
      </c>
      <c r="W205" s="124" t="s">
        <v>35</v>
      </c>
      <c r="X205" s="124" t="s">
        <v>35</v>
      </c>
      <c r="Y205" s="124" t="s">
        <v>35</v>
      </c>
      <c r="Z205" s="124" t="s">
        <v>35</v>
      </c>
      <c r="AA205" s="124" t="s">
        <v>35</v>
      </c>
      <c r="AB205" s="124" t="s">
        <v>35</v>
      </c>
      <c r="AC205" s="124" t="s">
        <v>35</v>
      </c>
      <c r="AD205" s="124" t="s">
        <v>35</v>
      </c>
      <c r="AE205" s="124" t="s">
        <v>35</v>
      </c>
      <c r="AF205" s="125" t="s">
        <v>35</v>
      </c>
      <c r="AG205" s="122" t="s">
        <v>35</v>
      </c>
    </row>
    <row r="206" spans="2:33" s="14" customFormat="1" x14ac:dyDescent="0.2">
      <c r="B206" s="121">
        <v>3</v>
      </c>
      <c r="C206" s="3" t="s">
        <v>29</v>
      </c>
      <c r="D206" s="122">
        <v>0</v>
      </c>
      <c r="E206" s="123" t="s">
        <v>35</v>
      </c>
      <c r="F206" s="124" t="s">
        <v>35</v>
      </c>
      <c r="G206" s="124" t="s">
        <v>35</v>
      </c>
      <c r="H206" s="124" t="s">
        <v>35</v>
      </c>
      <c r="I206" s="124" t="s">
        <v>35</v>
      </c>
      <c r="J206" s="124" t="s">
        <v>35</v>
      </c>
      <c r="K206" s="124" t="s">
        <v>35</v>
      </c>
      <c r="L206" s="124" t="s">
        <v>35</v>
      </c>
      <c r="M206" s="124" t="s">
        <v>35</v>
      </c>
      <c r="N206" s="124" t="s">
        <v>35</v>
      </c>
      <c r="O206" s="124" t="s">
        <v>35</v>
      </c>
      <c r="P206" s="124" t="s">
        <v>35</v>
      </c>
      <c r="Q206" s="124" t="s">
        <v>35</v>
      </c>
      <c r="R206" s="124" t="s">
        <v>35</v>
      </c>
      <c r="S206" s="124" t="s">
        <v>35</v>
      </c>
      <c r="T206" s="124" t="s">
        <v>35</v>
      </c>
      <c r="U206" s="124" t="s">
        <v>35</v>
      </c>
      <c r="V206" s="124" t="s">
        <v>35</v>
      </c>
      <c r="W206" s="124" t="s">
        <v>35</v>
      </c>
      <c r="X206" s="124" t="s">
        <v>35</v>
      </c>
      <c r="Y206" s="124" t="s">
        <v>35</v>
      </c>
      <c r="Z206" s="124" t="s">
        <v>35</v>
      </c>
      <c r="AA206" s="124" t="s">
        <v>35</v>
      </c>
      <c r="AB206" s="124" t="s">
        <v>35</v>
      </c>
      <c r="AC206" s="124" t="s">
        <v>35</v>
      </c>
      <c r="AD206" s="124" t="s">
        <v>35</v>
      </c>
      <c r="AE206" s="124" t="s">
        <v>35</v>
      </c>
      <c r="AF206" s="125" t="s">
        <v>35</v>
      </c>
      <c r="AG206" s="122" t="s">
        <v>35</v>
      </c>
    </row>
    <row r="207" spans="2:33" s="14" customFormat="1" x14ac:dyDescent="0.2">
      <c r="B207" s="121">
        <v>4</v>
      </c>
      <c r="C207" s="3" t="s">
        <v>29</v>
      </c>
      <c r="D207" s="122">
        <v>0</v>
      </c>
      <c r="E207" s="123" t="s">
        <v>35</v>
      </c>
      <c r="F207" s="124" t="s">
        <v>35</v>
      </c>
      <c r="G207" s="124" t="s">
        <v>35</v>
      </c>
      <c r="H207" s="124" t="s">
        <v>35</v>
      </c>
      <c r="I207" s="124" t="s">
        <v>35</v>
      </c>
      <c r="J207" s="124" t="s">
        <v>35</v>
      </c>
      <c r="K207" s="124" t="s">
        <v>35</v>
      </c>
      <c r="L207" s="124" t="s">
        <v>35</v>
      </c>
      <c r="M207" s="124" t="s">
        <v>35</v>
      </c>
      <c r="N207" s="124" t="s">
        <v>35</v>
      </c>
      <c r="O207" s="124" t="s">
        <v>35</v>
      </c>
      <c r="P207" s="124" t="s">
        <v>35</v>
      </c>
      <c r="Q207" s="124" t="s">
        <v>35</v>
      </c>
      <c r="R207" s="124" t="s">
        <v>35</v>
      </c>
      <c r="S207" s="124" t="s">
        <v>35</v>
      </c>
      <c r="T207" s="124" t="s">
        <v>35</v>
      </c>
      <c r="U207" s="124" t="s">
        <v>35</v>
      </c>
      <c r="V207" s="124" t="s">
        <v>35</v>
      </c>
      <c r="W207" s="124" t="s">
        <v>35</v>
      </c>
      <c r="X207" s="124" t="s">
        <v>35</v>
      </c>
      <c r="Y207" s="124" t="s">
        <v>35</v>
      </c>
      <c r="Z207" s="124" t="s">
        <v>35</v>
      </c>
      <c r="AA207" s="124" t="s">
        <v>35</v>
      </c>
      <c r="AB207" s="124" t="s">
        <v>35</v>
      </c>
      <c r="AC207" s="124" t="s">
        <v>35</v>
      </c>
      <c r="AD207" s="124" t="s">
        <v>35</v>
      </c>
      <c r="AE207" s="124" t="s">
        <v>35</v>
      </c>
      <c r="AF207" s="125" t="s">
        <v>35</v>
      </c>
      <c r="AG207" s="122" t="s">
        <v>35</v>
      </c>
    </row>
    <row r="208" spans="2:33" s="14" customFormat="1" x14ac:dyDescent="0.2">
      <c r="B208" s="121">
        <v>5</v>
      </c>
      <c r="C208" s="3" t="s">
        <v>29</v>
      </c>
      <c r="D208" s="122">
        <v>2</v>
      </c>
      <c r="E208" s="123" t="s">
        <v>35</v>
      </c>
      <c r="F208" s="124" t="s">
        <v>35</v>
      </c>
      <c r="G208" s="124" t="s">
        <v>35</v>
      </c>
      <c r="H208" s="124" t="s">
        <v>35</v>
      </c>
      <c r="I208" s="124" t="s">
        <v>35</v>
      </c>
      <c r="J208" s="124" t="s">
        <v>115</v>
      </c>
      <c r="K208" s="124" t="s">
        <v>35</v>
      </c>
      <c r="L208" s="124" t="s">
        <v>35</v>
      </c>
      <c r="M208" s="124" t="s">
        <v>35</v>
      </c>
      <c r="N208" s="124" t="s">
        <v>35</v>
      </c>
      <c r="O208" s="124" t="s">
        <v>35</v>
      </c>
      <c r="P208" s="124" t="s">
        <v>35</v>
      </c>
      <c r="Q208" s="124" t="s">
        <v>35</v>
      </c>
      <c r="R208" s="124" t="s">
        <v>35</v>
      </c>
      <c r="S208" s="124" t="s">
        <v>35</v>
      </c>
      <c r="T208" s="124" t="s">
        <v>35</v>
      </c>
      <c r="U208" s="124" t="s">
        <v>35</v>
      </c>
      <c r="V208" s="124" t="s">
        <v>35</v>
      </c>
      <c r="W208" s="124" t="s">
        <v>35</v>
      </c>
      <c r="X208" s="124" t="s">
        <v>35</v>
      </c>
      <c r="Y208" s="124" t="s">
        <v>35</v>
      </c>
      <c r="Z208" s="124" t="s">
        <v>35</v>
      </c>
      <c r="AA208" s="124" t="s">
        <v>35</v>
      </c>
      <c r="AB208" s="124" t="s">
        <v>35</v>
      </c>
      <c r="AC208" s="124" t="s">
        <v>35</v>
      </c>
      <c r="AD208" s="124" t="s">
        <v>35</v>
      </c>
      <c r="AE208" s="124" t="s">
        <v>35</v>
      </c>
      <c r="AF208" s="125" t="s">
        <v>116</v>
      </c>
      <c r="AG208" s="122" t="s">
        <v>117</v>
      </c>
    </row>
    <row r="209" spans="2:33" s="14" customFormat="1" x14ac:dyDescent="0.2">
      <c r="B209" s="121">
        <v>6</v>
      </c>
      <c r="C209" s="3" t="s">
        <v>29</v>
      </c>
      <c r="D209" s="122">
        <v>4</v>
      </c>
      <c r="E209" s="123" t="s">
        <v>35</v>
      </c>
      <c r="F209" s="124" t="s">
        <v>35</v>
      </c>
      <c r="G209" s="124" t="s">
        <v>35</v>
      </c>
      <c r="H209" s="124" t="s">
        <v>35</v>
      </c>
      <c r="I209" s="124" t="s">
        <v>35</v>
      </c>
      <c r="J209" s="124" t="s">
        <v>115</v>
      </c>
      <c r="K209" s="124" t="s">
        <v>35</v>
      </c>
      <c r="L209" s="124" t="s">
        <v>35</v>
      </c>
      <c r="M209" s="124" t="s">
        <v>35</v>
      </c>
      <c r="N209" s="124" t="s">
        <v>35</v>
      </c>
      <c r="O209" s="124" t="s">
        <v>35</v>
      </c>
      <c r="P209" s="124" t="s">
        <v>112</v>
      </c>
      <c r="Q209" s="124" t="s">
        <v>35</v>
      </c>
      <c r="R209" s="124" t="s">
        <v>35</v>
      </c>
      <c r="S209" s="124" t="s">
        <v>35</v>
      </c>
      <c r="T209" s="124" t="s">
        <v>118</v>
      </c>
      <c r="U209" s="124" t="s">
        <v>35</v>
      </c>
      <c r="V209" s="124" t="s">
        <v>35</v>
      </c>
      <c r="W209" s="124" t="s">
        <v>35</v>
      </c>
      <c r="X209" s="124" t="s">
        <v>35</v>
      </c>
      <c r="Y209" s="124" t="s">
        <v>35</v>
      </c>
      <c r="Z209" s="124" t="s">
        <v>35</v>
      </c>
      <c r="AA209" s="124" t="s">
        <v>35</v>
      </c>
      <c r="AB209" s="124" t="s">
        <v>35</v>
      </c>
      <c r="AC209" s="124" t="s">
        <v>35</v>
      </c>
      <c r="AD209" s="124" t="s">
        <v>35</v>
      </c>
      <c r="AE209" s="124" t="s">
        <v>35</v>
      </c>
      <c r="AF209" s="125" t="s">
        <v>116</v>
      </c>
      <c r="AG209" s="122" t="s">
        <v>119</v>
      </c>
    </row>
    <row r="210" spans="2:33" s="14" customFormat="1" x14ac:dyDescent="0.2">
      <c r="B210" s="121">
        <v>7</v>
      </c>
      <c r="C210" s="3" t="s">
        <v>29</v>
      </c>
      <c r="D210" s="122">
        <v>4</v>
      </c>
      <c r="E210" s="123" t="s">
        <v>35</v>
      </c>
      <c r="F210" s="124" t="s">
        <v>35</v>
      </c>
      <c r="G210" s="124" t="s">
        <v>35</v>
      </c>
      <c r="H210" s="124" t="s">
        <v>35</v>
      </c>
      <c r="I210" s="124" t="s">
        <v>35</v>
      </c>
      <c r="J210" s="124" t="s">
        <v>115</v>
      </c>
      <c r="K210" s="124" t="s">
        <v>35</v>
      </c>
      <c r="L210" s="124" t="s">
        <v>35</v>
      </c>
      <c r="M210" s="124" t="s">
        <v>35</v>
      </c>
      <c r="N210" s="124" t="s">
        <v>35</v>
      </c>
      <c r="O210" s="124" t="s">
        <v>35</v>
      </c>
      <c r="P210" s="124" t="s">
        <v>112</v>
      </c>
      <c r="Q210" s="124" t="s">
        <v>35</v>
      </c>
      <c r="R210" s="124" t="s">
        <v>35</v>
      </c>
      <c r="S210" s="124" t="s">
        <v>35</v>
      </c>
      <c r="T210" s="124" t="s">
        <v>118</v>
      </c>
      <c r="U210" s="124" t="s">
        <v>35</v>
      </c>
      <c r="V210" s="124" t="s">
        <v>35</v>
      </c>
      <c r="W210" s="124" t="s">
        <v>35</v>
      </c>
      <c r="X210" s="124" t="s">
        <v>35</v>
      </c>
      <c r="Y210" s="124" t="s">
        <v>35</v>
      </c>
      <c r="Z210" s="124" t="s">
        <v>35</v>
      </c>
      <c r="AA210" s="124" t="s">
        <v>35</v>
      </c>
      <c r="AB210" s="124" t="s">
        <v>35</v>
      </c>
      <c r="AC210" s="124" t="s">
        <v>35</v>
      </c>
      <c r="AD210" s="124" t="s">
        <v>35</v>
      </c>
      <c r="AE210" s="124" t="s">
        <v>35</v>
      </c>
      <c r="AF210" s="125" t="s">
        <v>116</v>
      </c>
      <c r="AG210" s="122" t="s">
        <v>119</v>
      </c>
    </row>
    <row r="211" spans="2:33" s="14" customFormat="1" x14ac:dyDescent="0.2">
      <c r="B211" s="121">
        <v>8</v>
      </c>
      <c r="C211" s="3" t="s">
        <v>29</v>
      </c>
      <c r="D211" s="122">
        <v>4</v>
      </c>
      <c r="E211" s="123" t="s">
        <v>35</v>
      </c>
      <c r="F211" s="124" t="s">
        <v>35</v>
      </c>
      <c r="G211" s="124" t="s">
        <v>35</v>
      </c>
      <c r="H211" s="124" t="s">
        <v>35</v>
      </c>
      <c r="I211" s="124" t="s">
        <v>35</v>
      </c>
      <c r="J211" s="124" t="s">
        <v>115</v>
      </c>
      <c r="K211" s="124" t="s">
        <v>35</v>
      </c>
      <c r="L211" s="124" t="s">
        <v>35</v>
      </c>
      <c r="M211" s="124" t="s">
        <v>35</v>
      </c>
      <c r="N211" s="124" t="s">
        <v>35</v>
      </c>
      <c r="O211" s="124" t="s">
        <v>35</v>
      </c>
      <c r="P211" s="124" t="s">
        <v>112</v>
      </c>
      <c r="Q211" s="124" t="s">
        <v>35</v>
      </c>
      <c r="R211" s="124" t="s">
        <v>35</v>
      </c>
      <c r="S211" s="124" t="s">
        <v>35</v>
      </c>
      <c r="T211" s="124" t="s">
        <v>118</v>
      </c>
      <c r="U211" s="124" t="s">
        <v>35</v>
      </c>
      <c r="V211" s="124" t="s">
        <v>35</v>
      </c>
      <c r="W211" s="124" t="s">
        <v>35</v>
      </c>
      <c r="X211" s="124" t="s">
        <v>35</v>
      </c>
      <c r="Y211" s="124" t="s">
        <v>35</v>
      </c>
      <c r="Z211" s="124" t="s">
        <v>35</v>
      </c>
      <c r="AA211" s="124" t="s">
        <v>35</v>
      </c>
      <c r="AB211" s="124" t="s">
        <v>35</v>
      </c>
      <c r="AC211" s="124" t="s">
        <v>35</v>
      </c>
      <c r="AD211" s="124" t="s">
        <v>35</v>
      </c>
      <c r="AE211" s="124" t="s">
        <v>35</v>
      </c>
      <c r="AF211" s="125" t="s">
        <v>116</v>
      </c>
      <c r="AG211" s="122" t="s">
        <v>119</v>
      </c>
    </row>
    <row r="212" spans="2:33" s="14" customFormat="1" x14ac:dyDescent="0.2">
      <c r="B212" s="121">
        <v>9</v>
      </c>
      <c r="C212" s="3" t="s">
        <v>29</v>
      </c>
      <c r="D212" s="122">
        <v>4</v>
      </c>
      <c r="E212" s="123" t="s">
        <v>35</v>
      </c>
      <c r="F212" s="124" t="s">
        <v>35</v>
      </c>
      <c r="G212" s="124" t="s">
        <v>35</v>
      </c>
      <c r="H212" s="124" t="s">
        <v>35</v>
      </c>
      <c r="I212" s="124" t="s">
        <v>35</v>
      </c>
      <c r="J212" s="124" t="s">
        <v>115</v>
      </c>
      <c r="K212" s="124" t="s">
        <v>35</v>
      </c>
      <c r="L212" s="124" t="s">
        <v>35</v>
      </c>
      <c r="M212" s="124" t="s">
        <v>35</v>
      </c>
      <c r="N212" s="124" t="s">
        <v>35</v>
      </c>
      <c r="O212" s="124" t="s">
        <v>35</v>
      </c>
      <c r="P212" s="124" t="s">
        <v>112</v>
      </c>
      <c r="Q212" s="124" t="s">
        <v>35</v>
      </c>
      <c r="R212" s="124" t="s">
        <v>35</v>
      </c>
      <c r="S212" s="124" t="s">
        <v>35</v>
      </c>
      <c r="T212" s="124" t="s">
        <v>118</v>
      </c>
      <c r="U212" s="124" t="s">
        <v>35</v>
      </c>
      <c r="V212" s="124" t="s">
        <v>35</v>
      </c>
      <c r="W212" s="124" t="s">
        <v>35</v>
      </c>
      <c r="X212" s="124" t="s">
        <v>35</v>
      </c>
      <c r="Y212" s="124" t="s">
        <v>35</v>
      </c>
      <c r="Z212" s="124" t="s">
        <v>35</v>
      </c>
      <c r="AA212" s="124" t="s">
        <v>35</v>
      </c>
      <c r="AB212" s="124" t="s">
        <v>35</v>
      </c>
      <c r="AC212" s="124" t="s">
        <v>35</v>
      </c>
      <c r="AD212" s="124" t="s">
        <v>35</v>
      </c>
      <c r="AE212" s="124" t="s">
        <v>35</v>
      </c>
      <c r="AF212" s="125" t="s">
        <v>116</v>
      </c>
      <c r="AG212" s="122" t="s">
        <v>119</v>
      </c>
    </row>
    <row r="213" spans="2:33" s="14" customFormat="1" x14ac:dyDescent="0.2">
      <c r="B213" s="121">
        <v>10</v>
      </c>
      <c r="C213" s="3" t="s">
        <v>29</v>
      </c>
      <c r="D213" s="122">
        <v>4</v>
      </c>
      <c r="E213" s="123" t="s">
        <v>35</v>
      </c>
      <c r="F213" s="124" t="s">
        <v>35</v>
      </c>
      <c r="G213" s="124" t="s">
        <v>35</v>
      </c>
      <c r="H213" s="124" t="s">
        <v>35</v>
      </c>
      <c r="I213" s="124" t="s">
        <v>35</v>
      </c>
      <c r="J213" s="124" t="s">
        <v>115</v>
      </c>
      <c r="K213" s="124" t="s">
        <v>35</v>
      </c>
      <c r="L213" s="124" t="s">
        <v>35</v>
      </c>
      <c r="M213" s="124" t="s">
        <v>35</v>
      </c>
      <c r="N213" s="124" t="s">
        <v>35</v>
      </c>
      <c r="O213" s="124" t="s">
        <v>35</v>
      </c>
      <c r="P213" s="124" t="s">
        <v>112</v>
      </c>
      <c r="Q213" s="124" t="s">
        <v>35</v>
      </c>
      <c r="R213" s="124" t="s">
        <v>35</v>
      </c>
      <c r="S213" s="124" t="s">
        <v>35</v>
      </c>
      <c r="T213" s="124" t="s">
        <v>118</v>
      </c>
      <c r="U213" s="124" t="s">
        <v>35</v>
      </c>
      <c r="V213" s="124" t="s">
        <v>35</v>
      </c>
      <c r="W213" s="124" t="s">
        <v>35</v>
      </c>
      <c r="X213" s="124" t="s">
        <v>35</v>
      </c>
      <c r="Y213" s="124" t="s">
        <v>35</v>
      </c>
      <c r="Z213" s="124" t="s">
        <v>35</v>
      </c>
      <c r="AA213" s="124" t="s">
        <v>35</v>
      </c>
      <c r="AB213" s="124" t="s">
        <v>35</v>
      </c>
      <c r="AC213" s="124" t="s">
        <v>35</v>
      </c>
      <c r="AD213" s="124" t="s">
        <v>35</v>
      </c>
      <c r="AE213" s="124" t="s">
        <v>35</v>
      </c>
      <c r="AF213" s="125" t="s">
        <v>116</v>
      </c>
      <c r="AG213" s="122" t="s">
        <v>119</v>
      </c>
    </row>
    <row r="214" spans="2:33" s="14" customFormat="1" x14ac:dyDescent="0.2">
      <c r="B214" s="121">
        <v>11</v>
      </c>
      <c r="C214" s="3" t="s">
        <v>29</v>
      </c>
      <c r="D214" s="122">
        <v>5</v>
      </c>
      <c r="E214" s="123" t="s">
        <v>35</v>
      </c>
      <c r="F214" s="124" t="s">
        <v>35</v>
      </c>
      <c r="G214" s="124" t="s">
        <v>35</v>
      </c>
      <c r="H214" s="124" t="s">
        <v>35</v>
      </c>
      <c r="I214" s="124" t="s">
        <v>35</v>
      </c>
      <c r="J214" s="124" t="s">
        <v>115</v>
      </c>
      <c r="K214" s="124" t="s">
        <v>35</v>
      </c>
      <c r="L214" s="124" t="s">
        <v>35</v>
      </c>
      <c r="M214" s="124" t="s">
        <v>35</v>
      </c>
      <c r="N214" s="124" t="s">
        <v>35</v>
      </c>
      <c r="O214" s="124" t="s">
        <v>35</v>
      </c>
      <c r="P214" s="124" t="s">
        <v>112</v>
      </c>
      <c r="Q214" s="124" t="s">
        <v>35</v>
      </c>
      <c r="R214" s="124" t="s">
        <v>35</v>
      </c>
      <c r="S214" s="124" t="s">
        <v>35</v>
      </c>
      <c r="T214" s="124" t="s">
        <v>118</v>
      </c>
      <c r="U214" s="124" t="s">
        <v>35</v>
      </c>
      <c r="V214" s="124" t="s">
        <v>35</v>
      </c>
      <c r="W214" s="124" t="s">
        <v>35</v>
      </c>
      <c r="X214" s="124" t="s">
        <v>35</v>
      </c>
      <c r="Y214" s="124" t="s">
        <v>120</v>
      </c>
      <c r="Z214" s="124" t="s">
        <v>35</v>
      </c>
      <c r="AA214" s="124" t="s">
        <v>35</v>
      </c>
      <c r="AB214" s="124" t="s">
        <v>35</v>
      </c>
      <c r="AC214" s="124" t="s">
        <v>35</v>
      </c>
      <c r="AD214" s="124" t="s">
        <v>35</v>
      </c>
      <c r="AE214" s="124" t="s">
        <v>35</v>
      </c>
      <c r="AF214" s="125" t="s">
        <v>116</v>
      </c>
      <c r="AG214" s="122" t="s">
        <v>119</v>
      </c>
    </row>
    <row r="215" spans="2:33" s="14" customFormat="1" x14ac:dyDescent="0.2">
      <c r="B215" s="121">
        <v>12</v>
      </c>
      <c r="C215" s="3" t="s">
        <v>29</v>
      </c>
      <c r="D215" s="122">
        <v>5</v>
      </c>
      <c r="E215" s="123" t="s">
        <v>35</v>
      </c>
      <c r="F215" s="124" t="s">
        <v>35</v>
      </c>
      <c r="G215" s="124" t="s">
        <v>35</v>
      </c>
      <c r="H215" s="124" t="s">
        <v>35</v>
      </c>
      <c r="I215" s="124" t="s">
        <v>35</v>
      </c>
      <c r="J215" s="124" t="s">
        <v>115</v>
      </c>
      <c r="K215" s="124" t="s">
        <v>35</v>
      </c>
      <c r="L215" s="124" t="s">
        <v>35</v>
      </c>
      <c r="M215" s="124" t="s">
        <v>35</v>
      </c>
      <c r="N215" s="124" t="s">
        <v>35</v>
      </c>
      <c r="O215" s="124" t="s">
        <v>35</v>
      </c>
      <c r="P215" s="124" t="s">
        <v>112</v>
      </c>
      <c r="Q215" s="124" t="s">
        <v>35</v>
      </c>
      <c r="R215" s="124" t="s">
        <v>35</v>
      </c>
      <c r="S215" s="124" t="s">
        <v>35</v>
      </c>
      <c r="T215" s="124" t="s">
        <v>118</v>
      </c>
      <c r="U215" s="124" t="s">
        <v>35</v>
      </c>
      <c r="V215" s="124" t="s">
        <v>35</v>
      </c>
      <c r="W215" s="124" t="s">
        <v>35</v>
      </c>
      <c r="X215" s="124" t="s">
        <v>35</v>
      </c>
      <c r="Y215" s="124" t="s">
        <v>120</v>
      </c>
      <c r="Z215" s="124" t="s">
        <v>35</v>
      </c>
      <c r="AA215" s="124" t="s">
        <v>35</v>
      </c>
      <c r="AB215" s="124" t="s">
        <v>35</v>
      </c>
      <c r="AC215" s="124" t="s">
        <v>35</v>
      </c>
      <c r="AD215" s="124" t="s">
        <v>35</v>
      </c>
      <c r="AE215" s="124" t="s">
        <v>35</v>
      </c>
      <c r="AF215" s="125" t="s">
        <v>116</v>
      </c>
      <c r="AG215" s="122" t="s">
        <v>119</v>
      </c>
    </row>
    <row r="216" spans="2:33" s="14" customFormat="1" x14ac:dyDescent="0.2">
      <c r="B216" s="121">
        <v>13</v>
      </c>
      <c r="C216" s="3" t="s">
        <v>29</v>
      </c>
      <c r="D216" s="122">
        <v>6</v>
      </c>
      <c r="E216" s="123" t="s">
        <v>35</v>
      </c>
      <c r="F216" s="124" t="s">
        <v>35</v>
      </c>
      <c r="G216" s="124" t="s">
        <v>35</v>
      </c>
      <c r="H216" s="124" t="s">
        <v>35</v>
      </c>
      <c r="I216" s="124" t="s">
        <v>35</v>
      </c>
      <c r="J216" s="124" t="s">
        <v>115</v>
      </c>
      <c r="K216" s="124" t="s">
        <v>35</v>
      </c>
      <c r="L216" s="124" t="s">
        <v>35</v>
      </c>
      <c r="M216" s="124" t="s">
        <v>35</v>
      </c>
      <c r="N216" s="124" t="s">
        <v>35</v>
      </c>
      <c r="O216" s="124" t="s">
        <v>35</v>
      </c>
      <c r="P216" s="124" t="s">
        <v>112</v>
      </c>
      <c r="Q216" s="124" t="s">
        <v>35</v>
      </c>
      <c r="R216" s="124" t="s">
        <v>35</v>
      </c>
      <c r="S216" s="124" t="s">
        <v>35</v>
      </c>
      <c r="T216" s="124" t="s">
        <v>118</v>
      </c>
      <c r="U216" s="124" t="s">
        <v>35</v>
      </c>
      <c r="V216" s="124" t="s">
        <v>35</v>
      </c>
      <c r="W216" s="124" t="s">
        <v>35</v>
      </c>
      <c r="X216" s="124" t="s">
        <v>35</v>
      </c>
      <c r="Y216" s="124" t="s">
        <v>120</v>
      </c>
      <c r="Z216" s="124" t="s">
        <v>121</v>
      </c>
      <c r="AA216" s="124" t="s">
        <v>35</v>
      </c>
      <c r="AB216" s="124" t="s">
        <v>35</v>
      </c>
      <c r="AC216" s="124" t="s">
        <v>35</v>
      </c>
      <c r="AD216" s="124" t="s">
        <v>35</v>
      </c>
      <c r="AE216" s="124" t="s">
        <v>35</v>
      </c>
      <c r="AF216" s="125" t="s">
        <v>116</v>
      </c>
      <c r="AG216" s="122" t="s">
        <v>117</v>
      </c>
    </row>
    <row r="217" spans="2:33" s="14" customFormat="1" x14ac:dyDescent="0.2">
      <c r="B217" s="121">
        <v>14</v>
      </c>
      <c r="C217" s="3" t="s">
        <v>29</v>
      </c>
      <c r="D217" s="122">
        <v>6</v>
      </c>
      <c r="E217" s="123" t="s">
        <v>35</v>
      </c>
      <c r="F217" s="124" t="s">
        <v>35</v>
      </c>
      <c r="G217" s="124" t="s">
        <v>35</v>
      </c>
      <c r="H217" s="124" t="s">
        <v>35</v>
      </c>
      <c r="I217" s="124" t="s">
        <v>35</v>
      </c>
      <c r="J217" s="124" t="s">
        <v>115</v>
      </c>
      <c r="K217" s="124" t="s">
        <v>35</v>
      </c>
      <c r="L217" s="124" t="s">
        <v>35</v>
      </c>
      <c r="M217" s="124" t="s">
        <v>35</v>
      </c>
      <c r="N217" s="124" t="s">
        <v>35</v>
      </c>
      <c r="O217" s="124" t="s">
        <v>35</v>
      </c>
      <c r="P217" s="124" t="s">
        <v>112</v>
      </c>
      <c r="Q217" s="124" t="s">
        <v>35</v>
      </c>
      <c r="R217" s="124" t="s">
        <v>35</v>
      </c>
      <c r="S217" s="124" t="s">
        <v>35</v>
      </c>
      <c r="T217" s="124" t="s">
        <v>118</v>
      </c>
      <c r="U217" s="124" t="s">
        <v>35</v>
      </c>
      <c r="V217" s="124" t="s">
        <v>35</v>
      </c>
      <c r="W217" s="124" t="s">
        <v>35</v>
      </c>
      <c r="X217" s="124" t="s">
        <v>35</v>
      </c>
      <c r="Y217" s="124" t="s">
        <v>120</v>
      </c>
      <c r="Z217" s="124" t="s">
        <v>121</v>
      </c>
      <c r="AA217" s="124" t="s">
        <v>35</v>
      </c>
      <c r="AB217" s="124" t="s">
        <v>35</v>
      </c>
      <c r="AC217" s="124" t="s">
        <v>35</v>
      </c>
      <c r="AD217" s="124" t="s">
        <v>35</v>
      </c>
      <c r="AE217" s="124" t="s">
        <v>35</v>
      </c>
      <c r="AF217" s="125" t="s">
        <v>116</v>
      </c>
      <c r="AG217" s="122" t="s">
        <v>117</v>
      </c>
    </row>
    <row r="218" spans="2:33" s="14" customFormat="1" x14ac:dyDescent="0.2">
      <c r="B218" s="121">
        <v>15</v>
      </c>
      <c r="C218" s="3" t="s">
        <v>29</v>
      </c>
      <c r="D218" s="122">
        <v>7</v>
      </c>
      <c r="E218" s="123" t="s">
        <v>35</v>
      </c>
      <c r="F218" s="124" t="s">
        <v>35</v>
      </c>
      <c r="G218" s="124" t="s">
        <v>35</v>
      </c>
      <c r="H218" s="124" t="s">
        <v>35</v>
      </c>
      <c r="I218" s="124" t="s">
        <v>35</v>
      </c>
      <c r="J218" s="124" t="s">
        <v>115</v>
      </c>
      <c r="K218" s="124" t="s">
        <v>35</v>
      </c>
      <c r="L218" s="124" t="s">
        <v>35</v>
      </c>
      <c r="M218" s="124" t="s">
        <v>35</v>
      </c>
      <c r="N218" s="124" t="s">
        <v>35</v>
      </c>
      <c r="O218" s="124" t="s">
        <v>35</v>
      </c>
      <c r="P218" s="124" t="s">
        <v>112</v>
      </c>
      <c r="Q218" s="124" t="s">
        <v>35</v>
      </c>
      <c r="R218" s="124" t="s">
        <v>35</v>
      </c>
      <c r="S218" s="124" t="s">
        <v>35</v>
      </c>
      <c r="T218" s="124" t="s">
        <v>118</v>
      </c>
      <c r="U218" s="124" t="s">
        <v>35</v>
      </c>
      <c r="V218" s="124" t="s">
        <v>35</v>
      </c>
      <c r="W218" s="124" t="s">
        <v>35</v>
      </c>
      <c r="X218" s="124" t="s">
        <v>35</v>
      </c>
      <c r="Y218" s="124" t="s">
        <v>120</v>
      </c>
      <c r="Z218" s="124" t="s">
        <v>121</v>
      </c>
      <c r="AA218" s="124" t="s">
        <v>35</v>
      </c>
      <c r="AB218" s="124" t="s">
        <v>35</v>
      </c>
      <c r="AC218" s="124" t="s">
        <v>122</v>
      </c>
      <c r="AD218" s="124" t="s">
        <v>35</v>
      </c>
      <c r="AE218" s="124" t="s">
        <v>35</v>
      </c>
      <c r="AF218" s="125" t="s">
        <v>116</v>
      </c>
      <c r="AG218" s="122" t="s">
        <v>117</v>
      </c>
    </row>
    <row r="219" spans="2:33" s="14" customFormat="1" x14ac:dyDescent="0.2">
      <c r="B219" s="121">
        <v>16</v>
      </c>
      <c r="C219" s="3" t="s">
        <v>29</v>
      </c>
      <c r="D219" s="122">
        <v>7</v>
      </c>
      <c r="E219" s="123" t="s">
        <v>35</v>
      </c>
      <c r="F219" s="124" t="s">
        <v>35</v>
      </c>
      <c r="G219" s="124" t="s">
        <v>35</v>
      </c>
      <c r="H219" s="124" t="s">
        <v>35</v>
      </c>
      <c r="I219" s="124" t="s">
        <v>35</v>
      </c>
      <c r="J219" s="124" t="s">
        <v>115</v>
      </c>
      <c r="K219" s="124" t="s">
        <v>35</v>
      </c>
      <c r="L219" s="124" t="s">
        <v>35</v>
      </c>
      <c r="M219" s="124" t="s">
        <v>35</v>
      </c>
      <c r="N219" s="124" t="s">
        <v>35</v>
      </c>
      <c r="O219" s="124" t="s">
        <v>35</v>
      </c>
      <c r="P219" s="124" t="s">
        <v>112</v>
      </c>
      <c r="Q219" s="124" t="s">
        <v>35</v>
      </c>
      <c r="R219" s="124" t="s">
        <v>35</v>
      </c>
      <c r="S219" s="124" t="s">
        <v>35</v>
      </c>
      <c r="T219" s="124" t="s">
        <v>118</v>
      </c>
      <c r="U219" s="124" t="s">
        <v>35</v>
      </c>
      <c r="V219" s="124" t="s">
        <v>35</v>
      </c>
      <c r="W219" s="124" t="s">
        <v>35</v>
      </c>
      <c r="X219" s="124" t="s">
        <v>35</v>
      </c>
      <c r="Y219" s="124" t="s">
        <v>120</v>
      </c>
      <c r="Z219" s="124" t="s">
        <v>121</v>
      </c>
      <c r="AA219" s="124" t="s">
        <v>35</v>
      </c>
      <c r="AB219" s="124" t="s">
        <v>35</v>
      </c>
      <c r="AC219" s="124" t="s">
        <v>122</v>
      </c>
      <c r="AD219" s="124" t="s">
        <v>35</v>
      </c>
      <c r="AE219" s="124" t="s">
        <v>35</v>
      </c>
      <c r="AF219" s="125" t="s">
        <v>116</v>
      </c>
      <c r="AG219" s="122" t="s">
        <v>117</v>
      </c>
    </row>
    <row r="220" spans="2:33" s="14" customFormat="1" x14ac:dyDescent="0.2">
      <c r="B220" s="121">
        <v>17</v>
      </c>
      <c r="C220" s="3" t="s">
        <v>29</v>
      </c>
      <c r="D220" s="122">
        <v>8</v>
      </c>
      <c r="E220" s="123" t="s">
        <v>35</v>
      </c>
      <c r="F220" s="124" t="s">
        <v>35</v>
      </c>
      <c r="G220" s="124" t="s">
        <v>35</v>
      </c>
      <c r="H220" s="124" t="s">
        <v>35</v>
      </c>
      <c r="I220" s="124" t="s">
        <v>35</v>
      </c>
      <c r="J220" s="124" t="s">
        <v>115</v>
      </c>
      <c r="K220" s="124" t="s">
        <v>35</v>
      </c>
      <c r="L220" s="124" t="s">
        <v>35</v>
      </c>
      <c r="M220" s="124" t="s">
        <v>35</v>
      </c>
      <c r="N220" s="124" t="s">
        <v>123</v>
      </c>
      <c r="O220" s="124" t="s">
        <v>35</v>
      </c>
      <c r="P220" s="124" t="s">
        <v>112</v>
      </c>
      <c r="Q220" s="124" t="s">
        <v>35</v>
      </c>
      <c r="R220" s="124" t="s">
        <v>35</v>
      </c>
      <c r="S220" s="124" t="s">
        <v>35</v>
      </c>
      <c r="T220" s="124" t="s">
        <v>118</v>
      </c>
      <c r="U220" s="124" t="s">
        <v>35</v>
      </c>
      <c r="V220" s="124" t="s">
        <v>35</v>
      </c>
      <c r="W220" s="124" t="s">
        <v>35</v>
      </c>
      <c r="X220" s="124" t="s">
        <v>35</v>
      </c>
      <c r="Y220" s="124" t="s">
        <v>120</v>
      </c>
      <c r="Z220" s="124" t="s">
        <v>121</v>
      </c>
      <c r="AA220" s="124" t="s">
        <v>35</v>
      </c>
      <c r="AB220" s="124" t="s">
        <v>35</v>
      </c>
      <c r="AC220" s="124" t="s">
        <v>122</v>
      </c>
      <c r="AD220" s="124" t="s">
        <v>35</v>
      </c>
      <c r="AE220" s="124" t="s">
        <v>35</v>
      </c>
      <c r="AF220" s="125" t="s">
        <v>116</v>
      </c>
      <c r="AG220" s="122" t="s">
        <v>117</v>
      </c>
    </row>
    <row r="221" spans="2:33" s="14" customFormat="1" x14ac:dyDescent="0.2">
      <c r="B221" s="121">
        <v>18</v>
      </c>
      <c r="C221" s="3" t="s">
        <v>29</v>
      </c>
      <c r="D221" s="122">
        <v>9</v>
      </c>
      <c r="E221" s="123" t="s">
        <v>35</v>
      </c>
      <c r="F221" s="124" t="s">
        <v>119</v>
      </c>
      <c r="G221" s="124" t="s">
        <v>35</v>
      </c>
      <c r="H221" s="124" t="s">
        <v>35</v>
      </c>
      <c r="I221" s="124" t="s">
        <v>35</v>
      </c>
      <c r="J221" s="124" t="s">
        <v>115</v>
      </c>
      <c r="K221" s="124" t="s">
        <v>35</v>
      </c>
      <c r="L221" s="124" t="s">
        <v>35</v>
      </c>
      <c r="M221" s="124" t="s">
        <v>35</v>
      </c>
      <c r="N221" s="124" t="s">
        <v>123</v>
      </c>
      <c r="O221" s="124" t="s">
        <v>35</v>
      </c>
      <c r="P221" s="124" t="s">
        <v>112</v>
      </c>
      <c r="Q221" s="124" t="s">
        <v>35</v>
      </c>
      <c r="R221" s="124" t="s">
        <v>35</v>
      </c>
      <c r="S221" s="124" t="s">
        <v>35</v>
      </c>
      <c r="T221" s="124" t="s">
        <v>118</v>
      </c>
      <c r="U221" s="124" t="s">
        <v>35</v>
      </c>
      <c r="V221" s="124" t="s">
        <v>35</v>
      </c>
      <c r="W221" s="124" t="s">
        <v>35</v>
      </c>
      <c r="X221" s="124" t="s">
        <v>35</v>
      </c>
      <c r="Y221" s="124" t="s">
        <v>120</v>
      </c>
      <c r="Z221" s="124" t="s">
        <v>121</v>
      </c>
      <c r="AA221" s="124" t="s">
        <v>35</v>
      </c>
      <c r="AB221" s="124" t="s">
        <v>35</v>
      </c>
      <c r="AC221" s="124" t="s">
        <v>122</v>
      </c>
      <c r="AD221" s="124" t="s">
        <v>35</v>
      </c>
      <c r="AE221" s="124" t="s">
        <v>35</v>
      </c>
      <c r="AF221" s="125" t="s">
        <v>116</v>
      </c>
      <c r="AG221" s="122" t="s">
        <v>117</v>
      </c>
    </row>
    <row r="222" spans="2:33" s="14" customFormat="1" x14ac:dyDescent="0.2">
      <c r="B222" s="121">
        <v>19</v>
      </c>
      <c r="C222" s="3" t="s">
        <v>29</v>
      </c>
      <c r="D222" s="122">
        <v>10</v>
      </c>
      <c r="E222" s="123" t="s">
        <v>124</v>
      </c>
      <c r="F222" s="124" t="s">
        <v>119</v>
      </c>
      <c r="G222" s="124" t="s">
        <v>35</v>
      </c>
      <c r="H222" s="124" t="s">
        <v>35</v>
      </c>
      <c r="I222" s="124" t="s">
        <v>35</v>
      </c>
      <c r="J222" s="124" t="s">
        <v>115</v>
      </c>
      <c r="K222" s="124" t="s">
        <v>35</v>
      </c>
      <c r="L222" s="124" t="s">
        <v>35</v>
      </c>
      <c r="M222" s="124" t="s">
        <v>35</v>
      </c>
      <c r="N222" s="124" t="s">
        <v>123</v>
      </c>
      <c r="O222" s="124" t="s">
        <v>35</v>
      </c>
      <c r="P222" s="124" t="s">
        <v>112</v>
      </c>
      <c r="Q222" s="124" t="s">
        <v>35</v>
      </c>
      <c r="R222" s="124" t="s">
        <v>35</v>
      </c>
      <c r="S222" s="124" t="s">
        <v>35</v>
      </c>
      <c r="T222" s="124" t="s">
        <v>118</v>
      </c>
      <c r="U222" s="124" t="s">
        <v>35</v>
      </c>
      <c r="V222" s="124" t="s">
        <v>35</v>
      </c>
      <c r="W222" s="124" t="s">
        <v>35</v>
      </c>
      <c r="X222" s="124" t="s">
        <v>35</v>
      </c>
      <c r="Y222" s="124" t="s">
        <v>120</v>
      </c>
      <c r="Z222" s="124" t="s">
        <v>121</v>
      </c>
      <c r="AA222" s="124" t="s">
        <v>35</v>
      </c>
      <c r="AB222" s="124" t="s">
        <v>35</v>
      </c>
      <c r="AC222" s="124" t="s">
        <v>122</v>
      </c>
      <c r="AD222" s="124" t="s">
        <v>35</v>
      </c>
      <c r="AE222" s="124" t="s">
        <v>35</v>
      </c>
      <c r="AF222" s="125" t="s">
        <v>116</v>
      </c>
      <c r="AG222" s="122" t="s">
        <v>117</v>
      </c>
    </row>
    <row r="223" spans="2:33" s="14" customFormat="1" x14ac:dyDescent="0.2">
      <c r="B223" s="127">
        <v>20</v>
      </c>
      <c r="C223" s="128" t="s">
        <v>29</v>
      </c>
      <c r="D223" s="129">
        <v>10</v>
      </c>
      <c r="E223" s="130" t="s">
        <v>124</v>
      </c>
      <c r="F223" s="131" t="s">
        <v>119</v>
      </c>
      <c r="G223" s="131" t="s">
        <v>35</v>
      </c>
      <c r="H223" s="131" t="s">
        <v>35</v>
      </c>
      <c r="I223" s="131" t="s">
        <v>35</v>
      </c>
      <c r="J223" s="131" t="s">
        <v>115</v>
      </c>
      <c r="K223" s="131" t="s">
        <v>35</v>
      </c>
      <c r="L223" s="131" t="s">
        <v>35</v>
      </c>
      <c r="M223" s="131" t="s">
        <v>35</v>
      </c>
      <c r="N223" s="131" t="s">
        <v>123</v>
      </c>
      <c r="O223" s="131" t="s">
        <v>35</v>
      </c>
      <c r="P223" s="131" t="s">
        <v>112</v>
      </c>
      <c r="Q223" s="131" t="s">
        <v>35</v>
      </c>
      <c r="R223" s="131" t="s">
        <v>35</v>
      </c>
      <c r="S223" s="131" t="s">
        <v>35</v>
      </c>
      <c r="T223" s="131" t="s">
        <v>118</v>
      </c>
      <c r="U223" s="131" t="s">
        <v>35</v>
      </c>
      <c r="V223" s="131" t="s">
        <v>35</v>
      </c>
      <c r="W223" s="131" t="s">
        <v>35</v>
      </c>
      <c r="X223" s="131" t="s">
        <v>35</v>
      </c>
      <c r="Y223" s="131" t="s">
        <v>120</v>
      </c>
      <c r="Z223" s="131" t="s">
        <v>121</v>
      </c>
      <c r="AA223" s="131" t="s">
        <v>35</v>
      </c>
      <c r="AB223" s="131" t="s">
        <v>35</v>
      </c>
      <c r="AC223" s="131" t="s">
        <v>122</v>
      </c>
      <c r="AD223" s="131" t="s">
        <v>35</v>
      </c>
      <c r="AE223" s="131" t="s">
        <v>35</v>
      </c>
      <c r="AF223" s="132" t="s">
        <v>116</v>
      </c>
      <c r="AG223" s="129" t="s">
        <v>117</v>
      </c>
    </row>
    <row r="224" spans="2:33" s="14" customFormat="1" x14ac:dyDescent="0.2">
      <c r="B224" s="156">
        <v>1</v>
      </c>
      <c r="C224" s="157" t="s">
        <v>30</v>
      </c>
      <c r="D224" s="158">
        <v>0</v>
      </c>
      <c r="E224" s="133" t="s">
        <v>35</v>
      </c>
      <c r="F224" s="159" t="s">
        <v>35</v>
      </c>
      <c r="G224" s="159" t="s">
        <v>35</v>
      </c>
      <c r="H224" s="159" t="s">
        <v>35</v>
      </c>
      <c r="I224" s="159" t="s">
        <v>35</v>
      </c>
      <c r="J224" s="159" t="s">
        <v>35</v>
      </c>
      <c r="K224" s="159" t="s">
        <v>35</v>
      </c>
      <c r="L224" s="159" t="s">
        <v>35</v>
      </c>
      <c r="M224" s="159" t="s">
        <v>35</v>
      </c>
      <c r="N224" s="159" t="s">
        <v>35</v>
      </c>
      <c r="O224" s="159" t="s">
        <v>35</v>
      </c>
      <c r="P224" s="159" t="s">
        <v>35</v>
      </c>
      <c r="Q224" s="159" t="s">
        <v>35</v>
      </c>
      <c r="R224" s="159" t="s">
        <v>35</v>
      </c>
      <c r="S224" s="159" t="s">
        <v>35</v>
      </c>
      <c r="T224" s="159" t="s">
        <v>35</v>
      </c>
      <c r="U224" s="159" t="s">
        <v>35</v>
      </c>
      <c r="V224" s="159" t="s">
        <v>35</v>
      </c>
      <c r="W224" s="159" t="s">
        <v>35</v>
      </c>
      <c r="X224" s="159" t="s">
        <v>35</v>
      </c>
      <c r="Y224" s="159" t="s">
        <v>35</v>
      </c>
      <c r="Z224" s="159" t="s">
        <v>35</v>
      </c>
      <c r="AA224" s="159" t="s">
        <v>35</v>
      </c>
      <c r="AB224" s="159" t="s">
        <v>35</v>
      </c>
      <c r="AC224" s="159" t="s">
        <v>35</v>
      </c>
      <c r="AD224" s="159" t="s">
        <v>35</v>
      </c>
      <c r="AE224" s="159" t="s">
        <v>35</v>
      </c>
      <c r="AF224" s="160" t="s">
        <v>35</v>
      </c>
      <c r="AG224" s="158" t="s">
        <v>35</v>
      </c>
    </row>
    <row r="225" spans="2:33" s="14" customFormat="1" x14ac:dyDescent="0.2">
      <c r="B225" s="121">
        <v>2</v>
      </c>
      <c r="C225" s="3" t="s">
        <v>30</v>
      </c>
      <c r="D225" s="122">
        <v>0</v>
      </c>
      <c r="E225" s="123" t="s">
        <v>35</v>
      </c>
      <c r="F225" s="124" t="s">
        <v>35</v>
      </c>
      <c r="G225" s="124" t="s">
        <v>35</v>
      </c>
      <c r="H225" s="124" t="s">
        <v>35</v>
      </c>
      <c r="I225" s="124" t="s">
        <v>35</v>
      </c>
      <c r="J225" s="124" t="s">
        <v>35</v>
      </c>
      <c r="K225" s="124" t="s">
        <v>35</v>
      </c>
      <c r="L225" s="124" t="s">
        <v>35</v>
      </c>
      <c r="M225" s="124" t="s">
        <v>35</v>
      </c>
      <c r="N225" s="124" t="s">
        <v>35</v>
      </c>
      <c r="O225" s="124" t="s">
        <v>35</v>
      </c>
      <c r="P225" s="124" t="s">
        <v>35</v>
      </c>
      <c r="Q225" s="124" t="s">
        <v>35</v>
      </c>
      <c r="R225" s="124" t="s">
        <v>35</v>
      </c>
      <c r="S225" s="124" t="s">
        <v>35</v>
      </c>
      <c r="T225" s="124" t="s">
        <v>35</v>
      </c>
      <c r="U225" s="124" t="s">
        <v>35</v>
      </c>
      <c r="V225" s="124" t="s">
        <v>35</v>
      </c>
      <c r="W225" s="124" t="s">
        <v>35</v>
      </c>
      <c r="X225" s="124" t="s">
        <v>35</v>
      </c>
      <c r="Y225" s="124" t="s">
        <v>35</v>
      </c>
      <c r="Z225" s="124" t="s">
        <v>35</v>
      </c>
      <c r="AA225" s="124" t="s">
        <v>35</v>
      </c>
      <c r="AB225" s="124" t="s">
        <v>35</v>
      </c>
      <c r="AC225" s="124" t="s">
        <v>35</v>
      </c>
      <c r="AD225" s="124" t="s">
        <v>35</v>
      </c>
      <c r="AE225" s="124" t="s">
        <v>35</v>
      </c>
      <c r="AF225" s="125" t="s">
        <v>35</v>
      </c>
      <c r="AG225" s="122" t="s">
        <v>35</v>
      </c>
    </row>
    <row r="226" spans="2:33" s="14" customFormat="1" x14ac:dyDescent="0.2">
      <c r="B226" s="121">
        <v>3</v>
      </c>
      <c r="C226" s="3" t="s">
        <v>30</v>
      </c>
      <c r="D226" s="122">
        <v>0</v>
      </c>
      <c r="E226" s="123" t="s">
        <v>35</v>
      </c>
      <c r="F226" s="124" t="s">
        <v>35</v>
      </c>
      <c r="G226" s="124" t="s">
        <v>35</v>
      </c>
      <c r="H226" s="124" t="s">
        <v>35</v>
      </c>
      <c r="I226" s="124" t="s">
        <v>35</v>
      </c>
      <c r="J226" s="124" t="s">
        <v>35</v>
      </c>
      <c r="K226" s="124" t="s">
        <v>35</v>
      </c>
      <c r="L226" s="124" t="s">
        <v>35</v>
      </c>
      <c r="M226" s="124" t="s">
        <v>35</v>
      </c>
      <c r="N226" s="124" t="s">
        <v>35</v>
      </c>
      <c r="O226" s="124" t="s">
        <v>35</v>
      </c>
      <c r="P226" s="124" t="s">
        <v>35</v>
      </c>
      <c r="Q226" s="124" t="s">
        <v>35</v>
      </c>
      <c r="R226" s="124" t="s">
        <v>35</v>
      </c>
      <c r="S226" s="124" t="s">
        <v>35</v>
      </c>
      <c r="T226" s="124" t="s">
        <v>35</v>
      </c>
      <c r="U226" s="124" t="s">
        <v>35</v>
      </c>
      <c r="V226" s="124" t="s">
        <v>35</v>
      </c>
      <c r="W226" s="124" t="s">
        <v>35</v>
      </c>
      <c r="X226" s="124" t="s">
        <v>35</v>
      </c>
      <c r="Y226" s="124" t="s">
        <v>35</v>
      </c>
      <c r="Z226" s="124" t="s">
        <v>35</v>
      </c>
      <c r="AA226" s="124" t="s">
        <v>35</v>
      </c>
      <c r="AB226" s="124" t="s">
        <v>35</v>
      </c>
      <c r="AC226" s="124" t="s">
        <v>35</v>
      </c>
      <c r="AD226" s="124" t="s">
        <v>35</v>
      </c>
      <c r="AE226" s="124" t="s">
        <v>35</v>
      </c>
      <c r="AF226" s="125" t="s">
        <v>35</v>
      </c>
      <c r="AG226" s="122" t="s">
        <v>35</v>
      </c>
    </row>
    <row r="227" spans="2:33" s="14" customFormat="1" x14ac:dyDescent="0.2">
      <c r="B227" s="121">
        <v>4</v>
      </c>
      <c r="C227" s="3" t="s">
        <v>30</v>
      </c>
      <c r="D227" s="122">
        <v>0</v>
      </c>
      <c r="E227" s="123" t="s">
        <v>35</v>
      </c>
      <c r="F227" s="124" t="s">
        <v>35</v>
      </c>
      <c r="G227" s="124" t="s">
        <v>35</v>
      </c>
      <c r="H227" s="124" t="s">
        <v>35</v>
      </c>
      <c r="I227" s="124" t="s">
        <v>35</v>
      </c>
      <c r="J227" s="124" t="s">
        <v>35</v>
      </c>
      <c r="K227" s="124" t="s">
        <v>35</v>
      </c>
      <c r="L227" s="124" t="s">
        <v>35</v>
      </c>
      <c r="M227" s="124" t="s">
        <v>35</v>
      </c>
      <c r="N227" s="124" t="s">
        <v>35</v>
      </c>
      <c r="O227" s="124" t="s">
        <v>35</v>
      </c>
      <c r="P227" s="124" t="s">
        <v>35</v>
      </c>
      <c r="Q227" s="124" t="s">
        <v>35</v>
      </c>
      <c r="R227" s="124" t="s">
        <v>35</v>
      </c>
      <c r="S227" s="124" t="s">
        <v>35</v>
      </c>
      <c r="T227" s="124" t="s">
        <v>35</v>
      </c>
      <c r="U227" s="124" t="s">
        <v>35</v>
      </c>
      <c r="V227" s="124" t="s">
        <v>35</v>
      </c>
      <c r="W227" s="124" t="s">
        <v>35</v>
      </c>
      <c r="X227" s="124" t="s">
        <v>35</v>
      </c>
      <c r="Y227" s="124" t="s">
        <v>35</v>
      </c>
      <c r="Z227" s="124" t="s">
        <v>35</v>
      </c>
      <c r="AA227" s="124" t="s">
        <v>35</v>
      </c>
      <c r="AB227" s="124" t="s">
        <v>35</v>
      </c>
      <c r="AC227" s="124" t="s">
        <v>35</v>
      </c>
      <c r="AD227" s="124" t="s">
        <v>35</v>
      </c>
      <c r="AE227" s="124" t="s">
        <v>35</v>
      </c>
      <c r="AF227" s="125" t="s">
        <v>35</v>
      </c>
      <c r="AG227" s="122" t="s">
        <v>35</v>
      </c>
    </row>
    <row r="228" spans="2:33" s="14" customFormat="1" x14ac:dyDescent="0.2">
      <c r="B228" s="121">
        <v>5</v>
      </c>
      <c r="C228" s="3" t="s">
        <v>30</v>
      </c>
      <c r="D228" s="122">
        <v>0</v>
      </c>
      <c r="E228" s="123" t="s">
        <v>35</v>
      </c>
      <c r="F228" s="124" t="s">
        <v>35</v>
      </c>
      <c r="G228" s="124" t="s">
        <v>35</v>
      </c>
      <c r="H228" s="124" t="s">
        <v>35</v>
      </c>
      <c r="I228" s="124" t="s">
        <v>35</v>
      </c>
      <c r="J228" s="124" t="s">
        <v>35</v>
      </c>
      <c r="K228" s="124" t="s">
        <v>35</v>
      </c>
      <c r="L228" s="124" t="s">
        <v>35</v>
      </c>
      <c r="M228" s="124" t="s">
        <v>35</v>
      </c>
      <c r="N228" s="124" t="s">
        <v>35</v>
      </c>
      <c r="O228" s="124" t="s">
        <v>35</v>
      </c>
      <c r="P228" s="124" t="s">
        <v>35</v>
      </c>
      <c r="Q228" s="124" t="s">
        <v>35</v>
      </c>
      <c r="R228" s="124" t="s">
        <v>35</v>
      </c>
      <c r="S228" s="124" t="s">
        <v>35</v>
      </c>
      <c r="T228" s="124" t="s">
        <v>35</v>
      </c>
      <c r="U228" s="124" t="s">
        <v>35</v>
      </c>
      <c r="V228" s="124" t="s">
        <v>35</v>
      </c>
      <c r="W228" s="124" t="s">
        <v>35</v>
      </c>
      <c r="X228" s="124" t="s">
        <v>35</v>
      </c>
      <c r="Y228" s="124" t="s">
        <v>35</v>
      </c>
      <c r="Z228" s="124" t="s">
        <v>35</v>
      </c>
      <c r="AA228" s="124" t="s">
        <v>35</v>
      </c>
      <c r="AB228" s="124" t="s">
        <v>35</v>
      </c>
      <c r="AC228" s="124" t="s">
        <v>35</v>
      </c>
      <c r="AD228" s="124" t="s">
        <v>35</v>
      </c>
      <c r="AE228" s="124" t="s">
        <v>35</v>
      </c>
      <c r="AF228" s="125" t="s">
        <v>35</v>
      </c>
      <c r="AG228" s="122" t="s">
        <v>35</v>
      </c>
    </row>
    <row r="229" spans="2:33" s="14" customFormat="1" x14ac:dyDescent="0.2">
      <c r="B229" s="121">
        <v>6</v>
      </c>
      <c r="C229" s="3" t="s">
        <v>30</v>
      </c>
      <c r="D229" s="122">
        <v>0</v>
      </c>
      <c r="E229" s="123" t="s">
        <v>35</v>
      </c>
      <c r="F229" s="124" t="s">
        <v>35</v>
      </c>
      <c r="G229" s="124" t="s">
        <v>35</v>
      </c>
      <c r="H229" s="124" t="s">
        <v>35</v>
      </c>
      <c r="I229" s="124" t="s">
        <v>35</v>
      </c>
      <c r="J229" s="124" t="s">
        <v>35</v>
      </c>
      <c r="K229" s="124" t="s">
        <v>35</v>
      </c>
      <c r="L229" s="124" t="s">
        <v>35</v>
      </c>
      <c r="M229" s="124" t="s">
        <v>35</v>
      </c>
      <c r="N229" s="124" t="s">
        <v>35</v>
      </c>
      <c r="O229" s="124" t="s">
        <v>35</v>
      </c>
      <c r="P229" s="124" t="s">
        <v>35</v>
      </c>
      <c r="Q229" s="124" t="s">
        <v>35</v>
      </c>
      <c r="R229" s="124" t="s">
        <v>35</v>
      </c>
      <c r="S229" s="124" t="s">
        <v>35</v>
      </c>
      <c r="T229" s="124" t="s">
        <v>35</v>
      </c>
      <c r="U229" s="124" t="s">
        <v>35</v>
      </c>
      <c r="V229" s="124" t="s">
        <v>35</v>
      </c>
      <c r="W229" s="124" t="s">
        <v>35</v>
      </c>
      <c r="X229" s="124" t="s">
        <v>35</v>
      </c>
      <c r="Y229" s="124" t="s">
        <v>35</v>
      </c>
      <c r="Z229" s="124" t="s">
        <v>35</v>
      </c>
      <c r="AA229" s="124" t="s">
        <v>35</v>
      </c>
      <c r="AB229" s="124" t="s">
        <v>35</v>
      </c>
      <c r="AC229" s="124" t="s">
        <v>35</v>
      </c>
      <c r="AD229" s="124" t="s">
        <v>35</v>
      </c>
      <c r="AE229" s="124" t="s">
        <v>35</v>
      </c>
      <c r="AF229" s="125" t="s">
        <v>35</v>
      </c>
      <c r="AG229" s="122" t="s">
        <v>35</v>
      </c>
    </row>
    <row r="230" spans="2:33" s="14" customFormat="1" x14ac:dyDescent="0.2">
      <c r="B230" s="121">
        <v>7</v>
      </c>
      <c r="C230" s="3" t="s">
        <v>30</v>
      </c>
      <c r="D230" s="122">
        <v>0</v>
      </c>
      <c r="E230" s="123" t="s">
        <v>35</v>
      </c>
      <c r="F230" s="124" t="s">
        <v>35</v>
      </c>
      <c r="G230" s="124" t="s">
        <v>35</v>
      </c>
      <c r="H230" s="124" t="s">
        <v>35</v>
      </c>
      <c r="I230" s="124" t="s">
        <v>35</v>
      </c>
      <c r="J230" s="124" t="s">
        <v>35</v>
      </c>
      <c r="K230" s="124" t="s">
        <v>35</v>
      </c>
      <c r="L230" s="124" t="s">
        <v>35</v>
      </c>
      <c r="M230" s="124" t="s">
        <v>35</v>
      </c>
      <c r="N230" s="124" t="s">
        <v>35</v>
      </c>
      <c r="O230" s="124" t="s">
        <v>35</v>
      </c>
      <c r="P230" s="124" t="s">
        <v>35</v>
      </c>
      <c r="Q230" s="124" t="s">
        <v>35</v>
      </c>
      <c r="R230" s="124" t="s">
        <v>35</v>
      </c>
      <c r="S230" s="124" t="s">
        <v>35</v>
      </c>
      <c r="T230" s="124" t="s">
        <v>35</v>
      </c>
      <c r="U230" s="124" t="s">
        <v>35</v>
      </c>
      <c r="V230" s="124" t="s">
        <v>35</v>
      </c>
      <c r="W230" s="124" t="s">
        <v>35</v>
      </c>
      <c r="X230" s="124" t="s">
        <v>35</v>
      </c>
      <c r="Y230" s="124" t="s">
        <v>35</v>
      </c>
      <c r="Z230" s="124" t="s">
        <v>35</v>
      </c>
      <c r="AA230" s="124" t="s">
        <v>35</v>
      </c>
      <c r="AB230" s="124" t="s">
        <v>35</v>
      </c>
      <c r="AC230" s="124" t="s">
        <v>35</v>
      </c>
      <c r="AD230" s="124" t="s">
        <v>35</v>
      </c>
      <c r="AE230" s="124" t="s">
        <v>35</v>
      </c>
      <c r="AF230" s="125" t="s">
        <v>35</v>
      </c>
      <c r="AG230" s="122" t="s">
        <v>35</v>
      </c>
    </row>
    <row r="231" spans="2:33" s="14" customFormat="1" x14ac:dyDescent="0.2">
      <c r="B231" s="121">
        <v>8</v>
      </c>
      <c r="C231" s="3" t="s">
        <v>30</v>
      </c>
      <c r="D231" s="122">
        <v>2</v>
      </c>
      <c r="E231" s="123" t="s">
        <v>35</v>
      </c>
      <c r="F231" s="124" t="s">
        <v>35</v>
      </c>
      <c r="G231" s="124" t="s">
        <v>35</v>
      </c>
      <c r="H231" s="124" t="s">
        <v>35</v>
      </c>
      <c r="I231" s="124" t="s">
        <v>35</v>
      </c>
      <c r="J231" s="124" t="s">
        <v>115</v>
      </c>
      <c r="K231" s="124" t="s">
        <v>35</v>
      </c>
      <c r="L231" s="124" t="s">
        <v>35</v>
      </c>
      <c r="M231" s="124" t="s">
        <v>35</v>
      </c>
      <c r="N231" s="124" t="s">
        <v>35</v>
      </c>
      <c r="O231" s="124" t="s">
        <v>35</v>
      </c>
      <c r="P231" s="124" t="s">
        <v>35</v>
      </c>
      <c r="Q231" s="124" t="s">
        <v>35</v>
      </c>
      <c r="R231" s="124" t="s">
        <v>35</v>
      </c>
      <c r="S231" s="124" t="s">
        <v>35</v>
      </c>
      <c r="T231" s="124" t="s">
        <v>35</v>
      </c>
      <c r="U231" s="124" t="s">
        <v>35</v>
      </c>
      <c r="V231" s="124" t="s">
        <v>35</v>
      </c>
      <c r="W231" s="124" t="s">
        <v>35</v>
      </c>
      <c r="X231" s="124" t="s">
        <v>35</v>
      </c>
      <c r="Y231" s="124" t="s">
        <v>35</v>
      </c>
      <c r="Z231" s="124" t="s">
        <v>35</v>
      </c>
      <c r="AA231" s="124" t="s">
        <v>35</v>
      </c>
      <c r="AB231" s="124" t="s">
        <v>35</v>
      </c>
      <c r="AC231" s="124" t="s">
        <v>35</v>
      </c>
      <c r="AD231" s="124" t="s">
        <v>35</v>
      </c>
      <c r="AE231" s="124" t="s">
        <v>35</v>
      </c>
      <c r="AF231" s="125" t="s">
        <v>116</v>
      </c>
      <c r="AG231" s="122" t="s">
        <v>117</v>
      </c>
    </row>
    <row r="232" spans="2:33" s="14" customFormat="1" x14ac:dyDescent="0.2">
      <c r="B232" s="121">
        <v>9</v>
      </c>
      <c r="C232" s="3" t="s">
        <v>30</v>
      </c>
      <c r="D232" s="122">
        <v>3</v>
      </c>
      <c r="E232" s="123" t="s">
        <v>35</v>
      </c>
      <c r="F232" s="124" t="s">
        <v>35</v>
      </c>
      <c r="G232" s="124" t="s">
        <v>35</v>
      </c>
      <c r="H232" s="124" t="s">
        <v>35</v>
      </c>
      <c r="I232" s="124" t="s">
        <v>35</v>
      </c>
      <c r="J232" s="124" t="s">
        <v>115</v>
      </c>
      <c r="K232" s="124" t="s">
        <v>35</v>
      </c>
      <c r="L232" s="124" t="s">
        <v>35</v>
      </c>
      <c r="M232" s="124" t="s">
        <v>35</v>
      </c>
      <c r="N232" s="124" t="s">
        <v>35</v>
      </c>
      <c r="O232" s="124" t="s">
        <v>35</v>
      </c>
      <c r="P232" s="124" t="s">
        <v>112</v>
      </c>
      <c r="Q232" s="124" t="s">
        <v>35</v>
      </c>
      <c r="R232" s="124" t="s">
        <v>35</v>
      </c>
      <c r="S232" s="124" t="s">
        <v>35</v>
      </c>
      <c r="T232" s="124" t="s">
        <v>35</v>
      </c>
      <c r="U232" s="124" t="s">
        <v>35</v>
      </c>
      <c r="V232" s="124" t="s">
        <v>35</v>
      </c>
      <c r="W232" s="124" t="s">
        <v>35</v>
      </c>
      <c r="X232" s="124" t="s">
        <v>35</v>
      </c>
      <c r="Y232" s="124" t="s">
        <v>35</v>
      </c>
      <c r="Z232" s="124" t="s">
        <v>35</v>
      </c>
      <c r="AA232" s="124" t="s">
        <v>35</v>
      </c>
      <c r="AB232" s="124" t="s">
        <v>35</v>
      </c>
      <c r="AC232" s="124" t="s">
        <v>35</v>
      </c>
      <c r="AD232" s="124" t="s">
        <v>35</v>
      </c>
      <c r="AE232" s="124" t="s">
        <v>35</v>
      </c>
      <c r="AF232" s="125" t="s">
        <v>116</v>
      </c>
      <c r="AG232" s="122" t="s">
        <v>125</v>
      </c>
    </row>
    <row r="233" spans="2:33" s="14" customFormat="1" x14ac:dyDescent="0.2">
      <c r="B233" s="121">
        <v>10</v>
      </c>
      <c r="C233" s="3" t="s">
        <v>30</v>
      </c>
      <c r="D233" s="122">
        <v>4</v>
      </c>
      <c r="E233" s="123" t="s">
        <v>35</v>
      </c>
      <c r="F233" s="124" t="s">
        <v>35</v>
      </c>
      <c r="G233" s="124" t="s">
        <v>35</v>
      </c>
      <c r="H233" s="124" t="s">
        <v>35</v>
      </c>
      <c r="I233" s="124" t="s">
        <v>35</v>
      </c>
      <c r="J233" s="124" t="s">
        <v>115</v>
      </c>
      <c r="K233" s="124" t="s">
        <v>35</v>
      </c>
      <c r="L233" s="124" t="s">
        <v>35</v>
      </c>
      <c r="M233" s="124" t="s">
        <v>35</v>
      </c>
      <c r="N233" s="124" t="s">
        <v>35</v>
      </c>
      <c r="O233" s="124" t="s">
        <v>35</v>
      </c>
      <c r="P233" s="124" t="s">
        <v>112</v>
      </c>
      <c r="Q233" s="124" t="s">
        <v>35</v>
      </c>
      <c r="R233" s="124" t="s">
        <v>35</v>
      </c>
      <c r="S233" s="124" t="s">
        <v>35</v>
      </c>
      <c r="T233" s="124" t="s">
        <v>118</v>
      </c>
      <c r="U233" s="124" t="s">
        <v>35</v>
      </c>
      <c r="V233" s="124" t="s">
        <v>35</v>
      </c>
      <c r="W233" s="124" t="s">
        <v>35</v>
      </c>
      <c r="X233" s="124" t="s">
        <v>35</v>
      </c>
      <c r="Y233" s="124" t="s">
        <v>35</v>
      </c>
      <c r="Z233" s="124" t="s">
        <v>35</v>
      </c>
      <c r="AA233" s="124" t="s">
        <v>35</v>
      </c>
      <c r="AB233" s="124" t="s">
        <v>35</v>
      </c>
      <c r="AC233" s="124" t="s">
        <v>35</v>
      </c>
      <c r="AD233" s="124" t="s">
        <v>35</v>
      </c>
      <c r="AE233" s="124" t="s">
        <v>35</v>
      </c>
      <c r="AF233" s="125" t="s">
        <v>116</v>
      </c>
      <c r="AG233" s="122" t="s">
        <v>119</v>
      </c>
    </row>
    <row r="234" spans="2:33" s="14" customFormat="1" x14ac:dyDescent="0.2">
      <c r="B234" s="121">
        <v>11</v>
      </c>
      <c r="C234" s="3" t="s">
        <v>30</v>
      </c>
      <c r="D234" s="122">
        <v>4</v>
      </c>
      <c r="E234" s="123" t="s">
        <v>35</v>
      </c>
      <c r="F234" s="124" t="s">
        <v>35</v>
      </c>
      <c r="G234" s="124" t="s">
        <v>35</v>
      </c>
      <c r="H234" s="124" t="s">
        <v>35</v>
      </c>
      <c r="I234" s="124" t="s">
        <v>35</v>
      </c>
      <c r="J234" s="124" t="s">
        <v>115</v>
      </c>
      <c r="K234" s="124" t="s">
        <v>35</v>
      </c>
      <c r="L234" s="124" t="s">
        <v>35</v>
      </c>
      <c r="M234" s="124" t="s">
        <v>35</v>
      </c>
      <c r="N234" s="124" t="s">
        <v>35</v>
      </c>
      <c r="O234" s="124" t="s">
        <v>35</v>
      </c>
      <c r="P234" s="124" t="s">
        <v>112</v>
      </c>
      <c r="Q234" s="124" t="s">
        <v>35</v>
      </c>
      <c r="R234" s="124" t="s">
        <v>35</v>
      </c>
      <c r="S234" s="124" t="s">
        <v>35</v>
      </c>
      <c r="T234" s="124" t="s">
        <v>118</v>
      </c>
      <c r="U234" s="124" t="s">
        <v>35</v>
      </c>
      <c r="V234" s="124" t="s">
        <v>35</v>
      </c>
      <c r="W234" s="124" t="s">
        <v>35</v>
      </c>
      <c r="X234" s="124" t="s">
        <v>35</v>
      </c>
      <c r="Y234" s="124" t="s">
        <v>35</v>
      </c>
      <c r="Z234" s="124" t="s">
        <v>35</v>
      </c>
      <c r="AA234" s="124" t="s">
        <v>35</v>
      </c>
      <c r="AB234" s="124" t="s">
        <v>35</v>
      </c>
      <c r="AC234" s="124" t="s">
        <v>35</v>
      </c>
      <c r="AD234" s="124" t="s">
        <v>35</v>
      </c>
      <c r="AE234" s="124" t="s">
        <v>35</v>
      </c>
      <c r="AF234" s="125" t="s">
        <v>116</v>
      </c>
      <c r="AG234" s="122" t="s">
        <v>119</v>
      </c>
    </row>
    <row r="235" spans="2:33" s="14" customFormat="1" x14ac:dyDescent="0.2">
      <c r="B235" s="121">
        <v>12</v>
      </c>
      <c r="C235" s="3" t="s">
        <v>30</v>
      </c>
      <c r="D235" s="122">
        <v>4</v>
      </c>
      <c r="E235" s="123" t="s">
        <v>35</v>
      </c>
      <c r="F235" s="124" t="s">
        <v>35</v>
      </c>
      <c r="G235" s="124" t="s">
        <v>35</v>
      </c>
      <c r="H235" s="124" t="s">
        <v>35</v>
      </c>
      <c r="I235" s="124" t="s">
        <v>35</v>
      </c>
      <c r="J235" s="124" t="s">
        <v>115</v>
      </c>
      <c r="K235" s="124" t="s">
        <v>35</v>
      </c>
      <c r="L235" s="124" t="s">
        <v>35</v>
      </c>
      <c r="M235" s="124" t="s">
        <v>35</v>
      </c>
      <c r="N235" s="124" t="s">
        <v>35</v>
      </c>
      <c r="O235" s="124" t="s">
        <v>35</v>
      </c>
      <c r="P235" s="124" t="s">
        <v>112</v>
      </c>
      <c r="Q235" s="124" t="s">
        <v>35</v>
      </c>
      <c r="R235" s="124" t="s">
        <v>35</v>
      </c>
      <c r="S235" s="124" t="s">
        <v>35</v>
      </c>
      <c r="T235" s="124" t="s">
        <v>118</v>
      </c>
      <c r="U235" s="124" t="s">
        <v>35</v>
      </c>
      <c r="V235" s="124" t="s">
        <v>35</v>
      </c>
      <c r="W235" s="124" t="s">
        <v>35</v>
      </c>
      <c r="X235" s="124" t="s">
        <v>35</v>
      </c>
      <c r="Y235" s="124" t="s">
        <v>35</v>
      </c>
      <c r="Z235" s="124" t="s">
        <v>35</v>
      </c>
      <c r="AA235" s="124" t="s">
        <v>35</v>
      </c>
      <c r="AB235" s="124" t="s">
        <v>35</v>
      </c>
      <c r="AC235" s="124" t="s">
        <v>35</v>
      </c>
      <c r="AD235" s="124" t="s">
        <v>35</v>
      </c>
      <c r="AE235" s="124" t="s">
        <v>35</v>
      </c>
      <c r="AF235" s="125" t="s">
        <v>116</v>
      </c>
      <c r="AG235" s="122" t="s">
        <v>119</v>
      </c>
    </row>
    <row r="236" spans="2:33" s="14" customFormat="1" x14ac:dyDescent="0.2">
      <c r="B236" s="121">
        <v>13</v>
      </c>
      <c r="C236" s="3" t="s">
        <v>30</v>
      </c>
      <c r="D236" s="122">
        <v>4</v>
      </c>
      <c r="E236" s="123" t="s">
        <v>35</v>
      </c>
      <c r="F236" s="124" t="s">
        <v>35</v>
      </c>
      <c r="G236" s="124" t="s">
        <v>35</v>
      </c>
      <c r="H236" s="124" t="s">
        <v>35</v>
      </c>
      <c r="I236" s="124" t="s">
        <v>35</v>
      </c>
      <c r="J236" s="124" t="s">
        <v>115</v>
      </c>
      <c r="K236" s="124" t="s">
        <v>35</v>
      </c>
      <c r="L236" s="124" t="s">
        <v>35</v>
      </c>
      <c r="M236" s="124" t="s">
        <v>35</v>
      </c>
      <c r="N236" s="124" t="s">
        <v>35</v>
      </c>
      <c r="O236" s="124" t="s">
        <v>35</v>
      </c>
      <c r="P236" s="124" t="s">
        <v>112</v>
      </c>
      <c r="Q236" s="124" t="s">
        <v>35</v>
      </c>
      <c r="R236" s="124" t="s">
        <v>35</v>
      </c>
      <c r="S236" s="124" t="s">
        <v>35</v>
      </c>
      <c r="T236" s="124" t="s">
        <v>118</v>
      </c>
      <c r="U236" s="124" t="s">
        <v>35</v>
      </c>
      <c r="V236" s="124" t="s">
        <v>35</v>
      </c>
      <c r="W236" s="124" t="s">
        <v>35</v>
      </c>
      <c r="X236" s="124" t="s">
        <v>35</v>
      </c>
      <c r="Y236" s="124" t="s">
        <v>35</v>
      </c>
      <c r="Z236" s="124" t="s">
        <v>35</v>
      </c>
      <c r="AA236" s="124" t="s">
        <v>35</v>
      </c>
      <c r="AB236" s="124" t="s">
        <v>35</v>
      </c>
      <c r="AC236" s="124" t="s">
        <v>35</v>
      </c>
      <c r="AD236" s="124" t="s">
        <v>35</v>
      </c>
      <c r="AE236" s="124" t="s">
        <v>35</v>
      </c>
      <c r="AF236" s="125" t="s">
        <v>116</v>
      </c>
      <c r="AG236" s="122" t="s">
        <v>119</v>
      </c>
    </row>
    <row r="237" spans="2:33" s="14" customFormat="1" x14ac:dyDescent="0.2">
      <c r="B237" s="121">
        <v>14</v>
      </c>
      <c r="C237" s="3" t="s">
        <v>30</v>
      </c>
      <c r="D237" s="122">
        <v>4</v>
      </c>
      <c r="E237" s="123" t="s">
        <v>35</v>
      </c>
      <c r="F237" s="124" t="s">
        <v>35</v>
      </c>
      <c r="G237" s="124" t="s">
        <v>35</v>
      </c>
      <c r="H237" s="124" t="s">
        <v>35</v>
      </c>
      <c r="I237" s="124" t="s">
        <v>35</v>
      </c>
      <c r="J237" s="124" t="s">
        <v>115</v>
      </c>
      <c r="K237" s="124" t="s">
        <v>35</v>
      </c>
      <c r="L237" s="124" t="s">
        <v>35</v>
      </c>
      <c r="M237" s="124" t="s">
        <v>35</v>
      </c>
      <c r="N237" s="124" t="s">
        <v>35</v>
      </c>
      <c r="O237" s="124" t="s">
        <v>35</v>
      </c>
      <c r="P237" s="124" t="s">
        <v>112</v>
      </c>
      <c r="Q237" s="124" t="s">
        <v>35</v>
      </c>
      <c r="R237" s="124" t="s">
        <v>35</v>
      </c>
      <c r="S237" s="124" t="s">
        <v>35</v>
      </c>
      <c r="T237" s="124" t="s">
        <v>118</v>
      </c>
      <c r="U237" s="124" t="s">
        <v>35</v>
      </c>
      <c r="V237" s="124" t="s">
        <v>35</v>
      </c>
      <c r="W237" s="124" t="s">
        <v>35</v>
      </c>
      <c r="X237" s="124" t="s">
        <v>35</v>
      </c>
      <c r="Y237" s="124" t="s">
        <v>35</v>
      </c>
      <c r="Z237" s="124" t="s">
        <v>35</v>
      </c>
      <c r="AA237" s="124" t="s">
        <v>35</v>
      </c>
      <c r="AB237" s="124" t="s">
        <v>35</v>
      </c>
      <c r="AC237" s="124" t="s">
        <v>35</v>
      </c>
      <c r="AD237" s="124" t="s">
        <v>35</v>
      </c>
      <c r="AE237" s="124" t="s">
        <v>35</v>
      </c>
      <c r="AF237" s="125" t="s">
        <v>116</v>
      </c>
      <c r="AG237" s="122" t="s">
        <v>119</v>
      </c>
    </row>
    <row r="238" spans="2:33" s="14" customFormat="1" x14ac:dyDescent="0.2">
      <c r="B238" s="121">
        <v>15</v>
      </c>
      <c r="C238" s="3" t="s">
        <v>30</v>
      </c>
      <c r="D238" s="122">
        <v>4</v>
      </c>
      <c r="E238" s="123" t="s">
        <v>35</v>
      </c>
      <c r="F238" s="124" t="s">
        <v>35</v>
      </c>
      <c r="G238" s="124" t="s">
        <v>35</v>
      </c>
      <c r="H238" s="124" t="s">
        <v>35</v>
      </c>
      <c r="I238" s="124" t="s">
        <v>35</v>
      </c>
      <c r="J238" s="124" t="s">
        <v>115</v>
      </c>
      <c r="K238" s="124" t="s">
        <v>35</v>
      </c>
      <c r="L238" s="124" t="s">
        <v>35</v>
      </c>
      <c r="M238" s="124" t="s">
        <v>35</v>
      </c>
      <c r="N238" s="124" t="s">
        <v>35</v>
      </c>
      <c r="O238" s="124" t="s">
        <v>35</v>
      </c>
      <c r="P238" s="124" t="s">
        <v>112</v>
      </c>
      <c r="Q238" s="124" t="s">
        <v>35</v>
      </c>
      <c r="R238" s="124" t="s">
        <v>35</v>
      </c>
      <c r="S238" s="124" t="s">
        <v>35</v>
      </c>
      <c r="T238" s="124" t="s">
        <v>118</v>
      </c>
      <c r="U238" s="124" t="s">
        <v>35</v>
      </c>
      <c r="V238" s="124" t="s">
        <v>35</v>
      </c>
      <c r="W238" s="124" t="s">
        <v>35</v>
      </c>
      <c r="X238" s="124" t="s">
        <v>35</v>
      </c>
      <c r="Y238" s="124" t="s">
        <v>35</v>
      </c>
      <c r="Z238" s="124" t="s">
        <v>35</v>
      </c>
      <c r="AA238" s="124" t="s">
        <v>35</v>
      </c>
      <c r="AB238" s="124" t="s">
        <v>35</v>
      </c>
      <c r="AC238" s="124" t="s">
        <v>35</v>
      </c>
      <c r="AD238" s="124" t="s">
        <v>35</v>
      </c>
      <c r="AE238" s="124" t="s">
        <v>35</v>
      </c>
      <c r="AF238" s="125" t="s">
        <v>116</v>
      </c>
      <c r="AG238" s="122" t="s">
        <v>119</v>
      </c>
    </row>
    <row r="239" spans="2:33" s="14" customFormat="1" x14ac:dyDescent="0.2">
      <c r="B239" s="121">
        <v>16</v>
      </c>
      <c r="C239" s="3" t="s">
        <v>30</v>
      </c>
      <c r="D239" s="122">
        <v>4</v>
      </c>
      <c r="E239" s="123" t="s">
        <v>35</v>
      </c>
      <c r="F239" s="124" t="s">
        <v>35</v>
      </c>
      <c r="G239" s="124" t="s">
        <v>35</v>
      </c>
      <c r="H239" s="124" t="s">
        <v>35</v>
      </c>
      <c r="I239" s="124" t="s">
        <v>35</v>
      </c>
      <c r="J239" s="124" t="s">
        <v>115</v>
      </c>
      <c r="K239" s="124" t="s">
        <v>35</v>
      </c>
      <c r="L239" s="124" t="s">
        <v>35</v>
      </c>
      <c r="M239" s="124" t="s">
        <v>35</v>
      </c>
      <c r="N239" s="124" t="s">
        <v>35</v>
      </c>
      <c r="O239" s="124" t="s">
        <v>35</v>
      </c>
      <c r="P239" s="124" t="s">
        <v>112</v>
      </c>
      <c r="Q239" s="124" t="s">
        <v>35</v>
      </c>
      <c r="R239" s="124" t="s">
        <v>35</v>
      </c>
      <c r="S239" s="124" t="s">
        <v>35</v>
      </c>
      <c r="T239" s="124" t="s">
        <v>118</v>
      </c>
      <c r="U239" s="124" t="s">
        <v>35</v>
      </c>
      <c r="V239" s="124" t="s">
        <v>35</v>
      </c>
      <c r="W239" s="124" t="s">
        <v>35</v>
      </c>
      <c r="X239" s="124" t="s">
        <v>35</v>
      </c>
      <c r="Y239" s="124" t="s">
        <v>35</v>
      </c>
      <c r="Z239" s="124" t="s">
        <v>35</v>
      </c>
      <c r="AA239" s="124" t="s">
        <v>35</v>
      </c>
      <c r="AB239" s="124" t="s">
        <v>35</v>
      </c>
      <c r="AC239" s="124" t="s">
        <v>35</v>
      </c>
      <c r="AD239" s="124" t="s">
        <v>35</v>
      </c>
      <c r="AE239" s="124" t="s">
        <v>35</v>
      </c>
      <c r="AF239" s="125" t="s">
        <v>116</v>
      </c>
      <c r="AG239" s="122" t="s">
        <v>119</v>
      </c>
    </row>
    <row r="240" spans="2:33" s="14" customFormat="1" x14ac:dyDescent="0.2">
      <c r="B240" s="121">
        <v>17</v>
      </c>
      <c r="C240" s="3" t="s">
        <v>30</v>
      </c>
      <c r="D240" s="122">
        <v>4</v>
      </c>
      <c r="E240" s="123" t="s">
        <v>35</v>
      </c>
      <c r="F240" s="124" t="s">
        <v>35</v>
      </c>
      <c r="G240" s="124" t="s">
        <v>35</v>
      </c>
      <c r="H240" s="124" t="s">
        <v>35</v>
      </c>
      <c r="I240" s="124" t="s">
        <v>35</v>
      </c>
      <c r="J240" s="124" t="s">
        <v>115</v>
      </c>
      <c r="K240" s="124" t="s">
        <v>35</v>
      </c>
      <c r="L240" s="124" t="s">
        <v>35</v>
      </c>
      <c r="M240" s="124" t="s">
        <v>35</v>
      </c>
      <c r="N240" s="124" t="s">
        <v>35</v>
      </c>
      <c r="O240" s="124" t="s">
        <v>35</v>
      </c>
      <c r="P240" s="124" t="s">
        <v>112</v>
      </c>
      <c r="Q240" s="124" t="s">
        <v>35</v>
      </c>
      <c r="R240" s="124" t="s">
        <v>35</v>
      </c>
      <c r="S240" s="124" t="s">
        <v>35</v>
      </c>
      <c r="T240" s="124" t="s">
        <v>118</v>
      </c>
      <c r="U240" s="124" t="s">
        <v>35</v>
      </c>
      <c r="V240" s="124" t="s">
        <v>35</v>
      </c>
      <c r="W240" s="124" t="s">
        <v>35</v>
      </c>
      <c r="X240" s="124" t="s">
        <v>35</v>
      </c>
      <c r="Y240" s="124" t="s">
        <v>35</v>
      </c>
      <c r="Z240" s="124" t="s">
        <v>35</v>
      </c>
      <c r="AA240" s="124" t="s">
        <v>35</v>
      </c>
      <c r="AB240" s="124" t="s">
        <v>35</v>
      </c>
      <c r="AC240" s="124" t="s">
        <v>35</v>
      </c>
      <c r="AD240" s="124" t="s">
        <v>35</v>
      </c>
      <c r="AE240" s="124" t="s">
        <v>35</v>
      </c>
      <c r="AF240" s="125" t="s">
        <v>116</v>
      </c>
      <c r="AG240" s="122" t="s">
        <v>119</v>
      </c>
    </row>
    <row r="241" spans="2:33" s="14" customFormat="1" x14ac:dyDescent="0.2">
      <c r="B241" s="121">
        <v>18</v>
      </c>
      <c r="C241" s="3" t="s">
        <v>30</v>
      </c>
      <c r="D241" s="122">
        <v>4</v>
      </c>
      <c r="E241" s="123" t="s">
        <v>35</v>
      </c>
      <c r="F241" s="124" t="s">
        <v>35</v>
      </c>
      <c r="G241" s="124" t="s">
        <v>35</v>
      </c>
      <c r="H241" s="124" t="s">
        <v>35</v>
      </c>
      <c r="I241" s="124" t="s">
        <v>35</v>
      </c>
      <c r="J241" s="124" t="s">
        <v>115</v>
      </c>
      <c r="K241" s="124" t="s">
        <v>35</v>
      </c>
      <c r="L241" s="124" t="s">
        <v>35</v>
      </c>
      <c r="M241" s="124" t="s">
        <v>35</v>
      </c>
      <c r="N241" s="124" t="s">
        <v>35</v>
      </c>
      <c r="O241" s="124" t="s">
        <v>35</v>
      </c>
      <c r="P241" s="124" t="s">
        <v>112</v>
      </c>
      <c r="Q241" s="124" t="s">
        <v>35</v>
      </c>
      <c r="R241" s="124" t="s">
        <v>35</v>
      </c>
      <c r="S241" s="124" t="s">
        <v>35</v>
      </c>
      <c r="T241" s="124" t="s">
        <v>118</v>
      </c>
      <c r="U241" s="124" t="s">
        <v>35</v>
      </c>
      <c r="V241" s="124" t="s">
        <v>35</v>
      </c>
      <c r="W241" s="124" t="s">
        <v>35</v>
      </c>
      <c r="X241" s="124" t="s">
        <v>35</v>
      </c>
      <c r="Y241" s="124" t="s">
        <v>35</v>
      </c>
      <c r="Z241" s="124" t="s">
        <v>35</v>
      </c>
      <c r="AA241" s="124" t="s">
        <v>35</v>
      </c>
      <c r="AB241" s="124" t="s">
        <v>35</v>
      </c>
      <c r="AC241" s="124" t="s">
        <v>35</v>
      </c>
      <c r="AD241" s="124" t="s">
        <v>35</v>
      </c>
      <c r="AE241" s="124" t="s">
        <v>35</v>
      </c>
      <c r="AF241" s="125" t="s">
        <v>116</v>
      </c>
      <c r="AG241" s="122" t="s">
        <v>119</v>
      </c>
    </row>
    <row r="242" spans="2:33" s="14" customFormat="1" x14ac:dyDescent="0.2">
      <c r="B242" s="121">
        <v>19</v>
      </c>
      <c r="C242" s="3" t="s">
        <v>30</v>
      </c>
      <c r="D242" s="122">
        <v>4</v>
      </c>
      <c r="E242" s="123" t="s">
        <v>35</v>
      </c>
      <c r="F242" s="124" t="s">
        <v>35</v>
      </c>
      <c r="G242" s="124" t="s">
        <v>35</v>
      </c>
      <c r="H242" s="124" t="s">
        <v>35</v>
      </c>
      <c r="I242" s="124" t="s">
        <v>35</v>
      </c>
      <c r="J242" s="124" t="s">
        <v>115</v>
      </c>
      <c r="K242" s="124" t="s">
        <v>35</v>
      </c>
      <c r="L242" s="124" t="s">
        <v>35</v>
      </c>
      <c r="M242" s="124" t="s">
        <v>35</v>
      </c>
      <c r="N242" s="124" t="s">
        <v>35</v>
      </c>
      <c r="O242" s="124" t="s">
        <v>35</v>
      </c>
      <c r="P242" s="124" t="s">
        <v>112</v>
      </c>
      <c r="Q242" s="124" t="s">
        <v>35</v>
      </c>
      <c r="R242" s="124" t="s">
        <v>35</v>
      </c>
      <c r="S242" s="124" t="s">
        <v>35</v>
      </c>
      <c r="T242" s="124" t="s">
        <v>118</v>
      </c>
      <c r="U242" s="124" t="s">
        <v>35</v>
      </c>
      <c r="V242" s="124" t="s">
        <v>35</v>
      </c>
      <c r="W242" s="124" t="s">
        <v>35</v>
      </c>
      <c r="X242" s="124" t="s">
        <v>35</v>
      </c>
      <c r="Y242" s="124" t="s">
        <v>35</v>
      </c>
      <c r="Z242" s="124" t="s">
        <v>35</v>
      </c>
      <c r="AA242" s="124" t="s">
        <v>35</v>
      </c>
      <c r="AB242" s="124" t="s">
        <v>35</v>
      </c>
      <c r="AC242" s="124" t="s">
        <v>35</v>
      </c>
      <c r="AD242" s="124" t="s">
        <v>35</v>
      </c>
      <c r="AE242" s="124" t="s">
        <v>35</v>
      </c>
      <c r="AF242" s="125" t="s">
        <v>116</v>
      </c>
      <c r="AG242" s="122" t="s">
        <v>119</v>
      </c>
    </row>
    <row r="243" spans="2:33" s="14" customFormat="1" x14ac:dyDescent="0.2">
      <c r="B243" s="127">
        <v>20</v>
      </c>
      <c r="C243" s="128" t="s">
        <v>30</v>
      </c>
      <c r="D243" s="129">
        <v>5</v>
      </c>
      <c r="E243" s="130" t="s">
        <v>35</v>
      </c>
      <c r="F243" s="131" t="s">
        <v>35</v>
      </c>
      <c r="G243" s="131" t="s">
        <v>35</v>
      </c>
      <c r="H243" s="131" t="s">
        <v>35</v>
      </c>
      <c r="I243" s="131" t="s">
        <v>35</v>
      </c>
      <c r="J243" s="131" t="s">
        <v>115</v>
      </c>
      <c r="K243" s="131" t="s">
        <v>35</v>
      </c>
      <c r="L243" s="131" t="s">
        <v>35</v>
      </c>
      <c r="M243" s="131" t="s">
        <v>35</v>
      </c>
      <c r="N243" s="131" t="s">
        <v>35</v>
      </c>
      <c r="O243" s="131" t="s">
        <v>35</v>
      </c>
      <c r="P243" s="131" t="s">
        <v>112</v>
      </c>
      <c r="Q243" s="131" t="s">
        <v>35</v>
      </c>
      <c r="R243" s="131" t="s">
        <v>35</v>
      </c>
      <c r="S243" s="131" t="s">
        <v>35</v>
      </c>
      <c r="T243" s="131" t="s">
        <v>118</v>
      </c>
      <c r="U243" s="131" t="s">
        <v>35</v>
      </c>
      <c r="V243" s="131" t="s">
        <v>35</v>
      </c>
      <c r="W243" s="131" t="s">
        <v>35</v>
      </c>
      <c r="X243" s="131" t="s">
        <v>35</v>
      </c>
      <c r="Y243" s="131" t="s">
        <v>120</v>
      </c>
      <c r="Z243" s="131" t="s">
        <v>35</v>
      </c>
      <c r="AA243" s="131" t="s">
        <v>35</v>
      </c>
      <c r="AB243" s="131" t="s">
        <v>35</v>
      </c>
      <c r="AC243" s="131" t="s">
        <v>35</v>
      </c>
      <c r="AD243" s="131" t="s">
        <v>35</v>
      </c>
      <c r="AE243" s="131" t="s">
        <v>35</v>
      </c>
      <c r="AF243" s="132" t="s">
        <v>116</v>
      </c>
      <c r="AG243" s="129" t="s">
        <v>119</v>
      </c>
    </row>
    <row r="244" spans="2:33" s="14" customFormat="1" x14ac:dyDescent="0.2">
      <c r="B244" s="156">
        <v>1</v>
      </c>
      <c r="C244" s="157" t="s">
        <v>31</v>
      </c>
      <c r="D244" s="158">
        <v>0</v>
      </c>
      <c r="E244" s="133" t="s">
        <v>35</v>
      </c>
      <c r="F244" s="159" t="s">
        <v>35</v>
      </c>
      <c r="G244" s="159" t="s">
        <v>35</v>
      </c>
      <c r="H244" s="159" t="s">
        <v>35</v>
      </c>
      <c r="I244" s="159" t="s">
        <v>35</v>
      </c>
      <c r="J244" s="159" t="s">
        <v>35</v>
      </c>
      <c r="K244" s="159" t="s">
        <v>35</v>
      </c>
      <c r="L244" s="159" t="s">
        <v>35</v>
      </c>
      <c r="M244" s="159" t="s">
        <v>35</v>
      </c>
      <c r="N244" s="159" t="s">
        <v>35</v>
      </c>
      <c r="O244" s="159" t="s">
        <v>35</v>
      </c>
      <c r="P244" s="159" t="s">
        <v>35</v>
      </c>
      <c r="Q244" s="159" t="s">
        <v>35</v>
      </c>
      <c r="R244" s="159" t="s">
        <v>35</v>
      </c>
      <c r="S244" s="159" t="s">
        <v>35</v>
      </c>
      <c r="T244" s="159" t="s">
        <v>35</v>
      </c>
      <c r="U244" s="159" t="s">
        <v>35</v>
      </c>
      <c r="V244" s="159" t="s">
        <v>35</v>
      </c>
      <c r="W244" s="159" t="s">
        <v>35</v>
      </c>
      <c r="X244" s="159" t="s">
        <v>35</v>
      </c>
      <c r="Y244" s="159" t="s">
        <v>35</v>
      </c>
      <c r="Z244" s="159" t="s">
        <v>35</v>
      </c>
      <c r="AA244" s="159" t="s">
        <v>35</v>
      </c>
      <c r="AB244" s="159" t="s">
        <v>35</v>
      </c>
      <c r="AC244" s="159" t="s">
        <v>35</v>
      </c>
      <c r="AD244" s="159" t="s">
        <v>35</v>
      </c>
      <c r="AE244" s="159" t="s">
        <v>35</v>
      </c>
      <c r="AF244" s="160" t="s">
        <v>35</v>
      </c>
      <c r="AG244" s="158" t="s">
        <v>35</v>
      </c>
    </row>
    <row r="245" spans="2:33" s="14" customFormat="1" x14ac:dyDescent="0.2">
      <c r="B245" s="121">
        <v>2</v>
      </c>
      <c r="C245" s="3" t="s">
        <v>31</v>
      </c>
      <c r="D245" s="122">
        <v>0</v>
      </c>
      <c r="E245" s="123" t="s">
        <v>35</v>
      </c>
      <c r="F245" s="124" t="s">
        <v>35</v>
      </c>
      <c r="G245" s="124" t="s">
        <v>35</v>
      </c>
      <c r="H245" s="124" t="s">
        <v>35</v>
      </c>
      <c r="I245" s="124" t="s">
        <v>35</v>
      </c>
      <c r="J245" s="124" t="s">
        <v>35</v>
      </c>
      <c r="K245" s="124" t="s">
        <v>35</v>
      </c>
      <c r="L245" s="124" t="s">
        <v>35</v>
      </c>
      <c r="M245" s="124" t="s">
        <v>35</v>
      </c>
      <c r="N245" s="124" t="s">
        <v>35</v>
      </c>
      <c r="O245" s="124" t="s">
        <v>35</v>
      </c>
      <c r="P245" s="124" t="s">
        <v>35</v>
      </c>
      <c r="Q245" s="124" t="s">
        <v>35</v>
      </c>
      <c r="R245" s="124" t="s">
        <v>35</v>
      </c>
      <c r="S245" s="124" t="s">
        <v>35</v>
      </c>
      <c r="T245" s="124" t="s">
        <v>35</v>
      </c>
      <c r="U245" s="124" t="s">
        <v>35</v>
      </c>
      <c r="V245" s="124" t="s">
        <v>35</v>
      </c>
      <c r="W245" s="124" t="s">
        <v>35</v>
      </c>
      <c r="X245" s="124" t="s">
        <v>35</v>
      </c>
      <c r="Y245" s="124" t="s">
        <v>35</v>
      </c>
      <c r="Z245" s="124" t="s">
        <v>35</v>
      </c>
      <c r="AA245" s="124" t="s">
        <v>35</v>
      </c>
      <c r="AB245" s="124" t="s">
        <v>35</v>
      </c>
      <c r="AC245" s="124" t="s">
        <v>35</v>
      </c>
      <c r="AD245" s="124" t="s">
        <v>35</v>
      </c>
      <c r="AE245" s="124" t="s">
        <v>35</v>
      </c>
      <c r="AF245" s="125" t="s">
        <v>35</v>
      </c>
      <c r="AG245" s="122" t="s">
        <v>35</v>
      </c>
    </row>
    <row r="246" spans="2:33" s="14" customFormat="1" x14ac:dyDescent="0.2">
      <c r="B246" s="121">
        <v>3</v>
      </c>
      <c r="C246" s="3" t="s">
        <v>31</v>
      </c>
      <c r="D246" s="122">
        <v>0</v>
      </c>
      <c r="E246" s="123" t="s">
        <v>35</v>
      </c>
      <c r="F246" s="124" t="s">
        <v>35</v>
      </c>
      <c r="G246" s="124" t="s">
        <v>35</v>
      </c>
      <c r="H246" s="124" t="s">
        <v>35</v>
      </c>
      <c r="I246" s="124" t="s">
        <v>35</v>
      </c>
      <c r="J246" s="124" t="s">
        <v>35</v>
      </c>
      <c r="K246" s="124" t="s">
        <v>35</v>
      </c>
      <c r="L246" s="124" t="s">
        <v>35</v>
      </c>
      <c r="M246" s="124" t="s">
        <v>35</v>
      </c>
      <c r="N246" s="124" t="s">
        <v>35</v>
      </c>
      <c r="O246" s="124" t="s">
        <v>35</v>
      </c>
      <c r="P246" s="124" t="s">
        <v>35</v>
      </c>
      <c r="Q246" s="124" t="s">
        <v>35</v>
      </c>
      <c r="R246" s="124" t="s">
        <v>35</v>
      </c>
      <c r="S246" s="124" t="s">
        <v>35</v>
      </c>
      <c r="T246" s="124" t="s">
        <v>35</v>
      </c>
      <c r="U246" s="124" t="s">
        <v>35</v>
      </c>
      <c r="V246" s="124" t="s">
        <v>35</v>
      </c>
      <c r="W246" s="124" t="s">
        <v>35</v>
      </c>
      <c r="X246" s="124" t="s">
        <v>35</v>
      </c>
      <c r="Y246" s="124" t="s">
        <v>35</v>
      </c>
      <c r="Z246" s="124" t="s">
        <v>35</v>
      </c>
      <c r="AA246" s="124" t="s">
        <v>35</v>
      </c>
      <c r="AB246" s="124" t="s">
        <v>35</v>
      </c>
      <c r="AC246" s="124" t="s">
        <v>35</v>
      </c>
      <c r="AD246" s="124" t="s">
        <v>35</v>
      </c>
      <c r="AE246" s="124" t="s">
        <v>35</v>
      </c>
      <c r="AF246" s="125" t="s">
        <v>35</v>
      </c>
      <c r="AG246" s="122" t="s">
        <v>35</v>
      </c>
    </row>
    <row r="247" spans="2:33" s="14" customFormat="1" x14ac:dyDescent="0.2">
      <c r="B247" s="121">
        <v>4</v>
      </c>
      <c r="C247" s="3" t="s">
        <v>31</v>
      </c>
      <c r="D247" s="122">
        <v>0</v>
      </c>
      <c r="E247" s="123" t="s">
        <v>35</v>
      </c>
      <c r="F247" s="124" t="s">
        <v>35</v>
      </c>
      <c r="G247" s="124" t="s">
        <v>35</v>
      </c>
      <c r="H247" s="124" t="s">
        <v>35</v>
      </c>
      <c r="I247" s="124" t="s">
        <v>35</v>
      </c>
      <c r="J247" s="124" t="s">
        <v>35</v>
      </c>
      <c r="K247" s="124" t="s">
        <v>35</v>
      </c>
      <c r="L247" s="124" t="s">
        <v>35</v>
      </c>
      <c r="M247" s="124" t="s">
        <v>35</v>
      </c>
      <c r="N247" s="124" t="s">
        <v>35</v>
      </c>
      <c r="O247" s="124" t="s">
        <v>35</v>
      </c>
      <c r="P247" s="124" t="s">
        <v>35</v>
      </c>
      <c r="Q247" s="124" t="s">
        <v>35</v>
      </c>
      <c r="R247" s="124" t="s">
        <v>35</v>
      </c>
      <c r="S247" s="124" t="s">
        <v>35</v>
      </c>
      <c r="T247" s="124" t="s">
        <v>35</v>
      </c>
      <c r="U247" s="124" t="s">
        <v>35</v>
      </c>
      <c r="V247" s="124" t="s">
        <v>35</v>
      </c>
      <c r="W247" s="124" t="s">
        <v>35</v>
      </c>
      <c r="X247" s="124" t="s">
        <v>35</v>
      </c>
      <c r="Y247" s="124" t="s">
        <v>35</v>
      </c>
      <c r="Z247" s="124" t="s">
        <v>35</v>
      </c>
      <c r="AA247" s="124" t="s">
        <v>35</v>
      </c>
      <c r="AB247" s="124" t="s">
        <v>35</v>
      </c>
      <c r="AC247" s="124" t="s">
        <v>35</v>
      </c>
      <c r="AD247" s="124" t="s">
        <v>35</v>
      </c>
      <c r="AE247" s="124" t="s">
        <v>35</v>
      </c>
      <c r="AF247" s="125" t="s">
        <v>35</v>
      </c>
      <c r="AG247" s="122" t="s">
        <v>35</v>
      </c>
    </row>
    <row r="248" spans="2:33" s="14" customFormat="1" x14ac:dyDescent="0.2">
      <c r="B248" s="121">
        <v>5</v>
      </c>
      <c r="C248" s="3" t="s">
        <v>31</v>
      </c>
      <c r="D248" s="122">
        <v>2</v>
      </c>
      <c r="E248" s="123" t="s">
        <v>35</v>
      </c>
      <c r="F248" s="124" t="s">
        <v>35</v>
      </c>
      <c r="G248" s="124" t="s">
        <v>35</v>
      </c>
      <c r="H248" s="124" t="s">
        <v>35</v>
      </c>
      <c r="I248" s="124" t="s">
        <v>35</v>
      </c>
      <c r="J248" s="124" t="s">
        <v>115</v>
      </c>
      <c r="K248" s="124" t="s">
        <v>35</v>
      </c>
      <c r="L248" s="124" t="s">
        <v>35</v>
      </c>
      <c r="M248" s="124" t="s">
        <v>35</v>
      </c>
      <c r="N248" s="124" t="s">
        <v>35</v>
      </c>
      <c r="O248" s="124" t="s">
        <v>35</v>
      </c>
      <c r="P248" s="124" t="s">
        <v>35</v>
      </c>
      <c r="Q248" s="124" t="s">
        <v>35</v>
      </c>
      <c r="R248" s="124" t="s">
        <v>35</v>
      </c>
      <c r="S248" s="124" t="s">
        <v>35</v>
      </c>
      <c r="T248" s="124" t="s">
        <v>35</v>
      </c>
      <c r="U248" s="124" t="s">
        <v>35</v>
      </c>
      <c r="V248" s="124" t="s">
        <v>35</v>
      </c>
      <c r="W248" s="124" t="s">
        <v>35</v>
      </c>
      <c r="X248" s="124" t="s">
        <v>35</v>
      </c>
      <c r="Y248" s="124" t="s">
        <v>35</v>
      </c>
      <c r="Z248" s="124" t="s">
        <v>35</v>
      </c>
      <c r="AA248" s="124" t="s">
        <v>35</v>
      </c>
      <c r="AB248" s="124" t="s">
        <v>35</v>
      </c>
      <c r="AC248" s="124" t="s">
        <v>35</v>
      </c>
      <c r="AD248" s="124" t="s">
        <v>35</v>
      </c>
      <c r="AE248" s="124" t="s">
        <v>35</v>
      </c>
      <c r="AF248" s="125" t="s">
        <v>116</v>
      </c>
      <c r="AG248" s="122" t="s">
        <v>117</v>
      </c>
    </row>
    <row r="249" spans="2:33" s="14" customFormat="1" x14ac:dyDescent="0.2">
      <c r="B249" s="121">
        <v>6</v>
      </c>
      <c r="C249" s="3" t="s">
        <v>31</v>
      </c>
      <c r="D249" s="122">
        <v>3</v>
      </c>
      <c r="E249" s="123" t="s">
        <v>35</v>
      </c>
      <c r="F249" s="124" t="s">
        <v>35</v>
      </c>
      <c r="G249" s="124" t="s">
        <v>35</v>
      </c>
      <c r="H249" s="124" t="s">
        <v>35</v>
      </c>
      <c r="I249" s="124" t="s">
        <v>35</v>
      </c>
      <c r="J249" s="124" t="s">
        <v>115</v>
      </c>
      <c r="K249" s="124" t="s">
        <v>35</v>
      </c>
      <c r="L249" s="124" t="s">
        <v>35</v>
      </c>
      <c r="M249" s="124" t="s">
        <v>35</v>
      </c>
      <c r="N249" s="124" t="s">
        <v>35</v>
      </c>
      <c r="O249" s="124" t="s">
        <v>35</v>
      </c>
      <c r="P249" s="124" t="s">
        <v>112</v>
      </c>
      <c r="Q249" s="124" t="s">
        <v>35</v>
      </c>
      <c r="R249" s="124" t="s">
        <v>35</v>
      </c>
      <c r="S249" s="124" t="s">
        <v>35</v>
      </c>
      <c r="T249" s="124" t="s">
        <v>35</v>
      </c>
      <c r="U249" s="124" t="s">
        <v>35</v>
      </c>
      <c r="V249" s="124" t="s">
        <v>35</v>
      </c>
      <c r="W249" s="124" t="s">
        <v>35</v>
      </c>
      <c r="X249" s="124" t="s">
        <v>35</v>
      </c>
      <c r="Y249" s="124" t="s">
        <v>35</v>
      </c>
      <c r="Z249" s="124" t="s">
        <v>35</v>
      </c>
      <c r="AA249" s="124" t="s">
        <v>35</v>
      </c>
      <c r="AB249" s="124" t="s">
        <v>35</v>
      </c>
      <c r="AC249" s="124" t="s">
        <v>35</v>
      </c>
      <c r="AD249" s="124" t="s">
        <v>35</v>
      </c>
      <c r="AE249" s="124" t="s">
        <v>35</v>
      </c>
      <c r="AF249" s="125" t="s">
        <v>116</v>
      </c>
      <c r="AG249" s="122" t="s">
        <v>125</v>
      </c>
    </row>
    <row r="250" spans="2:33" s="14" customFormat="1" x14ac:dyDescent="0.2">
      <c r="B250" s="121">
        <v>7</v>
      </c>
      <c r="C250" s="3" t="s">
        <v>31</v>
      </c>
      <c r="D250" s="122">
        <v>4</v>
      </c>
      <c r="E250" s="123" t="s">
        <v>35</v>
      </c>
      <c r="F250" s="124" t="s">
        <v>35</v>
      </c>
      <c r="G250" s="124" t="s">
        <v>35</v>
      </c>
      <c r="H250" s="124" t="s">
        <v>35</v>
      </c>
      <c r="I250" s="124" t="s">
        <v>35</v>
      </c>
      <c r="J250" s="124" t="s">
        <v>115</v>
      </c>
      <c r="K250" s="124" t="s">
        <v>35</v>
      </c>
      <c r="L250" s="124" t="s">
        <v>35</v>
      </c>
      <c r="M250" s="124" t="s">
        <v>35</v>
      </c>
      <c r="N250" s="124" t="s">
        <v>35</v>
      </c>
      <c r="O250" s="124" t="s">
        <v>35</v>
      </c>
      <c r="P250" s="124" t="s">
        <v>112</v>
      </c>
      <c r="Q250" s="124" t="s">
        <v>35</v>
      </c>
      <c r="R250" s="124" t="s">
        <v>35</v>
      </c>
      <c r="S250" s="124" t="s">
        <v>35</v>
      </c>
      <c r="T250" s="124" t="s">
        <v>118</v>
      </c>
      <c r="U250" s="124" t="s">
        <v>35</v>
      </c>
      <c r="V250" s="124" t="s">
        <v>35</v>
      </c>
      <c r="W250" s="124" t="s">
        <v>35</v>
      </c>
      <c r="X250" s="124" t="s">
        <v>35</v>
      </c>
      <c r="Y250" s="124" t="s">
        <v>35</v>
      </c>
      <c r="Z250" s="124" t="s">
        <v>35</v>
      </c>
      <c r="AA250" s="124" t="s">
        <v>35</v>
      </c>
      <c r="AB250" s="124" t="s">
        <v>35</v>
      </c>
      <c r="AC250" s="124" t="s">
        <v>35</v>
      </c>
      <c r="AD250" s="124" t="s">
        <v>35</v>
      </c>
      <c r="AE250" s="124" t="s">
        <v>35</v>
      </c>
      <c r="AF250" s="125" t="s">
        <v>116</v>
      </c>
      <c r="AG250" s="122" t="s">
        <v>119</v>
      </c>
    </row>
    <row r="251" spans="2:33" s="14" customFormat="1" x14ac:dyDescent="0.2">
      <c r="B251" s="121">
        <v>8</v>
      </c>
      <c r="C251" s="3" t="s">
        <v>31</v>
      </c>
      <c r="D251" s="122">
        <v>4</v>
      </c>
      <c r="E251" s="123" t="s">
        <v>35</v>
      </c>
      <c r="F251" s="124" t="s">
        <v>35</v>
      </c>
      <c r="G251" s="124" t="s">
        <v>35</v>
      </c>
      <c r="H251" s="124" t="s">
        <v>35</v>
      </c>
      <c r="I251" s="124" t="s">
        <v>35</v>
      </c>
      <c r="J251" s="124" t="s">
        <v>115</v>
      </c>
      <c r="K251" s="124" t="s">
        <v>35</v>
      </c>
      <c r="L251" s="124" t="s">
        <v>35</v>
      </c>
      <c r="M251" s="124" t="s">
        <v>35</v>
      </c>
      <c r="N251" s="124" t="s">
        <v>35</v>
      </c>
      <c r="O251" s="124" t="s">
        <v>35</v>
      </c>
      <c r="P251" s="124" t="s">
        <v>112</v>
      </c>
      <c r="Q251" s="124" t="s">
        <v>35</v>
      </c>
      <c r="R251" s="124" t="s">
        <v>35</v>
      </c>
      <c r="S251" s="124" t="s">
        <v>35</v>
      </c>
      <c r="T251" s="124" t="s">
        <v>118</v>
      </c>
      <c r="U251" s="124" t="s">
        <v>35</v>
      </c>
      <c r="V251" s="124" t="s">
        <v>35</v>
      </c>
      <c r="W251" s="124" t="s">
        <v>35</v>
      </c>
      <c r="X251" s="124" t="s">
        <v>35</v>
      </c>
      <c r="Y251" s="124" t="s">
        <v>35</v>
      </c>
      <c r="Z251" s="124" t="s">
        <v>35</v>
      </c>
      <c r="AA251" s="124" t="s">
        <v>35</v>
      </c>
      <c r="AB251" s="124" t="s">
        <v>35</v>
      </c>
      <c r="AC251" s="124" t="s">
        <v>35</v>
      </c>
      <c r="AD251" s="124" t="s">
        <v>35</v>
      </c>
      <c r="AE251" s="124" t="s">
        <v>35</v>
      </c>
      <c r="AF251" s="125" t="s">
        <v>116</v>
      </c>
      <c r="AG251" s="122" t="s">
        <v>119</v>
      </c>
    </row>
    <row r="252" spans="2:33" s="14" customFormat="1" x14ac:dyDescent="0.2">
      <c r="B252" s="121">
        <v>9</v>
      </c>
      <c r="C252" s="3" t="s">
        <v>31</v>
      </c>
      <c r="D252" s="122">
        <v>4</v>
      </c>
      <c r="E252" s="123" t="s">
        <v>35</v>
      </c>
      <c r="F252" s="124" t="s">
        <v>35</v>
      </c>
      <c r="G252" s="124" t="s">
        <v>35</v>
      </c>
      <c r="H252" s="124" t="s">
        <v>35</v>
      </c>
      <c r="I252" s="124" t="s">
        <v>35</v>
      </c>
      <c r="J252" s="124" t="s">
        <v>115</v>
      </c>
      <c r="K252" s="124" t="s">
        <v>35</v>
      </c>
      <c r="L252" s="124" t="s">
        <v>35</v>
      </c>
      <c r="M252" s="124" t="s">
        <v>35</v>
      </c>
      <c r="N252" s="124" t="s">
        <v>35</v>
      </c>
      <c r="O252" s="124" t="s">
        <v>35</v>
      </c>
      <c r="P252" s="124" t="s">
        <v>112</v>
      </c>
      <c r="Q252" s="124" t="s">
        <v>35</v>
      </c>
      <c r="R252" s="124" t="s">
        <v>35</v>
      </c>
      <c r="S252" s="124" t="s">
        <v>35</v>
      </c>
      <c r="T252" s="124" t="s">
        <v>118</v>
      </c>
      <c r="U252" s="124" t="s">
        <v>35</v>
      </c>
      <c r="V252" s="124" t="s">
        <v>35</v>
      </c>
      <c r="W252" s="124" t="s">
        <v>35</v>
      </c>
      <c r="X252" s="124" t="s">
        <v>35</v>
      </c>
      <c r="Y252" s="124" t="s">
        <v>35</v>
      </c>
      <c r="Z252" s="124" t="s">
        <v>35</v>
      </c>
      <c r="AA252" s="124" t="s">
        <v>35</v>
      </c>
      <c r="AB252" s="124" t="s">
        <v>35</v>
      </c>
      <c r="AC252" s="124" t="s">
        <v>35</v>
      </c>
      <c r="AD252" s="124" t="s">
        <v>35</v>
      </c>
      <c r="AE252" s="124" t="s">
        <v>35</v>
      </c>
      <c r="AF252" s="125" t="s">
        <v>116</v>
      </c>
      <c r="AG252" s="122" t="s">
        <v>119</v>
      </c>
    </row>
    <row r="253" spans="2:33" s="14" customFormat="1" x14ac:dyDescent="0.2">
      <c r="B253" s="121">
        <v>10</v>
      </c>
      <c r="C253" s="3" t="s">
        <v>31</v>
      </c>
      <c r="D253" s="122">
        <v>4</v>
      </c>
      <c r="E253" s="123" t="s">
        <v>35</v>
      </c>
      <c r="F253" s="124" t="s">
        <v>35</v>
      </c>
      <c r="G253" s="124" t="s">
        <v>35</v>
      </c>
      <c r="H253" s="124" t="s">
        <v>35</v>
      </c>
      <c r="I253" s="124" t="s">
        <v>35</v>
      </c>
      <c r="J253" s="124" t="s">
        <v>115</v>
      </c>
      <c r="K253" s="124" t="s">
        <v>35</v>
      </c>
      <c r="L253" s="124" t="s">
        <v>35</v>
      </c>
      <c r="M253" s="124" t="s">
        <v>35</v>
      </c>
      <c r="N253" s="124" t="s">
        <v>35</v>
      </c>
      <c r="O253" s="124" t="s">
        <v>35</v>
      </c>
      <c r="P253" s="124" t="s">
        <v>112</v>
      </c>
      <c r="Q253" s="124" t="s">
        <v>35</v>
      </c>
      <c r="R253" s="124" t="s">
        <v>35</v>
      </c>
      <c r="S253" s="124" t="s">
        <v>35</v>
      </c>
      <c r="T253" s="124" t="s">
        <v>118</v>
      </c>
      <c r="U253" s="124" t="s">
        <v>35</v>
      </c>
      <c r="V253" s="124" t="s">
        <v>35</v>
      </c>
      <c r="W253" s="124" t="s">
        <v>35</v>
      </c>
      <c r="X253" s="124" t="s">
        <v>35</v>
      </c>
      <c r="Y253" s="124" t="s">
        <v>35</v>
      </c>
      <c r="Z253" s="124" t="s">
        <v>35</v>
      </c>
      <c r="AA253" s="124" t="s">
        <v>35</v>
      </c>
      <c r="AB253" s="124" t="s">
        <v>35</v>
      </c>
      <c r="AC253" s="124" t="s">
        <v>35</v>
      </c>
      <c r="AD253" s="124" t="s">
        <v>35</v>
      </c>
      <c r="AE253" s="124" t="s">
        <v>35</v>
      </c>
      <c r="AF253" s="125" t="s">
        <v>116</v>
      </c>
      <c r="AG253" s="122" t="s">
        <v>119</v>
      </c>
    </row>
    <row r="254" spans="2:33" s="14" customFormat="1" x14ac:dyDescent="0.2">
      <c r="B254" s="121">
        <v>11</v>
      </c>
      <c r="C254" s="3" t="s">
        <v>31</v>
      </c>
      <c r="D254" s="122">
        <v>4</v>
      </c>
      <c r="E254" s="123" t="s">
        <v>35</v>
      </c>
      <c r="F254" s="124" t="s">
        <v>35</v>
      </c>
      <c r="G254" s="124" t="s">
        <v>35</v>
      </c>
      <c r="H254" s="124" t="s">
        <v>35</v>
      </c>
      <c r="I254" s="124" t="s">
        <v>35</v>
      </c>
      <c r="J254" s="124" t="s">
        <v>115</v>
      </c>
      <c r="K254" s="124" t="s">
        <v>35</v>
      </c>
      <c r="L254" s="124" t="s">
        <v>35</v>
      </c>
      <c r="M254" s="124" t="s">
        <v>35</v>
      </c>
      <c r="N254" s="124" t="s">
        <v>35</v>
      </c>
      <c r="O254" s="124" t="s">
        <v>35</v>
      </c>
      <c r="P254" s="124" t="s">
        <v>112</v>
      </c>
      <c r="Q254" s="124" t="s">
        <v>35</v>
      </c>
      <c r="R254" s="124" t="s">
        <v>35</v>
      </c>
      <c r="S254" s="124" t="s">
        <v>35</v>
      </c>
      <c r="T254" s="124" t="s">
        <v>118</v>
      </c>
      <c r="U254" s="124" t="s">
        <v>35</v>
      </c>
      <c r="V254" s="124" t="s">
        <v>35</v>
      </c>
      <c r="W254" s="124" t="s">
        <v>35</v>
      </c>
      <c r="X254" s="124" t="s">
        <v>35</v>
      </c>
      <c r="Y254" s="124" t="s">
        <v>35</v>
      </c>
      <c r="Z254" s="124" t="s">
        <v>35</v>
      </c>
      <c r="AA254" s="124" t="s">
        <v>35</v>
      </c>
      <c r="AB254" s="124" t="s">
        <v>35</v>
      </c>
      <c r="AC254" s="124" t="s">
        <v>35</v>
      </c>
      <c r="AD254" s="124" t="s">
        <v>35</v>
      </c>
      <c r="AE254" s="124" t="s">
        <v>35</v>
      </c>
      <c r="AF254" s="125" t="s">
        <v>116</v>
      </c>
      <c r="AG254" s="122" t="s">
        <v>119</v>
      </c>
    </row>
    <row r="255" spans="2:33" s="14" customFormat="1" x14ac:dyDescent="0.2">
      <c r="B255" s="121">
        <v>12</v>
      </c>
      <c r="C255" s="3" t="s">
        <v>31</v>
      </c>
      <c r="D255" s="122">
        <v>4</v>
      </c>
      <c r="E255" s="123" t="s">
        <v>35</v>
      </c>
      <c r="F255" s="124" t="s">
        <v>35</v>
      </c>
      <c r="G255" s="124" t="s">
        <v>35</v>
      </c>
      <c r="H255" s="124" t="s">
        <v>35</v>
      </c>
      <c r="I255" s="124" t="s">
        <v>35</v>
      </c>
      <c r="J255" s="124" t="s">
        <v>115</v>
      </c>
      <c r="K255" s="124" t="s">
        <v>35</v>
      </c>
      <c r="L255" s="124" t="s">
        <v>35</v>
      </c>
      <c r="M255" s="124" t="s">
        <v>35</v>
      </c>
      <c r="N255" s="124" t="s">
        <v>35</v>
      </c>
      <c r="O255" s="124" t="s">
        <v>35</v>
      </c>
      <c r="P255" s="124" t="s">
        <v>112</v>
      </c>
      <c r="Q255" s="124" t="s">
        <v>35</v>
      </c>
      <c r="R255" s="124" t="s">
        <v>35</v>
      </c>
      <c r="S255" s="124" t="s">
        <v>35</v>
      </c>
      <c r="T255" s="124" t="s">
        <v>118</v>
      </c>
      <c r="U255" s="124" t="s">
        <v>35</v>
      </c>
      <c r="V255" s="124" t="s">
        <v>35</v>
      </c>
      <c r="W255" s="124" t="s">
        <v>35</v>
      </c>
      <c r="X255" s="124" t="s">
        <v>35</v>
      </c>
      <c r="Y255" s="124" t="s">
        <v>35</v>
      </c>
      <c r="Z255" s="124" t="s">
        <v>35</v>
      </c>
      <c r="AA255" s="124" t="s">
        <v>35</v>
      </c>
      <c r="AB255" s="124" t="s">
        <v>35</v>
      </c>
      <c r="AC255" s="124" t="s">
        <v>35</v>
      </c>
      <c r="AD255" s="124" t="s">
        <v>35</v>
      </c>
      <c r="AE255" s="124" t="s">
        <v>35</v>
      </c>
      <c r="AF255" s="125" t="s">
        <v>116</v>
      </c>
      <c r="AG255" s="122" t="s">
        <v>119</v>
      </c>
    </row>
    <row r="256" spans="2:33" s="14" customFormat="1" x14ac:dyDescent="0.2">
      <c r="B256" s="121">
        <v>13</v>
      </c>
      <c r="C256" s="3" t="s">
        <v>31</v>
      </c>
      <c r="D256" s="122">
        <v>4</v>
      </c>
      <c r="E256" s="123" t="s">
        <v>35</v>
      </c>
      <c r="F256" s="124" t="s">
        <v>35</v>
      </c>
      <c r="G256" s="124" t="s">
        <v>35</v>
      </c>
      <c r="H256" s="124" t="s">
        <v>35</v>
      </c>
      <c r="I256" s="124" t="s">
        <v>35</v>
      </c>
      <c r="J256" s="124" t="s">
        <v>115</v>
      </c>
      <c r="K256" s="124" t="s">
        <v>35</v>
      </c>
      <c r="L256" s="124" t="s">
        <v>35</v>
      </c>
      <c r="M256" s="124" t="s">
        <v>35</v>
      </c>
      <c r="N256" s="124" t="s">
        <v>35</v>
      </c>
      <c r="O256" s="124" t="s">
        <v>35</v>
      </c>
      <c r="P256" s="124" t="s">
        <v>112</v>
      </c>
      <c r="Q256" s="124" t="s">
        <v>35</v>
      </c>
      <c r="R256" s="124" t="s">
        <v>35</v>
      </c>
      <c r="S256" s="124" t="s">
        <v>35</v>
      </c>
      <c r="T256" s="124" t="s">
        <v>118</v>
      </c>
      <c r="U256" s="124" t="s">
        <v>35</v>
      </c>
      <c r="V256" s="124" t="s">
        <v>35</v>
      </c>
      <c r="W256" s="124" t="s">
        <v>35</v>
      </c>
      <c r="X256" s="124" t="s">
        <v>35</v>
      </c>
      <c r="Y256" s="124" t="s">
        <v>35</v>
      </c>
      <c r="Z256" s="124" t="s">
        <v>35</v>
      </c>
      <c r="AA256" s="124" t="s">
        <v>35</v>
      </c>
      <c r="AB256" s="124" t="s">
        <v>35</v>
      </c>
      <c r="AC256" s="124" t="s">
        <v>35</v>
      </c>
      <c r="AD256" s="124" t="s">
        <v>35</v>
      </c>
      <c r="AE256" s="124" t="s">
        <v>35</v>
      </c>
      <c r="AF256" s="125" t="s">
        <v>116</v>
      </c>
      <c r="AG256" s="122" t="s">
        <v>119</v>
      </c>
    </row>
    <row r="257" spans="2:33" s="14" customFormat="1" x14ac:dyDescent="0.2">
      <c r="B257" s="121">
        <v>14</v>
      </c>
      <c r="C257" s="3" t="s">
        <v>31</v>
      </c>
      <c r="D257" s="122">
        <v>5</v>
      </c>
      <c r="E257" s="123" t="s">
        <v>35</v>
      </c>
      <c r="F257" s="124" t="s">
        <v>35</v>
      </c>
      <c r="G257" s="124" t="s">
        <v>35</v>
      </c>
      <c r="H257" s="124" t="s">
        <v>35</v>
      </c>
      <c r="I257" s="124" t="s">
        <v>35</v>
      </c>
      <c r="J257" s="124" t="s">
        <v>115</v>
      </c>
      <c r="K257" s="124" t="s">
        <v>35</v>
      </c>
      <c r="L257" s="124" t="s">
        <v>35</v>
      </c>
      <c r="M257" s="124" t="s">
        <v>35</v>
      </c>
      <c r="N257" s="124" t="s">
        <v>35</v>
      </c>
      <c r="O257" s="124" t="s">
        <v>35</v>
      </c>
      <c r="P257" s="124" t="s">
        <v>112</v>
      </c>
      <c r="Q257" s="124" t="s">
        <v>35</v>
      </c>
      <c r="R257" s="124" t="s">
        <v>35</v>
      </c>
      <c r="S257" s="124" t="s">
        <v>35</v>
      </c>
      <c r="T257" s="124" t="s">
        <v>118</v>
      </c>
      <c r="U257" s="124" t="s">
        <v>35</v>
      </c>
      <c r="V257" s="124" t="s">
        <v>35</v>
      </c>
      <c r="W257" s="124" t="s">
        <v>35</v>
      </c>
      <c r="X257" s="124" t="s">
        <v>35</v>
      </c>
      <c r="Y257" s="124" t="s">
        <v>120</v>
      </c>
      <c r="Z257" s="124" t="s">
        <v>35</v>
      </c>
      <c r="AA257" s="124" t="s">
        <v>35</v>
      </c>
      <c r="AB257" s="124" t="s">
        <v>35</v>
      </c>
      <c r="AC257" s="124" t="s">
        <v>35</v>
      </c>
      <c r="AD257" s="124" t="s">
        <v>35</v>
      </c>
      <c r="AE257" s="124" t="s">
        <v>35</v>
      </c>
      <c r="AF257" s="125" t="s">
        <v>116</v>
      </c>
      <c r="AG257" s="122" t="s">
        <v>119</v>
      </c>
    </row>
    <row r="258" spans="2:33" s="14" customFormat="1" x14ac:dyDescent="0.2">
      <c r="B258" s="121">
        <v>15</v>
      </c>
      <c r="C258" s="3" t="s">
        <v>31</v>
      </c>
      <c r="D258" s="122">
        <v>6</v>
      </c>
      <c r="E258" s="123" t="s">
        <v>35</v>
      </c>
      <c r="F258" s="124" t="s">
        <v>35</v>
      </c>
      <c r="G258" s="124" t="s">
        <v>35</v>
      </c>
      <c r="H258" s="124" t="s">
        <v>35</v>
      </c>
      <c r="I258" s="124" t="s">
        <v>35</v>
      </c>
      <c r="J258" s="124" t="s">
        <v>115</v>
      </c>
      <c r="K258" s="124" t="s">
        <v>35</v>
      </c>
      <c r="L258" s="124" t="s">
        <v>35</v>
      </c>
      <c r="M258" s="124" t="s">
        <v>35</v>
      </c>
      <c r="N258" s="124" t="s">
        <v>35</v>
      </c>
      <c r="O258" s="124" t="s">
        <v>35</v>
      </c>
      <c r="P258" s="124" t="s">
        <v>112</v>
      </c>
      <c r="Q258" s="124" t="s">
        <v>35</v>
      </c>
      <c r="R258" s="124" t="s">
        <v>35</v>
      </c>
      <c r="S258" s="124" t="s">
        <v>35</v>
      </c>
      <c r="T258" s="124" t="s">
        <v>118</v>
      </c>
      <c r="U258" s="124" t="s">
        <v>35</v>
      </c>
      <c r="V258" s="124" t="s">
        <v>35</v>
      </c>
      <c r="W258" s="124" t="s">
        <v>35</v>
      </c>
      <c r="X258" s="124" t="s">
        <v>35</v>
      </c>
      <c r="Y258" s="124" t="s">
        <v>120</v>
      </c>
      <c r="Z258" s="124" t="s">
        <v>121</v>
      </c>
      <c r="AA258" s="124" t="s">
        <v>35</v>
      </c>
      <c r="AB258" s="124" t="s">
        <v>35</v>
      </c>
      <c r="AC258" s="124" t="s">
        <v>35</v>
      </c>
      <c r="AD258" s="124" t="s">
        <v>35</v>
      </c>
      <c r="AE258" s="124" t="s">
        <v>35</v>
      </c>
      <c r="AF258" s="125" t="s">
        <v>116</v>
      </c>
      <c r="AG258" s="122" t="s">
        <v>117</v>
      </c>
    </row>
    <row r="259" spans="2:33" s="14" customFormat="1" x14ac:dyDescent="0.2">
      <c r="B259" s="121">
        <v>16</v>
      </c>
      <c r="C259" s="3" t="s">
        <v>31</v>
      </c>
      <c r="D259" s="122">
        <v>7</v>
      </c>
      <c r="E259" s="123" t="s">
        <v>35</v>
      </c>
      <c r="F259" s="124" t="s">
        <v>35</v>
      </c>
      <c r="G259" s="124" t="s">
        <v>35</v>
      </c>
      <c r="H259" s="124" t="s">
        <v>35</v>
      </c>
      <c r="I259" s="124" t="s">
        <v>35</v>
      </c>
      <c r="J259" s="124" t="s">
        <v>115</v>
      </c>
      <c r="K259" s="124" t="s">
        <v>35</v>
      </c>
      <c r="L259" s="124" t="s">
        <v>35</v>
      </c>
      <c r="M259" s="124" t="s">
        <v>35</v>
      </c>
      <c r="N259" s="124" t="s">
        <v>35</v>
      </c>
      <c r="O259" s="124" t="s">
        <v>35</v>
      </c>
      <c r="P259" s="124" t="s">
        <v>112</v>
      </c>
      <c r="Q259" s="124" t="s">
        <v>35</v>
      </c>
      <c r="R259" s="124" t="s">
        <v>35</v>
      </c>
      <c r="S259" s="124" t="s">
        <v>35</v>
      </c>
      <c r="T259" s="124" t="s">
        <v>118</v>
      </c>
      <c r="U259" s="124" t="s">
        <v>35</v>
      </c>
      <c r="V259" s="124" t="s">
        <v>35</v>
      </c>
      <c r="W259" s="124" t="s">
        <v>35</v>
      </c>
      <c r="X259" s="124" t="s">
        <v>35</v>
      </c>
      <c r="Y259" s="124" t="s">
        <v>120</v>
      </c>
      <c r="Z259" s="124" t="s">
        <v>121</v>
      </c>
      <c r="AA259" s="124" t="s">
        <v>35</v>
      </c>
      <c r="AB259" s="124" t="s">
        <v>35</v>
      </c>
      <c r="AC259" s="124" t="s">
        <v>122</v>
      </c>
      <c r="AD259" s="124" t="s">
        <v>35</v>
      </c>
      <c r="AE259" s="124" t="s">
        <v>35</v>
      </c>
      <c r="AF259" s="125" t="s">
        <v>116</v>
      </c>
      <c r="AG259" s="122" t="s">
        <v>117</v>
      </c>
    </row>
    <row r="260" spans="2:33" s="14" customFormat="1" x14ac:dyDescent="0.2">
      <c r="B260" s="121">
        <v>17</v>
      </c>
      <c r="C260" s="3" t="s">
        <v>31</v>
      </c>
      <c r="D260" s="122">
        <v>7</v>
      </c>
      <c r="E260" s="123" t="s">
        <v>35</v>
      </c>
      <c r="F260" s="124" t="s">
        <v>35</v>
      </c>
      <c r="G260" s="124" t="s">
        <v>35</v>
      </c>
      <c r="H260" s="124" t="s">
        <v>35</v>
      </c>
      <c r="I260" s="124" t="s">
        <v>35</v>
      </c>
      <c r="J260" s="124" t="s">
        <v>115</v>
      </c>
      <c r="K260" s="124" t="s">
        <v>35</v>
      </c>
      <c r="L260" s="124" t="s">
        <v>35</v>
      </c>
      <c r="M260" s="124" t="s">
        <v>35</v>
      </c>
      <c r="N260" s="124" t="s">
        <v>35</v>
      </c>
      <c r="O260" s="124" t="s">
        <v>35</v>
      </c>
      <c r="P260" s="124" t="s">
        <v>112</v>
      </c>
      <c r="Q260" s="124" t="s">
        <v>35</v>
      </c>
      <c r="R260" s="124" t="s">
        <v>35</v>
      </c>
      <c r="S260" s="124" t="s">
        <v>35</v>
      </c>
      <c r="T260" s="124" t="s">
        <v>118</v>
      </c>
      <c r="U260" s="124" t="s">
        <v>35</v>
      </c>
      <c r="V260" s="124" t="s">
        <v>35</v>
      </c>
      <c r="W260" s="124" t="s">
        <v>35</v>
      </c>
      <c r="X260" s="124" t="s">
        <v>35</v>
      </c>
      <c r="Y260" s="124" t="s">
        <v>120</v>
      </c>
      <c r="Z260" s="124" t="s">
        <v>121</v>
      </c>
      <c r="AA260" s="124" t="s">
        <v>35</v>
      </c>
      <c r="AB260" s="124" t="s">
        <v>35</v>
      </c>
      <c r="AC260" s="124" t="s">
        <v>122</v>
      </c>
      <c r="AD260" s="124" t="s">
        <v>35</v>
      </c>
      <c r="AE260" s="124" t="s">
        <v>35</v>
      </c>
      <c r="AF260" s="125" t="s">
        <v>116</v>
      </c>
      <c r="AG260" s="122" t="s">
        <v>117</v>
      </c>
    </row>
    <row r="261" spans="2:33" s="14" customFormat="1" x14ac:dyDescent="0.2">
      <c r="B261" s="121">
        <v>18</v>
      </c>
      <c r="C261" s="3" t="s">
        <v>31</v>
      </c>
      <c r="D261" s="122">
        <v>7</v>
      </c>
      <c r="E261" s="123" t="s">
        <v>35</v>
      </c>
      <c r="F261" s="124" t="s">
        <v>35</v>
      </c>
      <c r="G261" s="124" t="s">
        <v>35</v>
      </c>
      <c r="H261" s="124" t="s">
        <v>35</v>
      </c>
      <c r="I261" s="124" t="s">
        <v>35</v>
      </c>
      <c r="J261" s="124" t="s">
        <v>115</v>
      </c>
      <c r="K261" s="124" t="s">
        <v>35</v>
      </c>
      <c r="L261" s="124" t="s">
        <v>35</v>
      </c>
      <c r="M261" s="124" t="s">
        <v>35</v>
      </c>
      <c r="N261" s="124" t="s">
        <v>35</v>
      </c>
      <c r="O261" s="124" t="s">
        <v>35</v>
      </c>
      <c r="P261" s="124" t="s">
        <v>112</v>
      </c>
      <c r="Q261" s="124" t="s">
        <v>35</v>
      </c>
      <c r="R261" s="124" t="s">
        <v>35</v>
      </c>
      <c r="S261" s="124" t="s">
        <v>35</v>
      </c>
      <c r="T261" s="124" t="s">
        <v>118</v>
      </c>
      <c r="U261" s="124" t="s">
        <v>35</v>
      </c>
      <c r="V261" s="124" t="s">
        <v>35</v>
      </c>
      <c r="W261" s="124" t="s">
        <v>35</v>
      </c>
      <c r="X261" s="124" t="s">
        <v>35</v>
      </c>
      <c r="Y261" s="124" t="s">
        <v>120</v>
      </c>
      <c r="Z261" s="124" t="s">
        <v>121</v>
      </c>
      <c r="AA261" s="124" t="s">
        <v>35</v>
      </c>
      <c r="AB261" s="124" t="s">
        <v>35</v>
      </c>
      <c r="AC261" s="124" t="s">
        <v>122</v>
      </c>
      <c r="AD261" s="124" t="s">
        <v>35</v>
      </c>
      <c r="AE261" s="124" t="s">
        <v>35</v>
      </c>
      <c r="AF261" s="125" t="s">
        <v>116</v>
      </c>
      <c r="AG261" s="122" t="s">
        <v>117</v>
      </c>
    </row>
    <row r="262" spans="2:33" s="14" customFormat="1" x14ac:dyDescent="0.2">
      <c r="B262" s="121">
        <v>19</v>
      </c>
      <c r="C262" s="3" t="s">
        <v>31</v>
      </c>
      <c r="D262" s="122">
        <v>8</v>
      </c>
      <c r="E262" s="123" t="s">
        <v>35</v>
      </c>
      <c r="F262" s="124" t="s">
        <v>35</v>
      </c>
      <c r="G262" s="124" t="s">
        <v>35</v>
      </c>
      <c r="H262" s="124" t="s">
        <v>35</v>
      </c>
      <c r="I262" s="124" t="s">
        <v>35</v>
      </c>
      <c r="J262" s="124" t="s">
        <v>115</v>
      </c>
      <c r="K262" s="124" t="s">
        <v>35</v>
      </c>
      <c r="L262" s="124" t="s">
        <v>35</v>
      </c>
      <c r="M262" s="124" t="s">
        <v>35</v>
      </c>
      <c r="N262" s="124" t="s">
        <v>123</v>
      </c>
      <c r="O262" s="124" t="s">
        <v>35</v>
      </c>
      <c r="P262" s="124" t="s">
        <v>112</v>
      </c>
      <c r="Q262" s="124" t="s">
        <v>35</v>
      </c>
      <c r="R262" s="124" t="s">
        <v>35</v>
      </c>
      <c r="S262" s="124" t="s">
        <v>35</v>
      </c>
      <c r="T262" s="124" t="s">
        <v>118</v>
      </c>
      <c r="U262" s="124" t="s">
        <v>35</v>
      </c>
      <c r="V262" s="124" t="s">
        <v>35</v>
      </c>
      <c r="W262" s="124" t="s">
        <v>35</v>
      </c>
      <c r="X262" s="124" t="s">
        <v>35</v>
      </c>
      <c r="Y262" s="124" t="s">
        <v>120</v>
      </c>
      <c r="Z262" s="124" t="s">
        <v>121</v>
      </c>
      <c r="AA262" s="124" t="s">
        <v>35</v>
      </c>
      <c r="AB262" s="124" t="s">
        <v>35</v>
      </c>
      <c r="AC262" s="124" t="s">
        <v>122</v>
      </c>
      <c r="AD262" s="124" t="s">
        <v>35</v>
      </c>
      <c r="AE262" s="124" t="s">
        <v>35</v>
      </c>
      <c r="AF262" s="125" t="s">
        <v>116</v>
      </c>
      <c r="AG262" s="122" t="s">
        <v>117</v>
      </c>
    </row>
    <row r="263" spans="2:33" s="14" customFormat="1" x14ac:dyDescent="0.2">
      <c r="B263" s="127">
        <v>20</v>
      </c>
      <c r="C263" s="128" t="s">
        <v>31</v>
      </c>
      <c r="D263" s="129">
        <v>8</v>
      </c>
      <c r="E263" s="130" t="s">
        <v>35</v>
      </c>
      <c r="F263" s="131" t="s">
        <v>35</v>
      </c>
      <c r="G263" s="131" t="s">
        <v>35</v>
      </c>
      <c r="H263" s="131" t="s">
        <v>35</v>
      </c>
      <c r="I263" s="131" t="s">
        <v>35</v>
      </c>
      <c r="J263" s="131" t="s">
        <v>115</v>
      </c>
      <c r="K263" s="131" t="s">
        <v>35</v>
      </c>
      <c r="L263" s="131" t="s">
        <v>35</v>
      </c>
      <c r="M263" s="131" t="s">
        <v>35</v>
      </c>
      <c r="N263" s="131" t="s">
        <v>123</v>
      </c>
      <c r="O263" s="131" t="s">
        <v>35</v>
      </c>
      <c r="P263" s="131" t="s">
        <v>112</v>
      </c>
      <c r="Q263" s="131" t="s">
        <v>35</v>
      </c>
      <c r="R263" s="131" t="s">
        <v>35</v>
      </c>
      <c r="S263" s="131" t="s">
        <v>35</v>
      </c>
      <c r="T263" s="131" t="s">
        <v>118</v>
      </c>
      <c r="U263" s="131" t="s">
        <v>35</v>
      </c>
      <c r="V263" s="131" t="s">
        <v>35</v>
      </c>
      <c r="W263" s="131" t="s">
        <v>35</v>
      </c>
      <c r="X263" s="131" t="s">
        <v>35</v>
      </c>
      <c r="Y263" s="131" t="s">
        <v>120</v>
      </c>
      <c r="Z263" s="131" t="s">
        <v>121</v>
      </c>
      <c r="AA263" s="131" t="s">
        <v>35</v>
      </c>
      <c r="AB263" s="131" t="s">
        <v>35</v>
      </c>
      <c r="AC263" s="131" t="s">
        <v>122</v>
      </c>
      <c r="AD263" s="131" t="s">
        <v>35</v>
      </c>
      <c r="AE263" s="131" t="s">
        <v>35</v>
      </c>
      <c r="AF263" s="132" t="s">
        <v>116</v>
      </c>
      <c r="AG263" s="129" t="s">
        <v>117</v>
      </c>
    </row>
    <row r="264" spans="2:33" s="14" customFormat="1" x14ac:dyDescent="0.2">
      <c r="B264" s="156">
        <v>1</v>
      </c>
      <c r="C264" s="157" t="s">
        <v>32</v>
      </c>
      <c r="D264" s="158">
        <v>0</v>
      </c>
      <c r="E264" s="133" t="s">
        <v>35</v>
      </c>
      <c r="F264" s="159" t="s">
        <v>35</v>
      </c>
      <c r="G264" s="159" t="s">
        <v>35</v>
      </c>
      <c r="H264" s="159" t="s">
        <v>35</v>
      </c>
      <c r="I264" s="159" t="s">
        <v>35</v>
      </c>
      <c r="J264" s="159" t="s">
        <v>35</v>
      </c>
      <c r="K264" s="159" t="s">
        <v>35</v>
      </c>
      <c r="L264" s="159" t="s">
        <v>35</v>
      </c>
      <c r="M264" s="159" t="s">
        <v>35</v>
      </c>
      <c r="N264" s="159" t="s">
        <v>35</v>
      </c>
      <c r="O264" s="159" t="s">
        <v>35</v>
      </c>
      <c r="P264" s="159" t="s">
        <v>35</v>
      </c>
      <c r="Q264" s="159" t="s">
        <v>35</v>
      </c>
      <c r="R264" s="159" t="s">
        <v>35</v>
      </c>
      <c r="S264" s="159" t="s">
        <v>35</v>
      </c>
      <c r="T264" s="159" t="s">
        <v>35</v>
      </c>
      <c r="U264" s="159" t="s">
        <v>35</v>
      </c>
      <c r="V264" s="159" t="s">
        <v>35</v>
      </c>
      <c r="W264" s="159" t="s">
        <v>35</v>
      </c>
      <c r="X264" s="159" t="s">
        <v>35</v>
      </c>
      <c r="Y264" s="159" t="s">
        <v>35</v>
      </c>
      <c r="Z264" s="159" t="s">
        <v>35</v>
      </c>
      <c r="AA264" s="159" t="s">
        <v>35</v>
      </c>
      <c r="AB264" s="159" t="s">
        <v>35</v>
      </c>
      <c r="AC264" s="159" t="s">
        <v>35</v>
      </c>
      <c r="AD264" s="159" t="s">
        <v>35</v>
      </c>
      <c r="AE264" s="159" t="s">
        <v>35</v>
      </c>
      <c r="AF264" s="160" t="s">
        <v>35</v>
      </c>
      <c r="AG264" s="158" t="s">
        <v>35</v>
      </c>
    </row>
    <row r="265" spans="2:33" s="14" customFormat="1" x14ac:dyDescent="0.2">
      <c r="B265" s="121">
        <v>2</v>
      </c>
      <c r="C265" s="3" t="s">
        <v>32</v>
      </c>
      <c r="D265" s="122">
        <v>0</v>
      </c>
      <c r="E265" s="123" t="s">
        <v>35</v>
      </c>
      <c r="F265" s="124" t="s">
        <v>35</v>
      </c>
      <c r="G265" s="124" t="s">
        <v>35</v>
      </c>
      <c r="H265" s="124" t="s">
        <v>35</v>
      </c>
      <c r="I265" s="124" t="s">
        <v>35</v>
      </c>
      <c r="J265" s="124" t="s">
        <v>35</v>
      </c>
      <c r="K265" s="124" t="s">
        <v>35</v>
      </c>
      <c r="L265" s="124" t="s">
        <v>35</v>
      </c>
      <c r="M265" s="124" t="s">
        <v>35</v>
      </c>
      <c r="N265" s="124" t="s">
        <v>35</v>
      </c>
      <c r="O265" s="124" t="s">
        <v>35</v>
      </c>
      <c r="P265" s="124" t="s">
        <v>35</v>
      </c>
      <c r="Q265" s="124" t="s">
        <v>35</v>
      </c>
      <c r="R265" s="124" t="s">
        <v>35</v>
      </c>
      <c r="S265" s="124" t="s">
        <v>35</v>
      </c>
      <c r="T265" s="124" t="s">
        <v>35</v>
      </c>
      <c r="U265" s="124" t="s">
        <v>35</v>
      </c>
      <c r="V265" s="124" t="s">
        <v>35</v>
      </c>
      <c r="W265" s="124" t="s">
        <v>35</v>
      </c>
      <c r="X265" s="124" t="s">
        <v>35</v>
      </c>
      <c r="Y265" s="124" t="s">
        <v>35</v>
      </c>
      <c r="Z265" s="124" t="s">
        <v>35</v>
      </c>
      <c r="AA265" s="124" t="s">
        <v>35</v>
      </c>
      <c r="AB265" s="124" t="s">
        <v>35</v>
      </c>
      <c r="AC265" s="124" t="s">
        <v>35</v>
      </c>
      <c r="AD265" s="124" t="s">
        <v>35</v>
      </c>
      <c r="AE265" s="124" t="s">
        <v>35</v>
      </c>
      <c r="AF265" s="125" t="s">
        <v>35</v>
      </c>
      <c r="AG265" s="122" t="s">
        <v>35</v>
      </c>
    </row>
    <row r="266" spans="2:33" s="14" customFormat="1" x14ac:dyDescent="0.2">
      <c r="B266" s="121">
        <v>3</v>
      </c>
      <c r="C266" s="3" t="s">
        <v>32</v>
      </c>
      <c r="D266" s="122">
        <v>0</v>
      </c>
      <c r="E266" s="123" t="s">
        <v>35</v>
      </c>
      <c r="F266" s="124" t="s">
        <v>35</v>
      </c>
      <c r="G266" s="124" t="s">
        <v>35</v>
      </c>
      <c r="H266" s="124" t="s">
        <v>35</v>
      </c>
      <c r="I266" s="124" t="s">
        <v>35</v>
      </c>
      <c r="J266" s="124" t="s">
        <v>35</v>
      </c>
      <c r="K266" s="124" t="s">
        <v>35</v>
      </c>
      <c r="L266" s="124" t="s">
        <v>35</v>
      </c>
      <c r="M266" s="124" t="s">
        <v>35</v>
      </c>
      <c r="N266" s="124" t="s">
        <v>35</v>
      </c>
      <c r="O266" s="124" t="s">
        <v>35</v>
      </c>
      <c r="P266" s="124" t="s">
        <v>35</v>
      </c>
      <c r="Q266" s="124" t="s">
        <v>35</v>
      </c>
      <c r="R266" s="124" t="s">
        <v>35</v>
      </c>
      <c r="S266" s="124" t="s">
        <v>35</v>
      </c>
      <c r="T266" s="124" t="s">
        <v>35</v>
      </c>
      <c r="U266" s="124" t="s">
        <v>35</v>
      </c>
      <c r="V266" s="124" t="s">
        <v>35</v>
      </c>
      <c r="W266" s="124" t="s">
        <v>35</v>
      </c>
      <c r="X266" s="124" t="s">
        <v>35</v>
      </c>
      <c r="Y266" s="124" t="s">
        <v>35</v>
      </c>
      <c r="Z266" s="124" t="s">
        <v>35</v>
      </c>
      <c r="AA266" s="124" t="s">
        <v>35</v>
      </c>
      <c r="AB266" s="124" t="s">
        <v>35</v>
      </c>
      <c r="AC266" s="124" t="s">
        <v>35</v>
      </c>
      <c r="AD266" s="124" t="s">
        <v>35</v>
      </c>
      <c r="AE266" s="124" t="s">
        <v>35</v>
      </c>
      <c r="AF266" s="125" t="s">
        <v>35</v>
      </c>
      <c r="AG266" s="122" t="s">
        <v>35</v>
      </c>
    </row>
    <row r="267" spans="2:33" s="14" customFormat="1" x14ac:dyDescent="0.2">
      <c r="B267" s="121">
        <v>4</v>
      </c>
      <c r="C267" s="3" t="s">
        <v>32</v>
      </c>
      <c r="D267" s="122">
        <v>0</v>
      </c>
      <c r="E267" s="123" t="s">
        <v>35</v>
      </c>
      <c r="F267" s="124" t="s">
        <v>35</v>
      </c>
      <c r="G267" s="124" t="s">
        <v>35</v>
      </c>
      <c r="H267" s="124" t="s">
        <v>35</v>
      </c>
      <c r="I267" s="124" t="s">
        <v>35</v>
      </c>
      <c r="J267" s="124" t="s">
        <v>35</v>
      </c>
      <c r="K267" s="124" t="s">
        <v>35</v>
      </c>
      <c r="L267" s="124" t="s">
        <v>35</v>
      </c>
      <c r="M267" s="124" t="s">
        <v>35</v>
      </c>
      <c r="N267" s="124" t="s">
        <v>35</v>
      </c>
      <c r="O267" s="124" t="s">
        <v>35</v>
      </c>
      <c r="P267" s="124" t="s">
        <v>35</v>
      </c>
      <c r="Q267" s="124" t="s">
        <v>35</v>
      </c>
      <c r="R267" s="124" t="s">
        <v>35</v>
      </c>
      <c r="S267" s="124" t="s">
        <v>35</v>
      </c>
      <c r="T267" s="124" t="s">
        <v>35</v>
      </c>
      <c r="U267" s="124" t="s">
        <v>35</v>
      </c>
      <c r="V267" s="124" t="s">
        <v>35</v>
      </c>
      <c r="W267" s="124" t="s">
        <v>35</v>
      </c>
      <c r="X267" s="124" t="s">
        <v>35</v>
      </c>
      <c r="Y267" s="124" t="s">
        <v>35</v>
      </c>
      <c r="Z267" s="124" t="s">
        <v>35</v>
      </c>
      <c r="AA267" s="124" t="s">
        <v>35</v>
      </c>
      <c r="AB267" s="124" t="s">
        <v>35</v>
      </c>
      <c r="AC267" s="124" t="s">
        <v>35</v>
      </c>
      <c r="AD267" s="124" t="s">
        <v>35</v>
      </c>
      <c r="AE267" s="124" t="s">
        <v>35</v>
      </c>
      <c r="AF267" s="125" t="s">
        <v>35</v>
      </c>
      <c r="AG267" s="122" t="s">
        <v>35</v>
      </c>
    </row>
    <row r="268" spans="2:33" s="14" customFormat="1" x14ac:dyDescent="0.2">
      <c r="B268" s="121">
        <v>5</v>
      </c>
      <c r="C268" s="3" t="s">
        <v>32</v>
      </c>
      <c r="D268" s="122">
        <v>0</v>
      </c>
      <c r="E268" s="123" t="s">
        <v>35</v>
      </c>
      <c r="F268" s="124" t="s">
        <v>35</v>
      </c>
      <c r="G268" s="124" t="s">
        <v>35</v>
      </c>
      <c r="H268" s="124" t="s">
        <v>35</v>
      </c>
      <c r="I268" s="124" t="s">
        <v>35</v>
      </c>
      <c r="J268" s="124" t="s">
        <v>35</v>
      </c>
      <c r="K268" s="124" t="s">
        <v>35</v>
      </c>
      <c r="L268" s="124" t="s">
        <v>35</v>
      </c>
      <c r="M268" s="124" t="s">
        <v>35</v>
      </c>
      <c r="N268" s="124" t="s">
        <v>35</v>
      </c>
      <c r="O268" s="124" t="s">
        <v>35</v>
      </c>
      <c r="P268" s="124" t="s">
        <v>35</v>
      </c>
      <c r="Q268" s="124" t="s">
        <v>35</v>
      </c>
      <c r="R268" s="124" t="s">
        <v>35</v>
      </c>
      <c r="S268" s="124" t="s">
        <v>35</v>
      </c>
      <c r="T268" s="124" t="s">
        <v>35</v>
      </c>
      <c r="U268" s="124" t="s">
        <v>35</v>
      </c>
      <c r="V268" s="124" t="s">
        <v>35</v>
      </c>
      <c r="W268" s="124" t="s">
        <v>35</v>
      </c>
      <c r="X268" s="124" t="s">
        <v>35</v>
      </c>
      <c r="Y268" s="124" t="s">
        <v>35</v>
      </c>
      <c r="Z268" s="124" t="s">
        <v>35</v>
      </c>
      <c r="AA268" s="124" t="s">
        <v>35</v>
      </c>
      <c r="AB268" s="124" t="s">
        <v>35</v>
      </c>
      <c r="AC268" s="124" t="s">
        <v>35</v>
      </c>
      <c r="AD268" s="124" t="s">
        <v>35</v>
      </c>
      <c r="AE268" s="124" t="s">
        <v>35</v>
      </c>
      <c r="AF268" s="125" t="s">
        <v>35</v>
      </c>
      <c r="AG268" s="122" t="s">
        <v>35</v>
      </c>
    </row>
    <row r="269" spans="2:33" s="14" customFormat="1" x14ac:dyDescent="0.2">
      <c r="B269" s="121">
        <v>6</v>
      </c>
      <c r="C269" s="3" t="s">
        <v>32</v>
      </c>
      <c r="D269" s="122">
        <v>0</v>
      </c>
      <c r="E269" s="123" t="s">
        <v>35</v>
      </c>
      <c r="F269" s="124" t="s">
        <v>35</v>
      </c>
      <c r="G269" s="124" t="s">
        <v>35</v>
      </c>
      <c r="H269" s="124" t="s">
        <v>35</v>
      </c>
      <c r="I269" s="124" t="s">
        <v>35</v>
      </c>
      <c r="J269" s="124" t="s">
        <v>35</v>
      </c>
      <c r="K269" s="124" t="s">
        <v>35</v>
      </c>
      <c r="L269" s="124" t="s">
        <v>35</v>
      </c>
      <c r="M269" s="124" t="s">
        <v>35</v>
      </c>
      <c r="N269" s="124" t="s">
        <v>35</v>
      </c>
      <c r="O269" s="124" t="s">
        <v>35</v>
      </c>
      <c r="P269" s="124" t="s">
        <v>35</v>
      </c>
      <c r="Q269" s="124" t="s">
        <v>35</v>
      </c>
      <c r="R269" s="124" t="s">
        <v>35</v>
      </c>
      <c r="S269" s="124" t="s">
        <v>35</v>
      </c>
      <c r="T269" s="124" t="s">
        <v>35</v>
      </c>
      <c r="U269" s="124" t="s">
        <v>35</v>
      </c>
      <c r="V269" s="124" t="s">
        <v>35</v>
      </c>
      <c r="W269" s="124" t="s">
        <v>35</v>
      </c>
      <c r="X269" s="124" t="s">
        <v>35</v>
      </c>
      <c r="Y269" s="124" t="s">
        <v>35</v>
      </c>
      <c r="Z269" s="124" t="s">
        <v>35</v>
      </c>
      <c r="AA269" s="124" t="s">
        <v>35</v>
      </c>
      <c r="AB269" s="124" t="s">
        <v>35</v>
      </c>
      <c r="AC269" s="124" t="s">
        <v>35</v>
      </c>
      <c r="AD269" s="124" t="s">
        <v>35</v>
      </c>
      <c r="AE269" s="124" t="s">
        <v>35</v>
      </c>
      <c r="AF269" s="125" t="s">
        <v>35</v>
      </c>
      <c r="AG269" s="122" t="s">
        <v>35</v>
      </c>
    </row>
    <row r="270" spans="2:33" s="14" customFormat="1" x14ac:dyDescent="0.2">
      <c r="B270" s="121">
        <v>7</v>
      </c>
      <c r="C270" s="3" t="s">
        <v>32</v>
      </c>
      <c r="D270" s="122">
        <v>2</v>
      </c>
      <c r="E270" s="123" t="s">
        <v>35</v>
      </c>
      <c r="F270" s="124" t="s">
        <v>35</v>
      </c>
      <c r="G270" s="124" t="s">
        <v>35</v>
      </c>
      <c r="H270" s="124" t="s">
        <v>35</v>
      </c>
      <c r="I270" s="124" t="s">
        <v>35</v>
      </c>
      <c r="J270" s="124" t="s">
        <v>115</v>
      </c>
      <c r="K270" s="124" t="s">
        <v>35</v>
      </c>
      <c r="L270" s="124" t="s">
        <v>35</v>
      </c>
      <c r="M270" s="124" t="s">
        <v>35</v>
      </c>
      <c r="N270" s="124" t="s">
        <v>35</v>
      </c>
      <c r="O270" s="124" t="s">
        <v>35</v>
      </c>
      <c r="P270" s="124" t="s">
        <v>35</v>
      </c>
      <c r="Q270" s="124" t="s">
        <v>35</v>
      </c>
      <c r="R270" s="124" t="s">
        <v>35</v>
      </c>
      <c r="S270" s="124" t="s">
        <v>35</v>
      </c>
      <c r="T270" s="124" t="s">
        <v>35</v>
      </c>
      <c r="U270" s="124" t="s">
        <v>35</v>
      </c>
      <c r="V270" s="124" t="s">
        <v>35</v>
      </c>
      <c r="W270" s="124" t="s">
        <v>35</v>
      </c>
      <c r="X270" s="124" t="s">
        <v>35</v>
      </c>
      <c r="Y270" s="124" t="s">
        <v>35</v>
      </c>
      <c r="Z270" s="124" t="s">
        <v>35</v>
      </c>
      <c r="AA270" s="124" t="s">
        <v>35</v>
      </c>
      <c r="AB270" s="124" t="s">
        <v>35</v>
      </c>
      <c r="AC270" s="124" t="s">
        <v>35</v>
      </c>
      <c r="AD270" s="124" t="s">
        <v>35</v>
      </c>
      <c r="AE270" s="124" t="s">
        <v>35</v>
      </c>
      <c r="AF270" s="125" t="s">
        <v>116</v>
      </c>
      <c r="AG270" s="122" t="s">
        <v>117</v>
      </c>
    </row>
    <row r="271" spans="2:33" s="14" customFormat="1" x14ac:dyDescent="0.2">
      <c r="B271" s="121">
        <v>8</v>
      </c>
      <c r="C271" s="3" t="s">
        <v>32</v>
      </c>
      <c r="D271" s="122">
        <v>2</v>
      </c>
      <c r="E271" s="123" t="s">
        <v>35</v>
      </c>
      <c r="F271" s="124" t="s">
        <v>35</v>
      </c>
      <c r="G271" s="124" t="s">
        <v>35</v>
      </c>
      <c r="H271" s="124" t="s">
        <v>35</v>
      </c>
      <c r="I271" s="124" t="s">
        <v>35</v>
      </c>
      <c r="J271" s="124" t="s">
        <v>115</v>
      </c>
      <c r="K271" s="124" t="s">
        <v>35</v>
      </c>
      <c r="L271" s="124" t="s">
        <v>35</v>
      </c>
      <c r="M271" s="124" t="s">
        <v>35</v>
      </c>
      <c r="N271" s="124" t="s">
        <v>35</v>
      </c>
      <c r="O271" s="124" t="s">
        <v>35</v>
      </c>
      <c r="P271" s="124" t="s">
        <v>35</v>
      </c>
      <c r="Q271" s="124" t="s">
        <v>35</v>
      </c>
      <c r="R271" s="124" t="s">
        <v>35</v>
      </c>
      <c r="S271" s="124" t="s">
        <v>35</v>
      </c>
      <c r="T271" s="124" t="s">
        <v>35</v>
      </c>
      <c r="U271" s="124" t="s">
        <v>35</v>
      </c>
      <c r="V271" s="124" t="s">
        <v>35</v>
      </c>
      <c r="W271" s="124" t="s">
        <v>35</v>
      </c>
      <c r="X271" s="124" t="s">
        <v>35</v>
      </c>
      <c r="Y271" s="124" t="s">
        <v>35</v>
      </c>
      <c r="Z271" s="124" t="s">
        <v>35</v>
      </c>
      <c r="AA271" s="124" t="s">
        <v>35</v>
      </c>
      <c r="AB271" s="124" t="s">
        <v>35</v>
      </c>
      <c r="AC271" s="124" t="s">
        <v>35</v>
      </c>
      <c r="AD271" s="124" t="s">
        <v>35</v>
      </c>
      <c r="AE271" s="124" t="s">
        <v>35</v>
      </c>
      <c r="AF271" s="125" t="s">
        <v>116</v>
      </c>
      <c r="AG271" s="122" t="s">
        <v>117</v>
      </c>
    </row>
    <row r="272" spans="2:33" s="14" customFormat="1" x14ac:dyDescent="0.2">
      <c r="B272" s="121">
        <v>9</v>
      </c>
      <c r="C272" s="3" t="s">
        <v>32</v>
      </c>
      <c r="D272" s="122">
        <v>3</v>
      </c>
      <c r="E272" s="123" t="s">
        <v>35</v>
      </c>
      <c r="F272" s="124" t="s">
        <v>35</v>
      </c>
      <c r="G272" s="124" t="s">
        <v>35</v>
      </c>
      <c r="H272" s="124" t="s">
        <v>35</v>
      </c>
      <c r="I272" s="124" t="s">
        <v>35</v>
      </c>
      <c r="J272" s="124" t="s">
        <v>115</v>
      </c>
      <c r="K272" s="124" t="s">
        <v>35</v>
      </c>
      <c r="L272" s="124" t="s">
        <v>35</v>
      </c>
      <c r="M272" s="124" t="s">
        <v>35</v>
      </c>
      <c r="N272" s="124" t="s">
        <v>35</v>
      </c>
      <c r="O272" s="124" t="s">
        <v>35</v>
      </c>
      <c r="P272" s="124" t="s">
        <v>112</v>
      </c>
      <c r="Q272" s="124" t="s">
        <v>35</v>
      </c>
      <c r="R272" s="124" t="s">
        <v>35</v>
      </c>
      <c r="S272" s="124" t="s">
        <v>35</v>
      </c>
      <c r="T272" s="124" t="s">
        <v>35</v>
      </c>
      <c r="U272" s="124" t="s">
        <v>35</v>
      </c>
      <c r="V272" s="124" t="s">
        <v>35</v>
      </c>
      <c r="W272" s="124" t="s">
        <v>35</v>
      </c>
      <c r="X272" s="124" t="s">
        <v>35</v>
      </c>
      <c r="Y272" s="124" t="s">
        <v>35</v>
      </c>
      <c r="Z272" s="124" t="s">
        <v>35</v>
      </c>
      <c r="AA272" s="124" t="s">
        <v>35</v>
      </c>
      <c r="AB272" s="124" t="s">
        <v>35</v>
      </c>
      <c r="AC272" s="124" t="s">
        <v>35</v>
      </c>
      <c r="AD272" s="124" t="s">
        <v>35</v>
      </c>
      <c r="AE272" s="124" t="s">
        <v>35</v>
      </c>
      <c r="AF272" s="125" t="s">
        <v>116</v>
      </c>
      <c r="AG272" s="122" t="s">
        <v>125</v>
      </c>
    </row>
    <row r="273" spans="2:33" s="14" customFormat="1" x14ac:dyDescent="0.2">
      <c r="B273" s="121">
        <v>10</v>
      </c>
      <c r="C273" s="3" t="s">
        <v>32</v>
      </c>
      <c r="D273" s="122">
        <v>3</v>
      </c>
      <c r="E273" s="123" t="s">
        <v>35</v>
      </c>
      <c r="F273" s="124" t="s">
        <v>35</v>
      </c>
      <c r="G273" s="124" t="s">
        <v>35</v>
      </c>
      <c r="H273" s="124" t="s">
        <v>35</v>
      </c>
      <c r="I273" s="124" t="s">
        <v>35</v>
      </c>
      <c r="J273" s="124" t="s">
        <v>115</v>
      </c>
      <c r="K273" s="124" t="s">
        <v>35</v>
      </c>
      <c r="L273" s="124" t="s">
        <v>35</v>
      </c>
      <c r="M273" s="124" t="s">
        <v>35</v>
      </c>
      <c r="N273" s="124" t="s">
        <v>35</v>
      </c>
      <c r="O273" s="124" t="s">
        <v>35</v>
      </c>
      <c r="P273" s="124" t="s">
        <v>112</v>
      </c>
      <c r="Q273" s="124" t="s">
        <v>35</v>
      </c>
      <c r="R273" s="124" t="s">
        <v>35</v>
      </c>
      <c r="S273" s="124" t="s">
        <v>35</v>
      </c>
      <c r="T273" s="124" t="s">
        <v>35</v>
      </c>
      <c r="U273" s="124" t="s">
        <v>35</v>
      </c>
      <c r="V273" s="124" t="s">
        <v>35</v>
      </c>
      <c r="W273" s="124" t="s">
        <v>35</v>
      </c>
      <c r="X273" s="124" t="s">
        <v>35</v>
      </c>
      <c r="Y273" s="124" t="s">
        <v>35</v>
      </c>
      <c r="Z273" s="124" t="s">
        <v>35</v>
      </c>
      <c r="AA273" s="124" t="s">
        <v>35</v>
      </c>
      <c r="AB273" s="124" t="s">
        <v>35</v>
      </c>
      <c r="AC273" s="124" t="s">
        <v>35</v>
      </c>
      <c r="AD273" s="124" t="s">
        <v>35</v>
      </c>
      <c r="AE273" s="124" t="s">
        <v>35</v>
      </c>
      <c r="AF273" s="125" t="s">
        <v>116</v>
      </c>
      <c r="AG273" s="122" t="s">
        <v>125</v>
      </c>
    </row>
    <row r="274" spans="2:33" s="14" customFormat="1" x14ac:dyDescent="0.2">
      <c r="B274" s="121">
        <v>11</v>
      </c>
      <c r="C274" s="3" t="s">
        <v>32</v>
      </c>
      <c r="D274" s="122">
        <v>4</v>
      </c>
      <c r="E274" s="123" t="s">
        <v>35</v>
      </c>
      <c r="F274" s="124" t="s">
        <v>35</v>
      </c>
      <c r="G274" s="124" t="s">
        <v>35</v>
      </c>
      <c r="H274" s="124" t="s">
        <v>35</v>
      </c>
      <c r="I274" s="124" t="s">
        <v>35</v>
      </c>
      <c r="J274" s="124" t="s">
        <v>115</v>
      </c>
      <c r="K274" s="124" t="s">
        <v>35</v>
      </c>
      <c r="L274" s="124" t="s">
        <v>35</v>
      </c>
      <c r="M274" s="124" t="s">
        <v>35</v>
      </c>
      <c r="N274" s="124" t="s">
        <v>35</v>
      </c>
      <c r="O274" s="124" t="s">
        <v>35</v>
      </c>
      <c r="P274" s="124" t="s">
        <v>112</v>
      </c>
      <c r="Q274" s="124" t="s">
        <v>35</v>
      </c>
      <c r="R274" s="124" t="s">
        <v>35</v>
      </c>
      <c r="S274" s="124" t="s">
        <v>35</v>
      </c>
      <c r="T274" s="124" t="s">
        <v>118</v>
      </c>
      <c r="U274" s="124" t="s">
        <v>35</v>
      </c>
      <c r="V274" s="124" t="s">
        <v>35</v>
      </c>
      <c r="W274" s="124" t="s">
        <v>35</v>
      </c>
      <c r="X274" s="124" t="s">
        <v>35</v>
      </c>
      <c r="Y274" s="124" t="s">
        <v>35</v>
      </c>
      <c r="Z274" s="124" t="s">
        <v>35</v>
      </c>
      <c r="AA274" s="124" t="s">
        <v>35</v>
      </c>
      <c r="AB274" s="124" t="s">
        <v>35</v>
      </c>
      <c r="AC274" s="124" t="s">
        <v>35</v>
      </c>
      <c r="AD274" s="124" t="s">
        <v>35</v>
      </c>
      <c r="AE274" s="124" t="s">
        <v>35</v>
      </c>
      <c r="AF274" s="125" t="s">
        <v>116</v>
      </c>
      <c r="AG274" s="122" t="s">
        <v>119</v>
      </c>
    </row>
    <row r="275" spans="2:33" s="14" customFormat="1" x14ac:dyDescent="0.2">
      <c r="B275" s="121">
        <v>12</v>
      </c>
      <c r="C275" s="3" t="s">
        <v>32</v>
      </c>
      <c r="D275" s="122">
        <v>4</v>
      </c>
      <c r="E275" s="123" t="s">
        <v>35</v>
      </c>
      <c r="F275" s="124" t="s">
        <v>35</v>
      </c>
      <c r="G275" s="124" t="s">
        <v>35</v>
      </c>
      <c r="H275" s="124" t="s">
        <v>35</v>
      </c>
      <c r="I275" s="124" t="s">
        <v>35</v>
      </c>
      <c r="J275" s="124" t="s">
        <v>115</v>
      </c>
      <c r="K275" s="124" t="s">
        <v>35</v>
      </c>
      <c r="L275" s="124" t="s">
        <v>35</v>
      </c>
      <c r="M275" s="124" t="s">
        <v>35</v>
      </c>
      <c r="N275" s="124" t="s">
        <v>35</v>
      </c>
      <c r="O275" s="124" t="s">
        <v>35</v>
      </c>
      <c r="P275" s="124" t="s">
        <v>112</v>
      </c>
      <c r="Q275" s="124" t="s">
        <v>35</v>
      </c>
      <c r="R275" s="124" t="s">
        <v>35</v>
      </c>
      <c r="S275" s="124" t="s">
        <v>35</v>
      </c>
      <c r="T275" s="124" t="s">
        <v>118</v>
      </c>
      <c r="U275" s="124" t="s">
        <v>35</v>
      </c>
      <c r="V275" s="124" t="s">
        <v>35</v>
      </c>
      <c r="W275" s="124" t="s">
        <v>35</v>
      </c>
      <c r="X275" s="124" t="s">
        <v>35</v>
      </c>
      <c r="Y275" s="124" t="s">
        <v>35</v>
      </c>
      <c r="Z275" s="124" t="s">
        <v>35</v>
      </c>
      <c r="AA275" s="124" t="s">
        <v>35</v>
      </c>
      <c r="AB275" s="124" t="s">
        <v>35</v>
      </c>
      <c r="AC275" s="124" t="s">
        <v>35</v>
      </c>
      <c r="AD275" s="124" t="s">
        <v>35</v>
      </c>
      <c r="AE275" s="124" t="s">
        <v>35</v>
      </c>
      <c r="AF275" s="125" t="s">
        <v>116</v>
      </c>
      <c r="AG275" s="122" t="s">
        <v>119</v>
      </c>
    </row>
    <row r="276" spans="2:33" s="14" customFormat="1" x14ac:dyDescent="0.2">
      <c r="B276" s="121">
        <v>13</v>
      </c>
      <c r="C276" s="3" t="s">
        <v>32</v>
      </c>
      <c r="D276" s="122">
        <v>4</v>
      </c>
      <c r="E276" s="123" t="s">
        <v>35</v>
      </c>
      <c r="F276" s="124" t="s">
        <v>35</v>
      </c>
      <c r="G276" s="124" t="s">
        <v>35</v>
      </c>
      <c r="H276" s="124" t="s">
        <v>35</v>
      </c>
      <c r="I276" s="124" t="s">
        <v>35</v>
      </c>
      <c r="J276" s="124" t="s">
        <v>115</v>
      </c>
      <c r="K276" s="124" t="s">
        <v>35</v>
      </c>
      <c r="L276" s="124" t="s">
        <v>35</v>
      </c>
      <c r="M276" s="124" t="s">
        <v>35</v>
      </c>
      <c r="N276" s="124" t="s">
        <v>35</v>
      </c>
      <c r="O276" s="124" t="s">
        <v>35</v>
      </c>
      <c r="P276" s="124" t="s">
        <v>112</v>
      </c>
      <c r="Q276" s="124" t="s">
        <v>35</v>
      </c>
      <c r="R276" s="124" t="s">
        <v>35</v>
      </c>
      <c r="S276" s="124" t="s">
        <v>35</v>
      </c>
      <c r="T276" s="124" t="s">
        <v>118</v>
      </c>
      <c r="U276" s="124" t="s">
        <v>35</v>
      </c>
      <c r="V276" s="124" t="s">
        <v>35</v>
      </c>
      <c r="W276" s="124" t="s">
        <v>35</v>
      </c>
      <c r="X276" s="124" t="s">
        <v>35</v>
      </c>
      <c r="Y276" s="124" t="s">
        <v>35</v>
      </c>
      <c r="Z276" s="124" t="s">
        <v>35</v>
      </c>
      <c r="AA276" s="124" t="s">
        <v>35</v>
      </c>
      <c r="AB276" s="124" t="s">
        <v>35</v>
      </c>
      <c r="AC276" s="124" t="s">
        <v>35</v>
      </c>
      <c r="AD276" s="124" t="s">
        <v>35</v>
      </c>
      <c r="AE276" s="124" t="s">
        <v>35</v>
      </c>
      <c r="AF276" s="125" t="s">
        <v>116</v>
      </c>
      <c r="AG276" s="122" t="s">
        <v>119</v>
      </c>
    </row>
    <row r="277" spans="2:33" s="14" customFormat="1" x14ac:dyDescent="0.2">
      <c r="B277" s="121">
        <v>14</v>
      </c>
      <c r="C277" s="3" t="s">
        <v>32</v>
      </c>
      <c r="D277" s="122">
        <v>4</v>
      </c>
      <c r="E277" s="123" t="s">
        <v>35</v>
      </c>
      <c r="F277" s="124" t="s">
        <v>35</v>
      </c>
      <c r="G277" s="124" t="s">
        <v>35</v>
      </c>
      <c r="H277" s="124" t="s">
        <v>35</v>
      </c>
      <c r="I277" s="124" t="s">
        <v>35</v>
      </c>
      <c r="J277" s="124" t="s">
        <v>115</v>
      </c>
      <c r="K277" s="124" t="s">
        <v>35</v>
      </c>
      <c r="L277" s="124" t="s">
        <v>35</v>
      </c>
      <c r="M277" s="124" t="s">
        <v>35</v>
      </c>
      <c r="N277" s="124" t="s">
        <v>35</v>
      </c>
      <c r="O277" s="124" t="s">
        <v>35</v>
      </c>
      <c r="P277" s="124" t="s">
        <v>112</v>
      </c>
      <c r="Q277" s="124" t="s">
        <v>35</v>
      </c>
      <c r="R277" s="124" t="s">
        <v>35</v>
      </c>
      <c r="S277" s="124" t="s">
        <v>35</v>
      </c>
      <c r="T277" s="124" t="s">
        <v>118</v>
      </c>
      <c r="U277" s="124" t="s">
        <v>35</v>
      </c>
      <c r="V277" s="124" t="s">
        <v>35</v>
      </c>
      <c r="W277" s="124" t="s">
        <v>35</v>
      </c>
      <c r="X277" s="124" t="s">
        <v>35</v>
      </c>
      <c r="Y277" s="124" t="s">
        <v>35</v>
      </c>
      <c r="Z277" s="124" t="s">
        <v>35</v>
      </c>
      <c r="AA277" s="124" t="s">
        <v>35</v>
      </c>
      <c r="AB277" s="124" t="s">
        <v>35</v>
      </c>
      <c r="AC277" s="124" t="s">
        <v>35</v>
      </c>
      <c r="AD277" s="124" t="s">
        <v>35</v>
      </c>
      <c r="AE277" s="124" t="s">
        <v>35</v>
      </c>
      <c r="AF277" s="125" t="s">
        <v>116</v>
      </c>
      <c r="AG277" s="122" t="s">
        <v>119</v>
      </c>
    </row>
    <row r="278" spans="2:33" s="14" customFormat="1" x14ac:dyDescent="0.2">
      <c r="B278" s="121">
        <v>15</v>
      </c>
      <c r="C278" s="3" t="s">
        <v>32</v>
      </c>
      <c r="D278" s="122">
        <v>4</v>
      </c>
      <c r="E278" s="123" t="s">
        <v>35</v>
      </c>
      <c r="F278" s="124" t="s">
        <v>35</v>
      </c>
      <c r="G278" s="124" t="s">
        <v>35</v>
      </c>
      <c r="H278" s="124" t="s">
        <v>35</v>
      </c>
      <c r="I278" s="124" t="s">
        <v>35</v>
      </c>
      <c r="J278" s="124" t="s">
        <v>115</v>
      </c>
      <c r="K278" s="124" t="s">
        <v>35</v>
      </c>
      <c r="L278" s="124" t="s">
        <v>35</v>
      </c>
      <c r="M278" s="124" t="s">
        <v>35</v>
      </c>
      <c r="N278" s="124" t="s">
        <v>35</v>
      </c>
      <c r="O278" s="124" t="s">
        <v>35</v>
      </c>
      <c r="P278" s="124" t="s">
        <v>112</v>
      </c>
      <c r="Q278" s="124" t="s">
        <v>35</v>
      </c>
      <c r="R278" s="124" t="s">
        <v>35</v>
      </c>
      <c r="S278" s="124" t="s">
        <v>35</v>
      </c>
      <c r="T278" s="124" t="s">
        <v>118</v>
      </c>
      <c r="U278" s="124" t="s">
        <v>35</v>
      </c>
      <c r="V278" s="124" t="s">
        <v>35</v>
      </c>
      <c r="W278" s="124" t="s">
        <v>35</v>
      </c>
      <c r="X278" s="124" t="s">
        <v>35</v>
      </c>
      <c r="Y278" s="124" t="s">
        <v>35</v>
      </c>
      <c r="Z278" s="124" t="s">
        <v>35</v>
      </c>
      <c r="AA278" s="124" t="s">
        <v>35</v>
      </c>
      <c r="AB278" s="124" t="s">
        <v>35</v>
      </c>
      <c r="AC278" s="124" t="s">
        <v>35</v>
      </c>
      <c r="AD278" s="124" t="s">
        <v>35</v>
      </c>
      <c r="AE278" s="124" t="s">
        <v>35</v>
      </c>
      <c r="AF278" s="125" t="s">
        <v>116</v>
      </c>
      <c r="AG278" s="122" t="s">
        <v>119</v>
      </c>
    </row>
    <row r="279" spans="2:33" s="14" customFormat="1" x14ac:dyDescent="0.2">
      <c r="B279" s="121">
        <v>16</v>
      </c>
      <c r="C279" s="3" t="s">
        <v>32</v>
      </c>
      <c r="D279" s="122">
        <v>4</v>
      </c>
      <c r="E279" s="123" t="s">
        <v>35</v>
      </c>
      <c r="F279" s="124" t="s">
        <v>35</v>
      </c>
      <c r="G279" s="124" t="s">
        <v>35</v>
      </c>
      <c r="H279" s="124" t="s">
        <v>35</v>
      </c>
      <c r="I279" s="124" t="s">
        <v>35</v>
      </c>
      <c r="J279" s="124" t="s">
        <v>115</v>
      </c>
      <c r="K279" s="124" t="s">
        <v>35</v>
      </c>
      <c r="L279" s="124" t="s">
        <v>35</v>
      </c>
      <c r="M279" s="124" t="s">
        <v>35</v>
      </c>
      <c r="N279" s="124" t="s">
        <v>35</v>
      </c>
      <c r="O279" s="124" t="s">
        <v>35</v>
      </c>
      <c r="P279" s="124" t="s">
        <v>112</v>
      </c>
      <c r="Q279" s="124" t="s">
        <v>35</v>
      </c>
      <c r="R279" s="124" t="s">
        <v>35</v>
      </c>
      <c r="S279" s="124" t="s">
        <v>35</v>
      </c>
      <c r="T279" s="124" t="s">
        <v>118</v>
      </c>
      <c r="U279" s="124" t="s">
        <v>35</v>
      </c>
      <c r="V279" s="124" t="s">
        <v>35</v>
      </c>
      <c r="W279" s="124" t="s">
        <v>35</v>
      </c>
      <c r="X279" s="124" t="s">
        <v>35</v>
      </c>
      <c r="Y279" s="124" t="s">
        <v>35</v>
      </c>
      <c r="Z279" s="124" t="s">
        <v>35</v>
      </c>
      <c r="AA279" s="124" t="s">
        <v>35</v>
      </c>
      <c r="AB279" s="124" t="s">
        <v>35</v>
      </c>
      <c r="AC279" s="124" t="s">
        <v>35</v>
      </c>
      <c r="AD279" s="124" t="s">
        <v>35</v>
      </c>
      <c r="AE279" s="124" t="s">
        <v>35</v>
      </c>
      <c r="AF279" s="125" t="s">
        <v>116</v>
      </c>
      <c r="AG279" s="122" t="s">
        <v>119</v>
      </c>
    </row>
    <row r="280" spans="2:33" s="14" customFormat="1" x14ac:dyDescent="0.2">
      <c r="B280" s="121">
        <v>17</v>
      </c>
      <c r="C280" s="3" t="s">
        <v>32</v>
      </c>
      <c r="D280" s="122">
        <v>4</v>
      </c>
      <c r="E280" s="123" t="s">
        <v>35</v>
      </c>
      <c r="F280" s="124" t="s">
        <v>35</v>
      </c>
      <c r="G280" s="124" t="s">
        <v>35</v>
      </c>
      <c r="H280" s="124" t="s">
        <v>35</v>
      </c>
      <c r="I280" s="124" t="s">
        <v>35</v>
      </c>
      <c r="J280" s="124" t="s">
        <v>115</v>
      </c>
      <c r="K280" s="124" t="s">
        <v>35</v>
      </c>
      <c r="L280" s="124" t="s">
        <v>35</v>
      </c>
      <c r="M280" s="124" t="s">
        <v>35</v>
      </c>
      <c r="N280" s="124" t="s">
        <v>35</v>
      </c>
      <c r="O280" s="124" t="s">
        <v>35</v>
      </c>
      <c r="P280" s="124" t="s">
        <v>112</v>
      </c>
      <c r="Q280" s="124" t="s">
        <v>35</v>
      </c>
      <c r="R280" s="124" t="s">
        <v>35</v>
      </c>
      <c r="S280" s="124" t="s">
        <v>35</v>
      </c>
      <c r="T280" s="124" t="s">
        <v>118</v>
      </c>
      <c r="U280" s="124" t="s">
        <v>35</v>
      </c>
      <c r="V280" s="124" t="s">
        <v>35</v>
      </c>
      <c r="W280" s="124" t="s">
        <v>35</v>
      </c>
      <c r="X280" s="124" t="s">
        <v>35</v>
      </c>
      <c r="Y280" s="124" t="s">
        <v>35</v>
      </c>
      <c r="Z280" s="124" t="s">
        <v>35</v>
      </c>
      <c r="AA280" s="124" t="s">
        <v>35</v>
      </c>
      <c r="AB280" s="124" t="s">
        <v>35</v>
      </c>
      <c r="AC280" s="124" t="s">
        <v>35</v>
      </c>
      <c r="AD280" s="124" t="s">
        <v>35</v>
      </c>
      <c r="AE280" s="124" t="s">
        <v>35</v>
      </c>
      <c r="AF280" s="125" t="s">
        <v>116</v>
      </c>
      <c r="AG280" s="122" t="s">
        <v>119</v>
      </c>
    </row>
    <row r="281" spans="2:33" s="14" customFormat="1" x14ac:dyDescent="0.2">
      <c r="B281" s="121">
        <v>18</v>
      </c>
      <c r="C281" s="3" t="s">
        <v>32</v>
      </c>
      <c r="D281" s="122">
        <v>4</v>
      </c>
      <c r="E281" s="123" t="s">
        <v>35</v>
      </c>
      <c r="F281" s="124" t="s">
        <v>35</v>
      </c>
      <c r="G281" s="124" t="s">
        <v>35</v>
      </c>
      <c r="H281" s="124" t="s">
        <v>35</v>
      </c>
      <c r="I281" s="124" t="s">
        <v>35</v>
      </c>
      <c r="J281" s="124" t="s">
        <v>115</v>
      </c>
      <c r="K281" s="124" t="s">
        <v>35</v>
      </c>
      <c r="L281" s="124" t="s">
        <v>35</v>
      </c>
      <c r="M281" s="124" t="s">
        <v>35</v>
      </c>
      <c r="N281" s="124" t="s">
        <v>35</v>
      </c>
      <c r="O281" s="124" t="s">
        <v>35</v>
      </c>
      <c r="P281" s="124" t="s">
        <v>112</v>
      </c>
      <c r="Q281" s="124" t="s">
        <v>35</v>
      </c>
      <c r="R281" s="124" t="s">
        <v>35</v>
      </c>
      <c r="S281" s="124" t="s">
        <v>35</v>
      </c>
      <c r="T281" s="124" t="s">
        <v>118</v>
      </c>
      <c r="U281" s="124" t="s">
        <v>35</v>
      </c>
      <c r="V281" s="124" t="s">
        <v>35</v>
      </c>
      <c r="W281" s="124" t="s">
        <v>35</v>
      </c>
      <c r="X281" s="124" t="s">
        <v>35</v>
      </c>
      <c r="Y281" s="124" t="s">
        <v>35</v>
      </c>
      <c r="Z281" s="124" t="s">
        <v>35</v>
      </c>
      <c r="AA281" s="124" t="s">
        <v>35</v>
      </c>
      <c r="AB281" s="124" t="s">
        <v>35</v>
      </c>
      <c r="AC281" s="124" t="s">
        <v>35</v>
      </c>
      <c r="AD281" s="124" t="s">
        <v>35</v>
      </c>
      <c r="AE281" s="124" t="s">
        <v>35</v>
      </c>
      <c r="AF281" s="125" t="s">
        <v>116</v>
      </c>
      <c r="AG281" s="122" t="s">
        <v>119</v>
      </c>
    </row>
    <row r="282" spans="2:33" s="14" customFormat="1" x14ac:dyDescent="0.2">
      <c r="B282" s="121">
        <v>19</v>
      </c>
      <c r="C282" s="3" t="s">
        <v>32</v>
      </c>
      <c r="D282" s="122">
        <v>4</v>
      </c>
      <c r="E282" s="123" t="s">
        <v>35</v>
      </c>
      <c r="F282" s="124" t="s">
        <v>35</v>
      </c>
      <c r="G282" s="124" t="s">
        <v>35</v>
      </c>
      <c r="H282" s="124" t="s">
        <v>35</v>
      </c>
      <c r="I282" s="124" t="s">
        <v>35</v>
      </c>
      <c r="J282" s="124" t="s">
        <v>115</v>
      </c>
      <c r="K282" s="124" t="s">
        <v>35</v>
      </c>
      <c r="L282" s="124" t="s">
        <v>35</v>
      </c>
      <c r="M282" s="124" t="s">
        <v>35</v>
      </c>
      <c r="N282" s="124" t="s">
        <v>35</v>
      </c>
      <c r="O282" s="124" t="s">
        <v>35</v>
      </c>
      <c r="P282" s="124" t="s">
        <v>112</v>
      </c>
      <c r="Q282" s="124" t="s">
        <v>35</v>
      </c>
      <c r="R282" s="124" t="s">
        <v>35</v>
      </c>
      <c r="S282" s="124" t="s">
        <v>35</v>
      </c>
      <c r="T282" s="124" t="s">
        <v>118</v>
      </c>
      <c r="U282" s="124" t="s">
        <v>35</v>
      </c>
      <c r="V282" s="124" t="s">
        <v>35</v>
      </c>
      <c r="W282" s="124" t="s">
        <v>35</v>
      </c>
      <c r="X282" s="124" t="s">
        <v>35</v>
      </c>
      <c r="Y282" s="124" t="s">
        <v>35</v>
      </c>
      <c r="Z282" s="124" t="s">
        <v>35</v>
      </c>
      <c r="AA282" s="124" t="s">
        <v>35</v>
      </c>
      <c r="AB282" s="124" t="s">
        <v>35</v>
      </c>
      <c r="AC282" s="124" t="s">
        <v>35</v>
      </c>
      <c r="AD282" s="124" t="s">
        <v>35</v>
      </c>
      <c r="AE282" s="124" t="s">
        <v>35</v>
      </c>
      <c r="AF282" s="125" t="s">
        <v>116</v>
      </c>
      <c r="AG282" s="122" t="s">
        <v>119</v>
      </c>
    </row>
    <row r="283" spans="2:33" s="14" customFormat="1" x14ac:dyDescent="0.2">
      <c r="B283" s="127">
        <v>20</v>
      </c>
      <c r="C283" s="128" t="s">
        <v>32</v>
      </c>
      <c r="D283" s="129">
        <v>5</v>
      </c>
      <c r="E283" s="130" t="s">
        <v>35</v>
      </c>
      <c r="F283" s="131" t="s">
        <v>35</v>
      </c>
      <c r="G283" s="131" t="s">
        <v>35</v>
      </c>
      <c r="H283" s="131" t="s">
        <v>35</v>
      </c>
      <c r="I283" s="131" t="s">
        <v>35</v>
      </c>
      <c r="J283" s="131" t="s">
        <v>115</v>
      </c>
      <c r="K283" s="131" t="s">
        <v>35</v>
      </c>
      <c r="L283" s="131" t="s">
        <v>35</v>
      </c>
      <c r="M283" s="131" t="s">
        <v>35</v>
      </c>
      <c r="N283" s="131" t="s">
        <v>35</v>
      </c>
      <c r="O283" s="131" t="s">
        <v>35</v>
      </c>
      <c r="P283" s="131" t="s">
        <v>112</v>
      </c>
      <c r="Q283" s="131" t="s">
        <v>35</v>
      </c>
      <c r="R283" s="131" t="s">
        <v>35</v>
      </c>
      <c r="S283" s="131" t="s">
        <v>35</v>
      </c>
      <c r="T283" s="131" t="s">
        <v>118</v>
      </c>
      <c r="U283" s="131" t="s">
        <v>35</v>
      </c>
      <c r="V283" s="131" t="s">
        <v>35</v>
      </c>
      <c r="W283" s="131" t="s">
        <v>35</v>
      </c>
      <c r="X283" s="131" t="s">
        <v>35</v>
      </c>
      <c r="Y283" s="131" t="s">
        <v>120</v>
      </c>
      <c r="Z283" s="131" t="s">
        <v>35</v>
      </c>
      <c r="AA283" s="131" t="s">
        <v>35</v>
      </c>
      <c r="AB283" s="131" t="s">
        <v>35</v>
      </c>
      <c r="AC283" s="131" t="s">
        <v>35</v>
      </c>
      <c r="AD283" s="131" t="s">
        <v>35</v>
      </c>
      <c r="AE283" s="131" t="s">
        <v>35</v>
      </c>
      <c r="AF283" s="132" t="s">
        <v>116</v>
      </c>
      <c r="AG283" s="129" t="s">
        <v>119</v>
      </c>
    </row>
    <row r="284" spans="2:33" s="14" customFormat="1" x14ac:dyDescent="0.2">
      <c r="B284" s="156">
        <v>1</v>
      </c>
      <c r="C284" s="157" t="s">
        <v>33</v>
      </c>
      <c r="D284" s="158">
        <v>0</v>
      </c>
      <c r="E284" s="133" t="s">
        <v>35</v>
      </c>
      <c r="F284" s="159" t="s">
        <v>35</v>
      </c>
      <c r="G284" s="159" t="s">
        <v>35</v>
      </c>
      <c r="H284" s="159" t="s">
        <v>35</v>
      </c>
      <c r="I284" s="159" t="s">
        <v>35</v>
      </c>
      <c r="J284" s="159" t="s">
        <v>35</v>
      </c>
      <c r="K284" s="159" t="s">
        <v>35</v>
      </c>
      <c r="L284" s="159" t="s">
        <v>35</v>
      </c>
      <c r="M284" s="159" t="s">
        <v>35</v>
      </c>
      <c r="N284" s="159" t="s">
        <v>35</v>
      </c>
      <c r="O284" s="159" t="s">
        <v>35</v>
      </c>
      <c r="P284" s="159" t="s">
        <v>35</v>
      </c>
      <c r="Q284" s="159" t="s">
        <v>35</v>
      </c>
      <c r="R284" s="159" t="s">
        <v>35</v>
      </c>
      <c r="S284" s="159" t="s">
        <v>35</v>
      </c>
      <c r="T284" s="159" t="s">
        <v>35</v>
      </c>
      <c r="U284" s="159" t="s">
        <v>35</v>
      </c>
      <c r="V284" s="159" t="s">
        <v>35</v>
      </c>
      <c r="W284" s="159" t="s">
        <v>35</v>
      </c>
      <c r="X284" s="159" t="s">
        <v>35</v>
      </c>
      <c r="Y284" s="159" t="s">
        <v>35</v>
      </c>
      <c r="Z284" s="159" t="s">
        <v>35</v>
      </c>
      <c r="AA284" s="159" t="s">
        <v>35</v>
      </c>
      <c r="AB284" s="159" t="s">
        <v>35</v>
      </c>
      <c r="AC284" s="159" t="s">
        <v>35</v>
      </c>
      <c r="AD284" s="159" t="s">
        <v>35</v>
      </c>
      <c r="AE284" s="159" t="s">
        <v>35</v>
      </c>
      <c r="AF284" s="160" t="s">
        <v>35</v>
      </c>
      <c r="AG284" s="158" t="s">
        <v>35</v>
      </c>
    </row>
    <row r="285" spans="2:33" s="14" customFormat="1" x14ac:dyDescent="0.2">
      <c r="B285" s="121">
        <v>2</v>
      </c>
      <c r="C285" s="3" t="s">
        <v>33</v>
      </c>
      <c r="D285" s="122">
        <v>2</v>
      </c>
      <c r="E285" s="123" t="s">
        <v>35</v>
      </c>
      <c r="F285" s="124" t="s">
        <v>35</v>
      </c>
      <c r="G285" s="124" t="s">
        <v>35</v>
      </c>
      <c r="H285" s="124" t="s">
        <v>35</v>
      </c>
      <c r="I285" s="124" t="s">
        <v>35</v>
      </c>
      <c r="J285" s="162" t="s">
        <v>108</v>
      </c>
      <c r="K285" s="124" t="s">
        <v>35</v>
      </c>
      <c r="L285" s="124" t="s">
        <v>35</v>
      </c>
      <c r="M285" s="124" t="s">
        <v>35</v>
      </c>
      <c r="N285" s="124" t="s">
        <v>35</v>
      </c>
      <c r="O285" s="124" t="s">
        <v>35</v>
      </c>
      <c r="P285" s="124" t="s">
        <v>35</v>
      </c>
      <c r="Q285" s="124" t="s">
        <v>35</v>
      </c>
      <c r="R285" s="124" t="s">
        <v>35</v>
      </c>
      <c r="S285" s="124" t="s">
        <v>35</v>
      </c>
      <c r="T285" s="124" t="s">
        <v>35</v>
      </c>
      <c r="U285" s="124" t="s">
        <v>35</v>
      </c>
      <c r="V285" s="124" t="s">
        <v>35</v>
      </c>
      <c r="W285" s="124" t="s">
        <v>35</v>
      </c>
      <c r="X285" s="124" t="s">
        <v>35</v>
      </c>
      <c r="Y285" s="124" t="s">
        <v>35</v>
      </c>
      <c r="Z285" s="124" t="s">
        <v>35</v>
      </c>
      <c r="AA285" s="124" t="s">
        <v>35</v>
      </c>
      <c r="AB285" s="124" t="s">
        <v>35</v>
      </c>
      <c r="AC285" s="124" t="s">
        <v>35</v>
      </c>
      <c r="AD285" s="124" t="s">
        <v>35</v>
      </c>
      <c r="AE285" s="124" t="s">
        <v>35</v>
      </c>
      <c r="AF285" s="163" t="s">
        <v>166</v>
      </c>
      <c r="AG285" s="122"/>
    </row>
    <row r="286" spans="2:33" s="14" customFormat="1" x14ac:dyDescent="0.2">
      <c r="B286" s="121">
        <v>3</v>
      </c>
      <c r="C286" s="3" t="s">
        <v>33</v>
      </c>
      <c r="D286" s="122">
        <v>2</v>
      </c>
      <c r="E286" s="123" t="s">
        <v>35</v>
      </c>
      <c r="F286" s="124" t="s">
        <v>35</v>
      </c>
      <c r="G286" s="124" t="s">
        <v>35</v>
      </c>
      <c r="H286" s="124" t="s">
        <v>35</v>
      </c>
      <c r="I286" s="124" t="s">
        <v>35</v>
      </c>
      <c r="J286" s="162" t="s">
        <v>108</v>
      </c>
      <c r="K286" s="124" t="s">
        <v>35</v>
      </c>
      <c r="L286" s="124" t="s">
        <v>35</v>
      </c>
      <c r="M286" s="124" t="s">
        <v>35</v>
      </c>
      <c r="N286" s="124" t="s">
        <v>35</v>
      </c>
      <c r="O286" s="124" t="s">
        <v>35</v>
      </c>
      <c r="P286" s="124" t="s">
        <v>35</v>
      </c>
      <c r="Q286" s="124" t="s">
        <v>35</v>
      </c>
      <c r="R286" s="124" t="s">
        <v>35</v>
      </c>
      <c r="S286" s="124" t="s">
        <v>35</v>
      </c>
      <c r="T286" s="124" t="s">
        <v>35</v>
      </c>
      <c r="U286" s="124" t="s">
        <v>35</v>
      </c>
      <c r="V286" s="124" t="s">
        <v>35</v>
      </c>
      <c r="W286" s="124" t="s">
        <v>35</v>
      </c>
      <c r="X286" s="124" t="s">
        <v>35</v>
      </c>
      <c r="Y286" s="124" t="s">
        <v>35</v>
      </c>
      <c r="Z286" s="124" t="s">
        <v>35</v>
      </c>
      <c r="AA286" s="124" t="s">
        <v>35</v>
      </c>
      <c r="AB286" s="124" t="s">
        <v>35</v>
      </c>
      <c r="AC286" s="124" t="s">
        <v>35</v>
      </c>
      <c r="AD286" s="124" t="s">
        <v>35</v>
      </c>
      <c r="AE286" s="124" t="s">
        <v>35</v>
      </c>
      <c r="AF286" s="163" t="s">
        <v>166</v>
      </c>
      <c r="AG286" s="122" t="s">
        <v>35</v>
      </c>
    </row>
    <row r="287" spans="2:33" s="14" customFormat="1" x14ac:dyDescent="0.2">
      <c r="B287" s="121">
        <v>4</v>
      </c>
      <c r="C287" s="3" t="s">
        <v>33</v>
      </c>
      <c r="D287" s="122">
        <v>4</v>
      </c>
      <c r="E287" s="123" t="s">
        <v>35</v>
      </c>
      <c r="F287" s="124" t="s">
        <v>35</v>
      </c>
      <c r="G287" s="124" t="s">
        <v>35</v>
      </c>
      <c r="H287" s="124" t="s">
        <v>35</v>
      </c>
      <c r="I287" s="124" t="s">
        <v>35</v>
      </c>
      <c r="J287" s="162" t="s">
        <v>108</v>
      </c>
      <c r="K287" s="124" t="s">
        <v>35</v>
      </c>
      <c r="L287" s="124" t="s">
        <v>35</v>
      </c>
      <c r="M287" s="124" t="s">
        <v>35</v>
      </c>
      <c r="N287" s="124" t="s">
        <v>35</v>
      </c>
      <c r="O287" s="124" t="s">
        <v>35</v>
      </c>
      <c r="P287" s="162" t="s">
        <v>112</v>
      </c>
      <c r="Q287" s="124" t="s">
        <v>35</v>
      </c>
      <c r="R287" s="124" t="s">
        <v>35</v>
      </c>
      <c r="S287" s="124" t="s">
        <v>35</v>
      </c>
      <c r="T287" s="162" t="s">
        <v>111</v>
      </c>
      <c r="U287" s="124" t="s">
        <v>35</v>
      </c>
      <c r="V287" s="124" t="s">
        <v>35</v>
      </c>
      <c r="W287" s="124" t="s">
        <v>35</v>
      </c>
      <c r="X287" s="124" t="s">
        <v>35</v>
      </c>
      <c r="Y287" s="124" t="s">
        <v>35</v>
      </c>
      <c r="Z287" s="124" t="s">
        <v>35</v>
      </c>
      <c r="AA287" s="124" t="s">
        <v>35</v>
      </c>
      <c r="AB287" s="124" t="s">
        <v>35</v>
      </c>
      <c r="AC287" s="124" t="s">
        <v>35</v>
      </c>
      <c r="AD287" s="124" t="s">
        <v>35</v>
      </c>
      <c r="AE287" s="124" t="s">
        <v>35</v>
      </c>
      <c r="AF287" s="163" t="s">
        <v>166</v>
      </c>
      <c r="AG287" s="122" t="s">
        <v>35</v>
      </c>
    </row>
    <row r="288" spans="2:33" s="14" customFormat="1" x14ac:dyDescent="0.2">
      <c r="B288" s="121">
        <v>5</v>
      </c>
      <c r="C288" s="3" t="s">
        <v>33</v>
      </c>
      <c r="D288" s="122">
        <v>4</v>
      </c>
      <c r="E288" s="123" t="s">
        <v>35</v>
      </c>
      <c r="F288" s="124" t="s">
        <v>35</v>
      </c>
      <c r="G288" s="124" t="s">
        <v>35</v>
      </c>
      <c r="H288" s="124" t="s">
        <v>35</v>
      </c>
      <c r="I288" s="124" t="s">
        <v>35</v>
      </c>
      <c r="J288" s="162" t="s">
        <v>108</v>
      </c>
      <c r="K288" s="124" t="s">
        <v>35</v>
      </c>
      <c r="L288" s="124" t="s">
        <v>35</v>
      </c>
      <c r="M288" s="124" t="s">
        <v>35</v>
      </c>
      <c r="N288" s="124" t="s">
        <v>35</v>
      </c>
      <c r="O288" s="124" t="s">
        <v>35</v>
      </c>
      <c r="P288" s="162" t="s">
        <v>112</v>
      </c>
      <c r="Q288" s="124" t="s">
        <v>35</v>
      </c>
      <c r="R288" s="124" t="s">
        <v>35</v>
      </c>
      <c r="S288" s="124" t="s">
        <v>35</v>
      </c>
      <c r="T288" s="162" t="s">
        <v>111</v>
      </c>
      <c r="U288" s="124" t="s">
        <v>35</v>
      </c>
      <c r="V288" s="124" t="s">
        <v>35</v>
      </c>
      <c r="W288" s="124" t="s">
        <v>35</v>
      </c>
      <c r="X288" s="124" t="s">
        <v>35</v>
      </c>
      <c r="Y288" s="124" t="s">
        <v>35</v>
      </c>
      <c r="Z288" s="124" t="s">
        <v>35</v>
      </c>
      <c r="AA288" s="124" t="s">
        <v>35</v>
      </c>
      <c r="AB288" s="124" t="s">
        <v>35</v>
      </c>
      <c r="AC288" s="124" t="s">
        <v>35</v>
      </c>
      <c r="AD288" s="124" t="s">
        <v>35</v>
      </c>
      <c r="AE288" s="124" t="s">
        <v>35</v>
      </c>
      <c r="AF288" s="163" t="s">
        <v>166</v>
      </c>
      <c r="AG288" s="122" t="s">
        <v>35</v>
      </c>
    </row>
    <row r="289" spans="2:33" s="14" customFormat="1" x14ac:dyDescent="0.2">
      <c r="B289" s="121">
        <v>6</v>
      </c>
      <c r="C289" s="3" t="s">
        <v>33</v>
      </c>
      <c r="D289" s="122">
        <v>4</v>
      </c>
      <c r="E289" s="123" t="s">
        <v>35</v>
      </c>
      <c r="F289" s="124" t="s">
        <v>35</v>
      </c>
      <c r="G289" s="124" t="s">
        <v>35</v>
      </c>
      <c r="H289" s="124" t="s">
        <v>35</v>
      </c>
      <c r="I289" s="124" t="s">
        <v>35</v>
      </c>
      <c r="J289" s="162" t="s">
        <v>108</v>
      </c>
      <c r="K289" s="124" t="s">
        <v>35</v>
      </c>
      <c r="L289" s="124" t="s">
        <v>35</v>
      </c>
      <c r="M289" s="124" t="s">
        <v>35</v>
      </c>
      <c r="N289" s="124" t="s">
        <v>35</v>
      </c>
      <c r="O289" s="124" t="s">
        <v>35</v>
      </c>
      <c r="P289" s="162" t="s">
        <v>112</v>
      </c>
      <c r="Q289" s="124" t="s">
        <v>35</v>
      </c>
      <c r="R289" s="124" t="s">
        <v>35</v>
      </c>
      <c r="S289" s="124" t="s">
        <v>35</v>
      </c>
      <c r="T289" s="162" t="s">
        <v>111</v>
      </c>
      <c r="U289" s="124" t="s">
        <v>35</v>
      </c>
      <c r="V289" s="124" t="s">
        <v>35</v>
      </c>
      <c r="W289" s="124" t="s">
        <v>35</v>
      </c>
      <c r="X289" s="124" t="s">
        <v>35</v>
      </c>
      <c r="Y289" s="124" t="s">
        <v>35</v>
      </c>
      <c r="Z289" s="124" t="s">
        <v>35</v>
      </c>
      <c r="AA289" s="124" t="s">
        <v>35</v>
      </c>
      <c r="AB289" s="124" t="s">
        <v>35</v>
      </c>
      <c r="AC289" s="124" t="s">
        <v>35</v>
      </c>
      <c r="AD289" s="124" t="s">
        <v>35</v>
      </c>
      <c r="AE289" s="124" t="s">
        <v>35</v>
      </c>
      <c r="AF289" s="163" t="s">
        <v>166</v>
      </c>
      <c r="AG289" s="122" t="s">
        <v>35</v>
      </c>
    </row>
    <row r="290" spans="2:33" s="14" customFormat="1" x14ac:dyDescent="0.2">
      <c r="B290" s="121">
        <v>7</v>
      </c>
      <c r="C290" s="3" t="s">
        <v>33</v>
      </c>
      <c r="D290" s="122">
        <v>5</v>
      </c>
      <c r="E290" s="123" t="s">
        <v>35</v>
      </c>
      <c r="F290" s="124" t="s">
        <v>35</v>
      </c>
      <c r="G290" s="124" t="s">
        <v>35</v>
      </c>
      <c r="H290" s="124" t="s">
        <v>35</v>
      </c>
      <c r="I290" s="124" t="s">
        <v>35</v>
      </c>
      <c r="J290" s="162" t="s">
        <v>108</v>
      </c>
      <c r="K290" s="124" t="s">
        <v>35</v>
      </c>
      <c r="L290" s="124" t="s">
        <v>35</v>
      </c>
      <c r="M290" s="124" t="s">
        <v>35</v>
      </c>
      <c r="N290" s="124" t="s">
        <v>35</v>
      </c>
      <c r="O290" s="124" t="s">
        <v>35</v>
      </c>
      <c r="P290" s="162" t="s">
        <v>112</v>
      </c>
      <c r="Q290" s="124" t="s">
        <v>35</v>
      </c>
      <c r="R290" s="124" t="s">
        <v>35</v>
      </c>
      <c r="S290" s="124" t="s">
        <v>35</v>
      </c>
      <c r="T290" s="162" t="s">
        <v>111</v>
      </c>
      <c r="U290" s="124" t="s">
        <v>35</v>
      </c>
      <c r="V290" s="124" t="s">
        <v>35</v>
      </c>
      <c r="W290" s="124" t="s">
        <v>35</v>
      </c>
      <c r="X290" s="124" t="s">
        <v>35</v>
      </c>
      <c r="Y290" s="162" t="s">
        <v>114</v>
      </c>
      <c r="Z290" s="124" t="s">
        <v>35</v>
      </c>
      <c r="AA290" s="124" t="s">
        <v>35</v>
      </c>
      <c r="AB290" s="124" t="s">
        <v>35</v>
      </c>
      <c r="AC290" s="124" t="s">
        <v>35</v>
      </c>
      <c r="AD290" s="124" t="s">
        <v>35</v>
      </c>
      <c r="AE290" s="124" t="s">
        <v>35</v>
      </c>
      <c r="AF290" s="163" t="s">
        <v>166</v>
      </c>
      <c r="AG290" s="122" t="s">
        <v>35</v>
      </c>
    </row>
    <row r="291" spans="2:33" s="14" customFormat="1" x14ac:dyDescent="0.2">
      <c r="B291" s="121">
        <v>8</v>
      </c>
      <c r="C291" s="3" t="s">
        <v>33</v>
      </c>
      <c r="D291" s="122">
        <v>5</v>
      </c>
      <c r="E291" s="123" t="s">
        <v>35</v>
      </c>
      <c r="F291" s="124" t="s">
        <v>35</v>
      </c>
      <c r="G291" s="124" t="s">
        <v>35</v>
      </c>
      <c r="H291" s="124" t="s">
        <v>35</v>
      </c>
      <c r="I291" s="124" t="s">
        <v>35</v>
      </c>
      <c r="J291" s="162" t="s">
        <v>108</v>
      </c>
      <c r="K291" s="124" t="s">
        <v>35</v>
      </c>
      <c r="L291" s="124" t="s">
        <v>35</v>
      </c>
      <c r="M291" s="124" t="s">
        <v>35</v>
      </c>
      <c r="N291" s="124" t="s">
        <v>35</v>
      </c>
      <c r="O291" s="124" t="s">
        <v>35</v>
      </c>
      <c r="P291" s="162" t="s">
        <v>112</v>
      </c>
      <c r="Q291" s="124" t="s">
        <v>35</v>
      </c>
      <c r="R291" s="124" t="s">
        <v>35</v>
      </c>
      <c r="S291" s="124" t="s">
        <v>35</v>
      </c>
      <c r="T291" s="162" t="s">
        <v>111</v>
      </c>
      <c r="U291" s="124" t="s">
        <v>35</v>
      </c>
      <c r="V291" s="124" t="s">
        <v>35</v>
      </c>
      <c r="W291" s="124" t="s">
        <v>35</v>
      </c>
      <c r="X291" s="124" t="s">
        <v>35</v>
      </c>
      <c r="Y291" s="162" t="s">
        <v>114</v>
      </c>
      <c r="Z291" s="124" t="s">
        <v>35</v>
      </c>
      <c r="AA291" s="124" t="s">
        <v>35</v>
      </c>
      <c r="AB291" s="124" t="s">
        <v>35</v>
      </c>
      <c r="AC291" s="124" t="s">
        <v>35</v>
      </c>
      <c r="AD291" s="124" t="s">
        <v>35</v>
      </c>
      <c r="AE291" s="124" t="s">
        <v>35</v>
      </c>
      <c r="AF291" s="163" t="s">
        <v>166</v>
      </c>
      <c r="AG291" s="122" t="s">
        <v>35</v>
      </c>
    </row>
    <row r="292" spans="2:33" s="14" customFormat="1" x14ac:dyDescent="0.2">
      <c r="B292" s="121">
        <v>9</v>
      </c>
      <c r="C292" s="3" t="s">
        <v>33</v>
      </c>
      <c r="D292" s="122">
        <v>6</v>
      </c>
      <c r="E292" s="123" t="s">
        <v>35</v>
      </c>
      <c r="F292" s="124" t="s">
        <v>35</v>
      </c>
      <c r="G292" s="124" t="s">
        <v>35</v>
      </c>
      <c r="H292" s="124" t="s">
        <v>35</v>
      </c>
      <c r="I292" s="124" t="s">
        <v>35</v>
      </c>
      <c r="J292" s="162" t="s">
        <v>108</v>
      </c>
      <c r="K292" s="124" t="s">
        <v>35</v>
      </c>
      <c r="L292" s="124" t="s">
        <v>35</v>
      </c>
      <c r="M292" s="124" t="s">
        <v>35</v>
      </c>
      <c r="N292" s="124" t="s">
        <v>35</v>
      </c>
      <c r="O292" s="124" t="s">
        <v>35</v>
      </c>
      <c r="P292" s="162" t="s">
        <v>112</v>
      </c>
      <c r="Q292" s="124" t="s">
        <v>35</v>
      </c>
      <c r="R292" s="124" t="s">
        <v>35</v>
      </c>
      <c r="S292" s="124" t="s">
        <v>35</v>
      </c>
      <c r="T292" s="162" t="s">
        <v>111</v>
      </c>
      <c r="U292" s="124" t="s">
        <v>35</v>
      </c>
      <c r="V292" s="124" t="s">
        <v>35</v>
      </c>
      <c r="W292" s="124" t="s">
        <v>35</v>
      </c>
      <c r="X292" s="124" t="s">
        <v>35</v>
      </c>
      <c r="Y292" s="162" t="s">
        <v>114</v>
      </c>
      <c r="Z292" s="162" t="s">
        <v>113</v>
      </c>
      <c r="AA292" s="124" t="s">
        <v>35</v>
      </c>
      <c r="AB292" s="124" t="s">
        <v>35</v>
      </c>
      <c r="AC292" s="124" t="s">
        <v>35</v>
      </c>
      <c r="AD292" s="124" t="s">
        <v>35</v>
      </c>
      <c r="AE292" s="124" t="s">
        <v>35</v>
      </c>
      <c r="AF292" s="163" t="s">
        <v>166</v>
      </c>
      <c r="AG292" s="122" t="s">
        <v>35</v>
      </c>
    </row>
    <row r="293" spans="2:33" s="14" customFormat="1" x14ac:dyDescent="0.2">
      <c r="B293" s="121">
        <v>10</v>
      </c>
      <c r="C293" s="3" t="s">
        <v>33</v>
      </c>
      <c r="D293" s="122">
        <v>7</v>
      </c>
      <c r="E293" s="123" t="s">
        <v>35</v>
      </c>
      <c r="F293" s="124" t="s">
        <v>35</v>
      </c>
      <c r="G293" s="124" t="s">
        <v>35</v>
      </c>
      <c r="H293" s="124" t="s">
        <v>35</v>
      </c>
      <c r="I293" s="124" t="s">
        <v>35</v>
      </c>
      <c r="J293" s="162" t="s">
        <v>108</v>
      </c>
      <c r="K293" s="124" t="s">
        <v>35</v>
      </c>
      <c r="L293" s="124" t="s">
        <v>35</v>
      </c>
      <c r="M293" s="124" t="s">
        <v>35</v>
      </c>
      <c r="N293" s="124" t="s">
        <v>35</v>
      </c>
      <c r="O293" s="124" t="s">
        <v>35</v>
      </c>
      <c r="P293" s="162" t="s">
        <v>112</v>
      </c>
      <c r="Q293" s="124" t="s">
        <v>35</v>
      </c>
      <c r="R293" s="124" t="s">
        <v>35</v>
      </c>
      <c r="S293" s="124" t="s">
        <v>35</v>
      </c>
      <c r="T293" s="162" t="s">
        <v>111</v>
      </c>
      <c r="U293" s="124" t="s">
        <v>35</v>
      </c>
      <c r="V293" s="124" t="s">
        <v>35</v>
      </c>
      <c r="W293" s="124" t="s">
        <v>35</v>
      </c>
      <c r="X293" s="124" t="s">
        <v>35</v>
      </c>
      <c r="Y293" s="162" t="s">
        <v>114</v>
      </c>
      <c r="Z293" s="162" t="s">
        <v>113</v>
      </c>
      <c r="AA293" s="124" t="s">
        <v>35</v>
      </c>
      <c r="AB293" s="124" t="s">
        <v>35</v>
      </c>
      <c r="AC293" s="162" t="s">
        <v>156</v>
      </c>
      <c r="AD293" s="124" t="s">
        <v>35</v>
      </c>
      <c r="AE293" s="124" t="s">
        <v>35</v>
      </c>
      <c r="AF293" s="163" t="s">
        <v>166</v>
      </c>
      <c r="AG293" s="122" t="s">
        <v>35</v>
      </c>
    </row>
    <row r="294" spans="2:33" s="14" customFormat="1" x14ac:dyDescent="0.2">
      <c r="B294" s="121">
        <v>11</v>
      </c>
      <c r="C294" s="3" t="s">
        <v>33</v>
      </c>
      <c r="D294" s="122">
        <v>7</v>
      </c>
      <c r="E294" s="123" t="s">
        <v>35</v>
      </c>
      <c r="F294" s="124" t="s">
        <v>35</v>
      </c>
      <c r="G294" s="124" t="s">
        <v>35</v>
      </c>
      <c r="H294" s="124" t="s">
        <v>35</v>
      </c>
      <c r="I294" s="124" t="s">
        <v>35</v>
      </c>
      <c r="J294" s="162" t="s">
        <v>108</v>
      </c>
      <c r="K294" s="124" t="s">
        <v>35</v>
      </c>
      <c r="L294" s="124" t="s">
        <v>35</v>
      </c>
      <c r="M294" s="124" t="s">
        <v>35</v>
      </c>
      <c r="N294" s="124" t="s">
        <v>35</v>
      </c>
      <c r="O294" s="124" t="s">
        <v>35</v>
      </c>
      <c r="P294" s="162" t="s">
        <v>112</v>
      </c>
      <c r="Q294" s="124" t="s">
        <v>35</v>
      </c>
      <c r="R294" s="124" t="s">
        <v>35</v>
      </c>
      <c r="S294" s="124" t="s">
        <v>35</v>
      </c>
      <c r="T294" s="162" t="s">
        <v>111</v>
      </c>
      <c r="U294" s="124" t="s">
        <v>35</v>
      </c>
      <c r="V294" s="124" t="s">
        <v>35</v>
      </c>
      <c r="W294" s="124" t="s">
        <v>35</v>
      </c>
      <c r="X294" s="124" t="s">
        <v>35</v>
      </c>
      <c r="Y294" s="162" t="s">
        <v>114</v>
      </c>
      <c r="Z294" s="162" t="s">
        <v>113</v>
      </c>
      <c r="AA294" s="124" t="s">
        <v>35</v>
      </c>
      <c r="AB294" s="124" t="s">
        <v>35</v>
      </c>
      <c r="AC294" s="162" t="s">
        <v>156</v>
      </c>
      <c r="AD294" s="124" t="s">
        <v>35</v>
      </c>
      <c r="AE294" s="124" t="s">
        <v>35</v>
      </c>
      <c r="AF294" s="163" t="s">
        <v>166</v>
      </c>
      <c r="AG294" s="122" t="s">
        <v>35</v>
      </c>
    </row>
    <row r="295" spans="2:33" s="14" customFormat="1" x14ac:dyDescent="0.2">
      <c r="B295" s="121">
        <v>12</v>
      </c>
      <c r="C295" s="3" t="s">
        <v>33</v>
      </c>
      <c r="D295" s="122">
        <v>10</v>
      </c>
      <c r="E295" s="161" t="s">
        <v>149</v>
      </c>
      <c r="F295" s="162" t="s">
        <v>119</v>
      </c>
      <c r="G295" s="124" t="s">
        <v>35</v>
      </c>
      <c r="H295" s="124" t="s">
        <v>35</v>
      </c>
      <c r="I295" s="124" t="s">
        <v>35</v>
      </c>
      <c r="J295" s="162" t="s">
        <v>108</v>
      </c>
      <c r="K295" s="124" t="s">
        <v>35</v>
      </c>
      <c r="L295" s="124" t="s">
        <v>35</v>
      </c>
      <c r="M295" s="124" t="s">
        <v>35</v>
      </c>
      <c r="N295" s="162" t="s">
        <v>157</v>
      </c>
      <c r="O295" s="124" t="s">
        <v>35</v>
      </c>
      <c r="P295" s="162" t="s">
        <v>112</v>
      </c>
      <c r="Q295" s="124" t="s">
        <v>35</v>
      </c>
      <c r="R295" s="124" t="s">
        <v>35</v>
      </c>
      <c r="S295" s="124" t="s">
        <v>35</v>
      </c>
      <c r="T295" s="162" t="s">
        <v>111</v>
      </c>
      <c r="U295" s="124"/>
      <c r="V295" s="124" t="s">
        <v>35</v>
      </c>
      <c r="W295" s="124" t="s">
        <v>35</v>
      </c>
      <c r="X295" s="124" t="s">
        <v>35</v>
      </c>
      <c r="Y295" s="162" t="s">
        <v>114</v>
      </c>
      <c r="Z295" s="162" t="s">
        <v>113</v>
      </c>
      <c r="AA295" s="124" t="s">
        <v>35</v>
      </c>
      <c r="AB295" s="124" t="s">
        <v>35</v>
      </c>
      <c r="AC295" s="162" t="s">
        <v>156</v>
      </c>
      <c r="AD295" s="124" t="s">
        <v>35</v>
      </c>
      <c r="AE295" s="124" t="s">
        <v>35</v>
      </c>
      <c r="AF295" s="163" t="s">
        <v>166</v>
      </c>
      <c r="AG295" s="122" t="s">
        <v>35</v>
      </c>
    </row>
    <row r="296" spans="2:33" s="14" customFormat="1" x14ac:dyDescent="0.2">
      <c r="B296" s="121">
        <v>13</v>
      </c>
      <c r="C296" s="3" t="s">
        <v>33</v>
      </c>
      <c r="D296" s="122">
        <v>10</v>
      </c>
      <c r="E296" s="161" t="s">
        <v>149</v>
      </c>
      <c r="F296" s="162" t="s">
        <v>119</v>
      </c>
      <c r="G296" s="124" t="s">
        <v>35</v>
      </c>
      <c r="H296" s="124" t="s">
        <v>35</v>
      </c>
      <c r="I296" s="124" t="s">
        <v>35</v>
      </c>
      <c r="J296" s="162" t="s">
        <v>108</v>
      </c>
      <c r="K296" s="124" t="s">
        <v>35</v>
      </c>
      <c r="L296" s="124" t="s">
        <v>35</v>
      </c>
      <c r="M296" s="124" t="s">
        <v>35</v>
      </c>
      <c r="N296" s="162" t="s">
        <v>157</v>
      </c>
      <c r="O296" s="124" t="s">
        <v>35</v>
      </c>
      <c r="P296" s="162" t="s">
        <v>112</v>
      </c>
      <c r="Q296" s="124" t="s">
        <v>35</v>
      </c>
      <c r="R296" s="124" t="s">
        <v>35</v>
      </c>
      <c r="S296" s="124" t="s">
        <v>35</v>
      </c>
      <c r="T296" s="162" t="s">
        <v>111</v>
      </c>
      <c r="U296" s="124"/>
      <c r="V296" s="124" t="s">
        <v>35</v>
      </c>
      <c r="W296" s="124" t="s">
        <v>35</v>
      </c>
      <c r="X296" s="124" t="s">
        <v>35</v>
      </c>
      <c r="Y296" s="162" t="s">
        <v>114</v>
      </c>
      <c r="Z296" s="162" t="s">
        <v>113</v>
      </c>
      <c r="AA296" s="124" t="s">
        <v>35</v>
      </c>
      <c r="AB296" s="124" t="s">
        <v>35</v>
      </c>
      <c r="AC296" s="162" t="s">
        <v>156</v>
      </c>
      <c r="AD296" s="124" t="s">
        <v>35</v>
      </c>
      <c r="AE296" s="124" t="s">
        <v>35</v>
      </c>
      <c r="AF296" s="163" t="s">
        <v>166</v>
      </c>
      <c r="AG296" s="122" t="s">
        <v>35</v>
      </c>
    </row>
    <row r="297" spans="2:33" s="14" customFormat="1" x14ac:dyDescent="0.2">
      <c r="B297" s="121">
        <v>14</v>
      </c>
      <c r="C297" s="3" t="s">
        <v>33</v>
      </c>
      <c r="D297" s="122">
        <v>10</v>
      </c>
      <c r="E297" s="161" t="s">
        <v>149</v>
      </c>
      <c r="F297" s="162" t="s">
        <v>119</v>
      </c>
      <c r="G297" s="124" t="s">
        <v>35</v>
      </c>
      <c r="H297" s="124" t="s">
        <v>35</v>
      </c>
      <c r="I297" s="124" t="s">
        <v>35</v>
      </c>
      <c r="J297" s="162" t="s">
        <v>108</v>
      </c>
      <c r="K297" s="124" t="s">
        <v>35</v>
      </c>
      <c r="L297" s="124" t="s">
        <v>35</v>
      </c>
      <c r="M297" s="124" t="s">
        <v>35</v>
      </c>
      <c r="N297" s="162" t="s">
        <v>157</v>
      </c>
      <c r="O297" s="124" t="s">
        <v>35</v>
      </c>
      <c r="P297" s="162" t="s">
        <v>112</v>
      </c>
      <c r="Q297" s="124" t="s">
        <v>35</v>
      </c>
      <c r="R297" s="124" t="s">
        <v>35</v>
      </c>
      <c r="S297" s="124" t="s">
        <v>35</v>
      </c>
      <c r="T297" s="162" t="s">
        <v>111</v>
      </c>
      <c r="U297" s="124"/>
      <c r="V297" s="124" t="s">
        <v>35</v>
      </c>
      <c r="W297" s="124" t="s">
        <v>35</v>
      </c>
      <c r="X297" s="124" t="s">
        <v>35</v>
      </c>
      <c r="Y297" s="162" t="s">
        <v>114</v>
      </c>
      <c r="Z297" s="162" t="s">
        <v>113</v>
      </c>
      <c r="AA297" s="124" t="s">
        <v>35</v>
      </c>
      <c r="AB297" s="124" t="s">
        <v>35</v>
      </c>
      <c r="AC297" s="162" t="s">
        <v>156</v>
      </c>
      <c r="AD297" s="124" t="s">
        <v>35</v>
      </c>
      <c r="AE297" s="124" t="s">
        <v>35</v>
      </c>
      <c r="AF297" s="163" t="s">
        <v>166</v>
      </c>
      <c r="AG297" s="122" t="s">
        <v>35</v>
      </c>
    </row>
    <row r="298" spans="2:33" s="14" customFormat="1" x14ac:dyDescent="0.2">
      <c r="B298" s="121">
        <v>15</v>
      </c>
      <c r="C298" s="3" t="s">
        <v>33</v>
      </c>
      <c r="D298" s="122">
        <v>10</v>
      </c>
      <c r="E298" s="161" t="s">
        <v>149</v>
      </c>
      <c r="F298" s="162" t="s">
        <v>119</v>
      </c>
      <c r="G298" s="124" t="s">
        <v>35</v>
      </c>
      <c r="H298" s="124" t="s">
        <v>35</v>
      </c>
      <c r="I298" s="124" t="s">
        <v>35</v>
      </c>
      <c r="J298" s="162" t="s">
        <v>108</v>
      </c>
      <c r="K298" s="124" t="s">
        <v>35</v>
      </c>
      <c r="L298" s="124" t="s">
        <v>35</v>
      </c>
      <c r="M298" s="124" t="s">
        <v>35</v>
      </c>
      <c r="N298" s="162" t="s">
        <v>157</v>
      </c>
      <c r="O298" s="124" t="s">
        <v>35</v>
      </c>
      <c r="P298" s="162" t="s">
        <v>112</v>
      </c>
      <c r="Q298" s="124" t="s">
        <v>35</v>
      </c>
      <c r="R298" s="124" t="s">
        <v>35</v>
      </c>
      <c r="S298" s="124" t="s">
        <v>35</v>
      </c>
      <c r="T298" s="162" t="s">
        <v>111</v>
      </c>
      <c r="U298" s="124"/>
      <c r="V298" s="124" t="s">
        <v>35</v>
      </c>
      <c r="W298" s="124" t="s">
        <v>35</v>
      </c>
      <c r="X298" s="124" t="s">
        <v>35</v>
      </c>
      <c r="Y298" s="162" t="s">
        <v>114</v>
      </c>
      <c r="Z298" s="162" t="s">
        <v>113</v>
      </c>
      <c r="AA298" s="124" t="s">
        <v>35</v>
      </c>
      <c r="AB298" s="124" t="s">
        <v>35</v>
      </c>
      <c r="AC298" s="162" t="s">
        <v>156</v>
      </c>
      <c r="AD298" s="124" t="s">
        <v>35</v>
      </c>
      <c r="AE298" s="124" t="s">
        <v>35</v>
      </c>
      <c r="AF298" s="163" t="s">
        <v>166</v>
      </c>
      <c r="AG298" s="122" t="s">
        <v>35</v>
      </c>
    </row>
    <row r="299" spans="2:33" s="14" customFormat="1" x14ac:dyDescent="0.2">
      <c r="B299" s="121">
        <v>16</v>
      </c>
      <c r="C299" s="3" t="s">
        <v>33</v>
      </c>
      <c r="D299" s="122">
        <v>10</v>
      </c>
      <c r="E299" s="161" t="s">
        <v>149</v>
      </c>
      <c r="F299" s="162" t="s">
        <v>119</v>
      </c>
      <c r="G299" s="124" t="s">
        <v>35</v>
      </c>
      <c r="H299" s="124" t="s">
        <v>35</v>
      </c>
      <c r="I299" s="124" t="s">
        <v>35</v>
      </c>
      <c r="J299" s="162" t="s">
        <v>108</v>
      </c>
      <c r="K299" s="124" t="s">
        <v>35</v>
      </c>
      <c r="L299" s="124" t="s">
        <v>35</v>
      </c>
      <c r="M299" s="124" t="s">
        <v>35</v>
      </c>
      <c r="N299" s="162" t="s">
        <v>157</v>
      </c>
      <c r="O299" s="124" t="s">
        <v>35</v>
      </c>
      <c r="P299" s="162" t="s">
        <v>112</v>
      </c>
      <c r="Q299" s="124" t="s">
        <v>35</v>
      </c>
      <c r="R299" s="124" t="s">
        <v>35</v>
      </c>
      <c r="S299" s="124" t="s">
        <v>35</v>
      </c>
      <c r="T299" s="162" t="s">
        <v>111</v>
      </c>
      <c r="U299" s="124"/>
      <c r="V299" s="124" t="s">
        <v>35</v>
      </c>
      <c r="W299" s="124" t="s">
        <v>35</v>
      </c>
      <c r="X299" s="124" t="s">
        <v>35</v>
      </c>
      <c r="Y299" s="162" t="s">
        <v>114</v>
      </c>
      <c r="Z299" s="162" t="s">
        <v>113</v>
      </c>
      <c r="AA299" s="124" t="s">
        <v>35</v>
      </c>
      <c r="AB299" s="124" t="s">
        <v>35</v>
      </c>
      <c r="AC299" s="162" t="s">
        <v>156</v>
      </c>
      <c r="AD299" s="124" t="s">
        <v>35</v>
      </c>
      <c r="AE299" s="124" t="s">
        <v>35</v>
      </c>
      <c r="AF299" s="163" t="s">
        <v>166</v>
      </c>
      <c r="AG299" s="122" t="s">
        <v>35</v>
      </c>
    </row>
    <row r="300" spans="2:33" s="14" customFormat="1" x14ac:dyDescent="0.2">
      <c r="B300" s="121">
        <v>17</v>
      </c>
      <c r="C300" s="3" t="s">
        <v>33</v>
      </c>
      <c r="D300" s="122">
        <v>10</v>
      </c>
      <c r="E300" s="161" t="s">
        <v>149</v>
      </c>
      <c r="F300" s="162" t="s">
        <v>119</v>
      </c>
      <c r="G300" s="124" t="s">
        <v>35</v>
      </c>
      <c r="H300" s="124" t="s">
        <v>35</v>
      </c>
      <c r="I300" s="124" t="s">
        <v>35</v>
      </c>
      <c r="J300" s="162" t="s">
        <v>108</v>
      </c>
      <c r="K300" s="124" t="s">
        <v>35</v>
      </c>
      <c r="L300" s="124" t="s">
        <v>35</v>
      </c>
      <c r="M300" s="124" t="s">
        <v>35</v>
      </c>
      <c r="N300" s="162" t="s">
        <v>157</v>
      </c>
      <c r="O300" s="124" t="s">
        <v>35</v>
      </c>
      <c r="P300" s="162" t="s">
        <v>112</v>
      </c>
      <c r="Q300" s="124" t="s">
        <v>35</v>
      </c>
      <c r="R300" s="124" t="s">
        <v>35</v>
      </c>
      <c r="S300" s="124" t="s">
        <v>35</v>
      </c>
      <c r="T300" s="162" t="s">
        <v>111</v>
      </c>
      <c r="U300" s="124"/>
      <c r="V300" s="124" t="s">
        <v>35</v>
      </c>
      <c r="W300" s="124" t="s">
        <v>35</v>
      </c>
      <c r="X300" s="124" t="s">
        <v>35</v>
      </c>
      <c r="Y300" s="162" t="s">
        <v>114</v>
      </c>
      <c r="Z300" s="162" t="s">
        <v>113</v>
      </c>
      <c r="AA300" s="124" t="s">
        <v>35</v>
      </c>
      <c r="AB300" s="124" t="s">
        <v>35</v>
      </c>
      <c r="AC300" s="162" t="s">
        <v>156</v>
      </c>
      <c r="AD300" s="124" t="s">
        <v>35</v>
      </c>
      <c r="AE300" s="124" t="s">
        <v>35</v>
      </c>
      <c r="AF300" s="163" t="s">
        <v>166</v>
      </c>
      <c r="AG300" s="122" t="s">
        <v>35</v>
      </c>
    </row>
    <row r="301" spans="2:33" s="14" customFormat="1" x14ac:dyDescent="0.2">
      <c r="B301" s="121">
        <v>18</v>
      </c>
      <c r="C301" s="3" t="s">
        <v>33</v>
      </c>
      <c r="D301" s="122">
        <v>11</v>
      </c>
      <c r="E301" s="161" t="s">
        <v>149</v>
      </c>
      <c r="F301" s="162" t="s">
        <v>119</v>
      </c>
      <c r="G301" s="124" t="s">
        <v>35</v>
      </c>
      <c r="H301" s="124" t="s">
        <v>35</v>
      </c>
      <c r="I301" s="124" t="s">
        <v>35</v>
      </c>
      <c r="J301" s="124" t="s">
        <v>115</v>
      </c>
      <c r="K301" s="162" t="s">
        <v>126</v>
      </c>
      <c r="L301" s="124" t="s">
        <v>35</v>
      </c>
      <c r="M301" s="124" t="s">
        <v>35</v>
      </c>
      <c r="N301" s="162" t="s">
        <v>157</v>
      </c>
      <c r="O301" s="124" t="s">
        <v>35</v>
      </c>
      <c r="P301" s="162" t="s">
        <v>112</v>
      </c>
      <c r="Q301" s="124" t="s">
        <v>35</v>
      </c>
      <c r="R301" s="124" t="s">
        <v>35</v>
      </c>
      <c r="S301" s="124" t="s">
        <v>35</v>
      </c>
      <c r="T301" s="162" t="s">
        <v>111</v>
      </c>
      <c r="U301" s="124"/>
      <c r="V301" s="124" t="s">
        <v>35</v>
      </c>
      <c r="W301" s="124" t="s">
        <v>35</v>
      </c>
      <c r="X301" s="124" t="s">
        <v>35</v>
      </c>
      <c r="Y301" s="162" t="s">
        <v>114</v>
      </c>
      <c r="Z301" s="162" t="s">
        <v>113</v>
      </c>
      <c r="AA301" s="124" t="s">
        <v>35</v>
      </c>
      <c r="AB301" s="124" t="s">
        <v>35</v>
      </c>
      <c r="AC301" s="162" t="s">
        <v>156</v>
      </c>
      <c r="AD301" s="124" t="s">
        <v>35</v>
      </c>
      <c r="AE301" s="124" t="s">
        <v>35</v>
      </c>
      <c r="AF301" s="125" t="s">
        <v>116</v>
      </c>
      <c r="AG301" s="122" t="s">
        <v>117</v>
      </c>
    </row>
    <row r="302" spans="2:33" s="14" customFormat="1" x14ac:dyDescent="0.2">
      <c r="B302" s="121">
        <v>19</v>
      </c>
      <c r="C302" s="3" t="s">
        <v>33</v>
      </c>
      <c r="D302" s="122">
        <v>11</v>
      </c>
      <c r="E302" s="161" t="s">
        <v>149</v>
      </c>
      <c r="F302" s="162" t="s">
        <v>119</v>
      </c>
      <c r="G302" s="124" t="s">
        <v>35</v>
      </c>
      <c r="H302" s="124" t="s">
        <v>35</v>
      </c>
      <c r="I302" s="124" t="s">
        <v>35</v>
      </c>
      <c r="J302" s="124" t="s">
        <v>115</v>
      </c>
      <c r="K302" s="162" t="s">
        <v>126</v>
      </c>
      <c r="L302" s="124" t="s">
        <v>35</v>
      </c>
      <c r="M302" s="124" t="s">
        <v>35</v>
      </c>
      <c r="N302" s="162" t="s">
        <v>157</v>
      </c>
      <c r="O302" s="124" t="s">
        <v>35</v>
      </c>
      <c r="P302" s="162" t="s">
        <v>112</v>
      </c>
      <c r="Q302" s="124" t="s">
        <v>35</v>
      </c>
      <c r="R302" s="124" t="s">
        <v>35</v>
      </c>
      <c r="S302" s="124" t="s">
        <v>35</v>
      </c>
      <c r="T302" s="162" t="s">
        <v>111</v>
      </c>
      <c r="U302" s="124"/>
      <c r="V302" s="124" t="s">
        <v>35</v>
      </c>
      <c r="W302" s="124" t="s">
        <v>35</v>
      </c>
      <c r="X302" s="124" t="s">
        <v>35</v>
      </c>
      <c r="Y302" s="162" t="s">
        <v>114</v>
      </c>
      <c r="Z302" s="162" t="s">
        <v>113</v>
      </c>
      <c r="AA302" s="124" t="s">
        <v>35</v>
      </c>
      <c r="AB302" s="124" t="s">
        <v>35</v>
      </c>
      <c r="AC302" s="162" t="s">
        <v>156</v>
      </c>
      <c r="AD302" s="124" t="s">
        <v>35</v>
      </c>
      <c r="AE302" s="124" t="s">
        <v>35</v>
      </c>
      <c r="AF302" s="125" t="s">
        <v>116</v>
      </c>
      <c r="AG302" s="122" t="s">
        <v>158</v>
      </c>
    </row>
    <row r="303" spans="2:33" s="14" customFormat="1" x14ac:dyDescent="0.2">
      <c r="B303" s="127">
        <v>20</v>
      </c>
      <c r="C303" s="128" t="s">
        <v>33</v>
      </c>
      <c r="D303" s="129">
        <v>12</v>
      </c>
      <c r="E303" s="164" t="s">
        <v>149</v>
      </c>
      <c r="F303" s="165" t="s">
        <v>119</v>
      </c>
      <c r="G303" s="131" t="s">
        <v>35</v>
      </c>
      <c r="H303" s="131" t="s">
        <v>35</v>
      </c>
      <c r="I303" s="131" t="s">
        <v>35</v>
      </c>
      <c r="J303" s="131" t="s">
        <v>115</v>
      </c>
      <c r="K303" s="165" t="s">
        <v>126</v>
      </c>
      <c r="L303" s="131" t="s">
        <v>35</v>
      </c>
      <c r="M303" s="131" t="s">
        <v>35</v>
      </c>
      <c r="N303" s="165" t="s">
        <v>157</v>
      </c>
      <c r="O303" s="131" t="s">
        <v>35</v>
      </c>
      <c r="P303" s="165" t="s">
        <v>112</v>
      </c>
      <c r="Q303" s="131" t="s">
        <v>35</v>
      </c>
      <c r="R303" s="131" t="s">
        <v>35</v>
      </c>
      <c r="S303" s="131" t="s">
        <v>35</v>
      </c>
      <c r="T303" s="165" t="s">
        <v>111</v>
      </c>
      <c r="U303" s="131"/>
      <c r="V303" s="131" t="s">
        <v>35</v>
      </c>
      <c r="W303" s="131" t="s">
        <v>35</v>
      </c>
      <c r="X303" s="131" t="s">
        <v>35</v>
      </c>
      <c r="Y303" s="165" t="s">
        <v>114</v>
      </c>
      <c r="Z303" s="165" t="s">
        <v>113</v>
      </c>
      <c r="AA303" s="165" t="s">
        <v>127</v>
      </c>
      <c r="AB303" s="131" t="s">
        <v>35</v>
      </c>
      <c r="AC303" s="165" t="s">
        <v>156</v>
      </c>
      <c r="AD303" s="131" t="s">
        <v>35</v>
      </c>
      <c r="AE303" s="131" t="s">
        <v>35</v>
      </c>
      <c r="AF303" s="132" t="s">
        <v>116</v>
      </c>
      <c r="AG303" s="129" t="s">
        <v>119</v>
      </c>
    </row>
    <row r="304" spans="2:33" s="14" customFormat="1" x14ac:dyDescent="0.2">
      <c r="B304" s="156">
        <v>1</v>
      </c>
      <c r="C304" s="157" t="s">
        <v>34</v>
      </c>
      <c r="D304" s="158">
        <v>0</v>
      </c>
      <c r="E304" s="133" t="s">
        <v>35</v>
      </c>
      <c r="F304" s="159" t="s">
        <v>35</v>
      </c>
      <c r="G304" s="159" t="s">
        <v>35</v>
      </c>
      <c r="H304" s="159" t="s">
        <v>35</v>
      </c>
      <c r="I304" s="159" t="s">
        <v>35</v>
      </c>
      <c r="J304" s="159" t="s">
        <v>35</v>
      </c>
      <c r="K304" s="159" t="s">
        <v>35</v>
      </c>
      <c r="L304" s="159" t="s">
        <v>35</v>
      </c>
      <c r="M304" s="159" t="s">
        <v>35</v>
      </c>
      <c r="N304" s="159" t="s">
        <v>35</v>
      </c>
      <c r="O304" s="159" t="s">
        <v>35</v>
      </c>
      <c r="P304" s="159" t="s">
        <v>35</v>
      </c>
      <c r="Q304" s="159" t="s">
        <v>35</v>
      </c>
      <c r="R304" s="159" t="s">
        <v>35</v>
      </c>
      <c r="S304" s="159" t="s">
        <v>35</v>
      </c>
      <c r="T304" s="159" t="s">
        <v>35</v>
      </c>
      <c r="U304" s="159" t="s">
        <v>35</v>
      </c>
      <c r="V304" s="159" t="s">
        <v>35</v>
      </c>
      <c r="W304" s="159" t="s">
        <v>35</v>
      </c>
      <c r="X304" s="159" t="s">
        <v>35</v>
      </c>
      <c r="Y304" s="159" t="s">
        <v>35</v>
      </c>
      <c r="Z304" s="159" t="s">
        <v>35</v>
      </c>
      <c r="AA304" s="159" t="s">
        <v>35</v>
      </c>
      <c r="AB304" s="159" t="s">
        <v>35</v>
      </c>
      <c r="AC304" s="159" t="s">
        <v>35</v>
      </c>
      <c r="AD304" s="159" t="s">
        <v>35</v>
      </c>
      <c r="AE304" s="159" t="s">
        <v>35</v>
      </c>
      <c r="AF304" s="160" t="s">
        <v>35</v>
      </c>
      <c r="AG304" s="158" t="s">
        <v>35</v>
      </c>
    </row>
    <row r="305" spans="2:33" s="14" customFormat="1" x14ac:dyDescent="0.2">
      <c r="B305" s="121">
        <v>2</v>
      </c>
      <c r="C305" s="3" t="s">
        <v>34</v>
      </c>
      <c r="D305" s="122">
        <v>1</v>
      </c>
      <c r="E305" s="123" t="s">
        <v>35</v>
      </c>
      <c r="F305" s="124" t="s">
        <v>35</v>
      </c>
      <c r="G305" s="124" t="s">
        <v>35</v>
      </c>
      <c r="H305" s="124" t="s">
        <v>35</v>
      </c>
      <c r="I305" s="124" t="s">
        <v>35</v>
      </c>
      <c r="J305" s="162" t="s">
        <v>108</v>
      </c>
      <c r="K305" s="124" t="s">
        <v>35</v>
      </c>
      <c r="L305" s="124" t="s">
        <v>35</v>
      </c>
      <c r="M305" s="124" t="s">
        <v>35</v>
      </c>
      <c r="N305" s="124" t="s">
        <v>35</v>
      </c>
      <c r="O305" s="124" t="s">
        <v>35</v>
      </c>
      <c r="P305" s="124" t="s">
        <v>35</v>
      </c>
      <c r="Q305" s="124" t="s">
        <v>35</v>
      </c>
      <c r="R305" s="124" t="s">
        <v>35</v>
      </c>
      <c r="S305" s="124" t="s">
        <v>35</v>
      </c>
      <c r="T305" s="124" t="s">
        <v>35</v>
      </c>
      <c r="U305" s="124" t="s">
        <v>35</v>
      </c>
      <c r="V305" s="124" t="s">
        <v>35</v>
      </c>
      <c r="W305" s="124" t="s">
        <v>35</v>
      </c>
      <c r="X305" s="124" t="s">
        <v>35</v>
      </c>
      <c r="Y305" s="124" t="s">
        <v>35</v>
      </c>
      <c r="Z305" s="124" t="s">
        <v>35</v>
      </c>
      <c r="AA305" s="124" t="s">
        <v>35</v>
      </c>
      <c r="AB305" s="124" t="s">
        <v>35</v>
      </c>
      <c r="AC305" s="124" t="s">
        <v>35</v>
      </c>
      <c r="AD305" s="124" t="s">
        <v>35</v>
      </c>
      <c r="AE305" s="124" t="s">
        <v>35</v>
      </c>
      <c r="AF305" s="125" t="s">
        <v>35</v>
      </c>
      <c r="AG305" s="122" t="s">
        <v>35</v>
      </c>
    </row>
    <row r="306" spans="2:33" s="14" customFormat="1" x14ac:dyDescent="0.2">
      <c r="B306" s="121">
        <v>3</v>
      </c>
      <c r="C306" s="3" t="s">
        <v>34</v>
      </c>
      <c r="D306" s="122">
        <v>2</v>
      </c>
      <c r="E306" s="123" t="s">
        <v>35</v>
      </c>
      <c r="F306" s="124" t="s">
        <v>35</v>
      </c>
      <c r="G306" s="124" t="s">
        <v>35</v>
      </c>
      <c r="H306" s="124" t="s">
        <v>35</v>
      </c>
      <c r="I306" s="124" t="s">
        <v>35</v>
      </c>
      <c r="J306" s="162" t="s">
        <v>108</v>
      </c>
      <c r="K306" s="124" t="s">
        <v>35</v>
      </c>
      <c r="L306" s="124" t="s">
        <v>35</v>
      </c>
      <c r="M306" s="124" t="s">
        <v>35</v>
      </c>
      <c r="N306" s="124" t="s">
        <v>35</v>
      </c>
      <c r="O306" s="124" t="s">
        <v>35</v>
      </c>
      <c r="P306" s="124" t="s">
        <v>35</v>
      </c>
      <c r="Q306" s="124" t="s">
        <v>35</v>
      </c>
      <c r="R306" s="124" t="s">
        <v>35</v>
      </c>
      <c r="S306" s="124" t="s">
        <v>35</v>
      </c>
      <c r="T306" s="124" t="s">
        <v>35</v>
      </c>
      <c r="U306" s="124" t="s">
        <v>35</v>
      </c>
      <c r="V306" s="124" t="s">
        <v>35</v>
      </c>
      <c r="W306" s="124" t="s">
        <v>35</v>
      </c>
      <c r="X306" s="124" t="s">
        <v>35</v>
      </c>
      <c r="Y306" s="124" t="s">
        <v>35</v>
      </c>
      <c r="Z306" s="124" t="s">
        <v>35</v>
      </c>
      <c r="AA306" s="124" t="s">
        <v>35</v>
      </c>
      <c r="AB306" s="124" t="s">
        <v>35</v>
      </c>
      <c r="AC306" s="124" t="s">
        <v>35</v>
      </c>
      <c r="AD306" s="124" t="s">
        <v>35</v>
      </c>
      <c r="AE306" s="124" t="s">
        <v>35</v>
      </c>
      <c r="AF306" s="163" t="s">
        <v>166</v>
      </c>
      <c r="AG306" s="122" t="s">
        <v>35</v>
      </c>
    </row>
    <row r="307" spans="2:33" s="14" customFormat="1" x14ac:dyDescent="0.2">
      <c r="B307" s="121">
        <v>4</v>
      </c>
      <c r="C307" s="3" t="s">
        <v>34</v>
      </c>
      <c r="D307" s="122">
        <v>3</v>
      </c>
      <c r="E307" s="123" t="s">
        <v>35</v>
      </c>
      <c r="F307" s="124" t="s">
        <v>35</v>
      </c>
      <c r="G307" s="124" t="s">
        <v>35</v>
      </c>
      <c r="H307" s="124" t="s">
        <v>35</v>
      </c>
      <c r="I307" s="124" t="s">
        <v>35</v>
      </c>
      <c r="J307" s="162" t="s">
        <v>108</v>
      </c>
      <c r="K307" s="124" t="s">
        <v>35</v>
      </c>
      <c r="L307" s="124" t="s">
        <v>35</v>
      </c>
      <c r="M307" s="124" t="s">
        <v>35</v>
      </c>
      <c r="N307" s="124" t="s">
        <v>35</v>
      </c>
      <c r="O307" s="124" t="s">
        <v>35</v>
      </c>
      <c r="P307" s="162" t="s">
        <v>112</v>
      </c>
      <c r="Q307" s="124" t="s">
        <v>35</v>
      </c>
      <c r="R307" s="124" t="s">
        <v>35</v>
      </c>
      <c r="S307" s="124" t="s">
        <v>35</v>
      </c>
      <c r="T307" s="124" t="s">
        <v>35</v>
      </c>
      <c r="U307" s="124" t="s">
        <v>35</v>
      </c>
      <c r="V307" s="124" t="s">
        <v>35</v>
      </c>
      <c r="W307" s="124" t="s">
        <v>35</v>
      </c>
      <c r="X307" s="124" t="s">
        <v>35</v>
      </c>
      <c r="Y307" s="124" t="s">
        <v>35</v>
      </c>
      <c r="Z307" s="124" t="s">
        <v>35</v>
      </c>
      <c r="AA307" s="124" t="s">
        <v>35</v>
      </c>
      <c r="AB307" s="124" t="s">
        <v>35</v>
      </c>
      <c r="AC307" s="124" t="s">
        <v>35</v>
      </c>
      <c r="AD307" s="124" t="s">
        <v>35</v>
      </c>
      <c r="AE307" s="124" t="s">
        <v>35</v>
      </c>
      <c r="AF307" s="163" t="s">
        <v>166</v>
      </c>
      <c r="AG307" s="122" t="s">
        <v>35</v>
      </c>
    </row>
    <row r="308" spans="2:33" s="14" customFormat="1" x14ac:dyDescent="0.2">
      <c r="B308" s="121">
        <v>5</v>
      </c>
      <c r="C308" s="3" t="s">
        <v>34</v>
      </c>
      <c r="D308" s="122">
        <v>4</v>
      </c>
      <c r="E308" s="123" t="s">
        <v>35</v>
      </c>
      <c r="F308" s="124" t="s">
        <v>35</v>
      </c>
      <c r="G308" s="124" t="s">
        <v>35</v>
      </c>
      <c r="H308" s="124" t="s">
        <v>35</v>
      </c>
      <c r="I308" s="124" t="s">
        <v>35</v>
      </c>
      <c r="J308" s="162" t="s">
        <v>108</v>
      </c>
      <c r="K308" s="124" t="s">
        <v>35</v>
      </c>
      <c r="L308" s="124" t="s">
        <v>35</v>
      </c>
      <c r="M308" s="124" t="s">
        <v>35</v>
      </c>
      <c r="N308" s="124" t="s">
        <v>35</v>
      </c>
      <c r="O308" s="124" t="s">
        <v>35</v>
      </c>
      <c r="P308" s="162" t="s">
        <v>112</v>
      </c>
      <c r="Q308" s="124" t="s">
        <v>35</v>
      </c>
      <c r="R308" s="124" t="s">
        <v>35</v>
      </c>
      <c r="S308" s="124" t="s">
        <v>35</v>
      </c>
      <c r="T308" s="162" t="s">
        <v>111</v>
      </c>
      <c r="U308" s="124" t="s">
        <v>35</v>
      </c>
      <c r="V308" s="124" t="s">
        <v>35</v>
      </c>
      <c r="W308" s="124" t="s">
        <v>35</v>
      </c>
      <c r="X308" s="124" t="s">
        <v>35</v>
      </c>
      <c r="Y308" s="124" t="s">
        <v>35</v>
      </c>
      <c r="Z308" s="124" t="s">
        <v>35</v>
      </c>
      <c r="AA308" s="124" t="s">
        <v>35</v>
      </c>
      <c r="AB308" s="124" t="s">
        <v>35</v>
      </c>
      <c r="AC308" s="124" t="s">
        <v>35</v>
      </c>
      <c r="AD308" s="124" t="s">
        <v>35</v>
      </c>
      <c r="AE308" s="124" t="s">
        <v>35</v>
      </c>
      <c r="AF308" s="163" t="s">
        <v>166</v>
      </c>
      <c r="AG308" s="122" t="s">
        <v>35</v>
      </c>
    </row>
    <row r="309" spans="2:33" s="14" customFormat="1" x14ac:dyDescent="0.2">
      <c r="B309" s="121">
        <v>6</v>
      </c>
      <c r="C309" s="3" t="s">
        <v>34</v>
      </c>
      <c r="D309" s="122">
        <v>4</v>
      </c>
      <c r="E309" s="123" t="s">
        <v>35</v>
      </c>
      <c r="F309" s="124" t="s">
        <v>35</v>
      </c>
      <c r="G309" s="124" t="s">
        <v>35</v>
      </c>
      <c r="H309" s="124" t="s">
        <v>35</v>
      </c>
      <c r="I309" s="124" t="s">
        <v>35</v>
      </c>
      <c r="J309" s="162" t="s">
        <v>108</v>
      </c>
      <c r="K309" s="124" t="s">
        <v>35</v>
      </c>
      <c r="L309" s="124" t="s">
        <v>35</v>
      </c>
      <c r="M309" s="124" t="s">
        <v>35</v>
      </c>
      <c r="N309" s="124" t="s">
        <v>35</v>
      </c>
      <c r="O309" s="124" t="s">
        <v>35</v>
      </c>
      <c r="P309" s="162" t="s">
        <v>112</v>
      </c>
      <c r="Q309" s="124" t="s">
        <v>35</v>
      </c>
      <c r="R309" s="124" t="s">
        <v>35</v>
      </c>
      <c r="S309" s="124" t="s">
        <v>35</v>
      </c>
      <c r="T309" s="162" t="s">
        <v>111</v>
      </c>
      <c r="U309" s="124" t="s">
        <v>35</v>
      </c>
      <c r="V309" s="124" t="s">
        <v>35</v>
      </c>
      <c r="W309" s="124" t="s">
        <v>35</v>
      </c>
      <c r="X309" s="124" t="s">
        <v>35</v>
      </c>
      <c r="Y309" s="124" t="s">
        <v>35</v>
      </c>
      <c r="Z309" s="124" t="s">
        <v>35</v>
      </c>
      <c r="AA309" s="124" t="s">
        <v>35</v>
      </c>
      <c r="AB309" s="124" t="s">
        <v>35</v>
      </c>
      <c r="AC309" s="124" t="s">
        <v>35</v>
      </c>
      <c r="AD309" s="124" t="s">
        <v>35</v>
      </c>
      <c r="AE309" s="124" t="s">
        <v>35</v>
      </c>
      <c r="AF309" s="163" t="s">
        <v>166</v>
      </c>
      <c r="AG309" s="122" t="s">
        <v>35</v>
      </c>
    </row>
    <row r="310" spans="2:33" s="14" customFormat="1" x14ac:dyDescent="0.2">
      <c r="B310" s="121">
        <v>7</v>
      </c>
      <c r="C310" s="3" t="s">
        <v>34</v>
      </c>
      <c r="D310" s="122">
        <v>4</v>
      </c>
      <c r="E310" s="123" t="s">
        <v>35</v>
      </c>
      <c r="F310" s="124" t="s">
        <v>35</v>
      </c>
      <c r="G310" s="124" t="s">
        <v>35</v>
      </c>
      <c r="H310" s="124" t="s">
        <v>35</v>
      </c>
      <c r="I310" s="124" t="s">
        <v>35</v>
      </c>
      <c r="J310" s="162" t="s">
        <v>108</v>
      </c>
      <c r="K310" s="124" t="s">
        <v>35</v>
      </c>
      <c r="L310" s="124" t="s">
        <v>35</v>
      </c>
      <c r="M310" s="124" t="s">
        <v>35</v>
      </c>
      <c r="N310" s="124" t="s">
        <v>35</v>
      </c>
      <c r="O310" s="124" t="s">
        <v>35</v>
      </c>
      <c r="P310" s="162" t="s">
        <v>112</v>
      </c>
      <c r="Q310" s="124" t="s">
        <v>35</v>
      </c>
      <c r="R310" s="124" t="s">
        <v>35</v>
      </c>
      <c r="S310" s="124" t="s">
        <v>35</v>
      </c>
      <c r="T310" s="162" t="s">
        <v>111</v>
      </c>
      <c r="U310" s="124" t="s">
        <v>35</v>
      </c>
      <c r="V310" s="124" t="s">
        <v>35</v>
      </c>
      <c r="W310" s="124" t="s">
        <v>35</v>
      </c>
      <c r="X310" s="124" t="s">
        <v>35</v>
      </c>
      <c r="Y310" s="124" t="s">
        <v>35</v>
      </c>
      <c r="Z310" s="124" t="s">
        <v>35</v>
      </c>
      <c r="AA310" s="124" t="s">
        <v>35</v>
      </c>
      <c r="AB310" s="124" t="s">
        <v>35</v>
      </c>
      <c r="AC310" s="124" t="s">
        <v>35</v>
      </c>
      <c r="AD310" s="124" t="s">
        <v>35</v>
      </c>
      <c r="AE310" s="124" t="s">
        <v>35</v>
      </c>
      <c r="AF310" s="163" t="s">
        <v>166</v>
      </c>
      <c r="AG310" s="122" t="s">
        <v>35</v>
      </c>
    </row>
    <row r="311" spans="2:33" s="14" customFormat="1" x14ac:dyDescent="0.2">
      <c r="B311" s="121">
        <v>8</v>
      </c>
      <c r="C311" s="3" t="s">
        <v>34</v>
      </c>
      <c r="D311" s="122">
        <v>4</v>
      </c>
      <c r="E311" s="123" t="s">
        <v>35</v>
      </c>
      <c r="F311" s="124" t="s">
        <v>35</v>
      </c>
      <c r="G311" s="124" t="s">
        <v>35</v>
      </c>
      <c r="H311" s="124" t="s">
        <v>35</v>
      </c>
      <c r="I311" s="124" t="s">
        <v>35</v>
      </c>
      <c r="J311" s="162" t="s">
        <v>108</v>
      </c>
      <c r="K311" s="124" t="s">
        <v>35</v>
      </c>
      <c r="L311" s="124" t="s">
        <v>35</v>
      </c>
      <c r="M311" s="124" t="s">
        <v>35</v>
      </c>
      <c r="N311" s="124" t="s">
        <v>35</v>
      </c>
      <c r="O311" s="124" t="s">
        <v>35</v>
      </c>
      <c r="P311" s="162" t="s">
        <v>112</v>
      </c>
      <c r="Q311" s="124" t="s">
        <v>35</v>
      </c>
      <c r="R311" s="124" t="s">
        <v>35</v>
      </c>
      <c r="S311" s="124" t="s">
        <v>35</v>
      </c>
      <c r="T311" s="162" t="s">
        <v>111</v>
      </c>
      <c r="U311" s="124" t="s">
        <v>35</v>
      </c>
      <c r="V311" s="124" t="s">
        <v>35</v>
      </c>
      <c r="W311" s="124" t="s">
        <v>35</v>
      </c>
      <c r="X311" s="124" t="s">
        <v>35</v>
      </c>
      <c r="Y311" s="124" t="s">
        <v>35</v>
      </c>
      <c r="Z311" s="124" t="s">
        <v>35</v>
      </c>
      <c r="AA311" s="124" t="s">
        <v>35</v>
      </c>
      <c r="AB311" s="124" t="s">
        <v>35</v>
      </c>
      <c r="AC311" s="124" t="s">
        <v>35</v>
      </c>
      <c r="AD311" s="124" t="s">
        <v>35</v>
      </c>
      <c r="AE311" s="124" t="s">
        <v>35</v>
      </c>
      <c r="AF311" s="163" t="s">
        <v>166</v>
      </c>
      <c r="AG311" s="122" t="s">
        <v>35</v>
      </c>
    </row>
    <row r="312" spans="2:33" s="14" customFormat="1" x14ac:dyDescent="0.2">
      <c r="B312" s="121">
        <v>9</v>
      </c>
      <c r="C312" s="3" t="s">
        <v>34</v>
      </c>
      <c r="D312" s="122">
        <v>5</v>
      </c>
      <c r="E312" s="123" t="s">
        <v>35</v>
      </c>
      <c r="F312" s="124" t="s">
        <v>35</v>
      </c>
      <c r="G312" s="124" t="s">
        <v>35</v>
      </c>
      <c r="H312" s="124" t="s">
        <v>35</v>
      </c>
      <c r="I312" s="124" t="s">
        <v>35</v>
      </c>
      <c r="J312" s="162" t="s">
        <v>108</v>
      </c>
      <c r="K312" s="124" t="s">
        <v>35</v>
      </c>
      <c r="L312" s="124" t="s">
        <v>35</v>
      </c>
      <c r="M312" s="124" t="s">
        <v>35</v>
      </c>
      <c r="N312" s="124" t="s">
        <v>35</v>
      </c>
      <c r="O312" s="124" t="s">
        <v>35</v>
      </c>
      <c r="P312" s="162" t="s">
        <v>112</v>
      </c>
      <c r="Q312" s="124" t="s">
        <v>35</v>
      </c>
      <c r="R312" s="124" t="s">
        <v>35</v>
      </c>
      <c r="S312" s="124" t="s">
        <v>35</v>
      </c>
      <c r="T312" s="162" t="s">
        <v>111</v>
      </c>
      <c r="U312" s="124" t="s">
        <v>35</v>
      </c>
      <c r="V312" s="124" t="s">
        <v>35</v>
      </c>
      <c r="W312" s="124" t="s">
        <v>35</v>
      </c>
      <c r="X312" s="124" t="s">
        <v>35</v>
      </c>
      <c r="Y312" s="162" t="s">
        <v>114</v>
      </c>
      <c r="Z312" s="124" t="s">
        <v>35</v>
      </c>
      <c r="AA312" s="124" t="s">
        <v>35</v>
      </c>
      <c r="AB312" s="124" t="s">
        <v>35</v>
      </c>
      <c r="AC312" s="124" t="s">
        <v>35</v>
      </c>
      <c r="AD312" s="124" t="s">
        <v>35</v>
      </c>
      <c r="AE312" s="124" t="s">
        <v>35</v>
      </c>
      <c r="AF312" s="163" t="s">
        <v>166</v>
      </c>
      <c r="AG312" s="122" t="s">
        <v>35</v>
      </c>
    </row>
    <row r="313" spans="2:33" s="14" customFormat="1" x14ac:dyDescent="0.2">
      <c r="B313" s="121">
        <v>10</v>
      </c>
      <c r="C313" s="3" t="s">
        <v>34</v>
      </c>
      <c r="D313" s="122">
        <v>6</v>
      </c>
      <c r="E313" s="123" t="s">
        <v>35</v>
      </c>
      <c r="F313" s="124" t="s">
        <v>35</v>
      </c>
      <c r="G313" s="124" t="s">
        <v>35</v>
      </c>
      <c r="H313" s="124" t="s">
        <v>35</v>
      </c>
      <c r="I313" s="124" t="s">
        <v>35</v>
      </c>
      <c r="J313" s="162" t="s">
        <v>108</v>
      </c>
      <c r="K313" s="124" t="s">
        <v>35</v>
      </c>
      <c r="L313" s="124" t="s">
        <v>35</v>
      </c>
      <c r="M313" s="124" t="s">
        <v>35</v>
      </c>
      <c r="N313" s="124" t="s">
        <v>35</v>
      </c>
      <c r="O313" s="124" t="s">
        <v>35</v>
      </c>
      <c r="P313" s="162" t="s">
        <v>112</v>
      </c>
      <c r="Q313" s="124" t="s">
        <v>35</v>
      </c>
      <c r="R313" s="124" t="s">
        <v>35</v>
      </c>
      <c r="S313" s="124" t="s">
        <v>35</v>
      </c>
      <c r="T313" s="162" t="s">
        <v>111</v>
      </c>
      <c r="U313" s="124" t="s">
        <v>35</v>
      </c>
      <c r="V313" s="124" t="s">
        <v>35</v>
      </c>
      <c r="W313" s="124" t="s">
        <v>35</v>
      </c>
      <c r="X313" s="124" t="s">
        <v>35</v>
      </c>
      <c r="Y313" s="162" t="s">
        <v>114</v>
      </c>
      <c r="Z313" s="162" t="s">
        <v>113</v>
      </c>
      <c r="AA313" s="124" t="s">
        <v>35</v>
      </c>
      <c r="AB313" s="124" t="s">
        <v>35</v>
      </c>
      <c r="AC313" s="124" t="s">
        <v>35</v>
      </c>
      <c r="AD313" s="124" t="s">
        <v>35</v>
      </c>
      <c r="AE313" s="124" t="s">
        <v>35</v>
      </c>
      <c r="AF313" s="163" t="s">
        <v>166</v>
      </c>
      <c r="AG313" s="122" t="s">
        <v>35</v>
      </c>
    </row>
    <row r="314" spans="2:33" s="14" customFormat="1" x14ac:dyDescent="0.2">
      <c r="B314" s="121">
        <v>11</v>
      </c>
      <c r="C314" s="3" t="s">
        <v>34</v>
      </c>
      <c r="D314" s="122">
        <v>7</v>
      </c>
      <c r="E314" s="123" t="s">
        <v>35</v>
      </c>
      <c r="F314" s="124" t="s">
        <v>35</v>
      </c>
      <c r="G314" s="124" t="s">
        <v>35</v>
      </c>
      <c r="H314" s="124" t="s">
        <v>35</v>
      </c>
      <c r="I314" s="124" t="s">
        <v>35</v>
      </c>
      <c r="J314" s="162" t="s">
        <v>108</v>
      </c>
      <c r="K314" s="124" t="s">
        <v>35</v>
      </c>
      <c r="L314" s="124" t="s">
        <v>35</v>
      </c>
      <c r="M314" s="124" t="s">
        <v>35</v>
      </c>
      <c r="N314" s="124" t="s">
        <v>35</v>
      </c>
      <c r="O314" s="124" t="s">
        <v>35</v>
      </c>
      <c r="P314" s="162" t="s">
        <v>112</v>
      </c>
      <c r="Q314" s="124" t="s">
        <v>35</v>
      </c>
      <c r="R314" s="124" t="s">
        <v>35</v>
      </c>
      <c r="S314" s="124" t="s">
        <v>35</v>
      </c>
      <c r="T314" s="162" t="s">
        <v>111</v>
      </c>
      <c r="U314" s="124" t="s">
        <v>35</v>
      </c>
      <c r="V314" s="124" t="s">
        <v>35</v>
      </c>
      <c r="W314" s="124" t="s">
        <v>35</v>
      </c>
      <c r="X314" s="124" t="s">
        <v>35</v>
      </c>
      <c r="Y314" s="162" t="s">
        <v>114</v>
      </c>
      <c r="Z314" s="162" t="s">
        <v>113</v>
      </c>
      <c r="AA314" s="124" t="s">
        <v>35</v>
      </c>
      <c r="AB314" s="124" t="s">
        <v>35</v>
      </c>
      <c r="AC314" s="162" t="s">
        <v>156</v>
      </c>
      <c r="AD314" s="124" t="s">
        <v>35</v>
      </c>
      <c r="AE314" s="124" t="s">
        <v>35</v>
      </c>
      <c r="AF314" s="163" t="s">
        <v>166</v>
      </c>
      <c r="AG314" s="122" t="s">
        <v>35</v>
      </c>
    </row>
    <row r="315" spans="2:33" s="14" customFormat="1" x14ac:dyDescent="0.2">
      <c r="B315" s="121">
        <v>12</v>
      </c>
      <c r="C315" s="3" t="s">
        <v>34</v>
      </c>
      <c r="D315" s="122">
        <v>7</v>
      </c>
      <c r="E315" s="123" t="s">
        <v>35</v>
      </c>
      <c r="F315" s="124" t="s">
        <v>35</v>
      </c>
      <c r="G315" s="124" t="s">
        <v>35</v>
      </c>
      <c r="H315" s="124" t="s">
        <v>35</v>
      </c>
      <c r="I315" s="124" t="s">
        <v>35</v>
      </c>
      <c r="J315" s="162" t="s">
        <v>108</v>
      </c>
      <c r="K315" s="124" t="s">
        <v>35</v>
      </c>
      <c r="L315" s="124" t="s">
        <v>35</v>
      </c>
      <c r="M315" s="124" t="s">
        <v>35</v>
      </c>
      <c r="N315" s="124" t="s">
        <v>35</v>
      </c>
      <c r="O315" s="124" t="s">
        <v>35</v>
      </c>
      <c r="P315" s="162" t="s">
        <v>112</v>
      </c>
      <c r="Q315" s="124" t="s">
        <v>35</v>
      </c>
      <c r="R315" s="124" t="s">
        <v>35</v>
      </c>
      <c r="S315" s="124" t="s">
        <v>35</v>
      </c>
      <c r="T315" s="162" t="s">
        <v>111</v>
      </c>
      <c r="U315" s="124" t="s">
        <v>35</v>
      </c>
      <c r="V315" s="124" t="s">
        <v>35</v>
      </c>
      <c r="W315" s="124" t="s">
        <v>35</v>
      </c>
      <c r="X315" s="124" t="s">
        <v>35</v>
      </c>
      <c r="Y315" s="162" t="s">
        <v>114</v>
      </c>
      <c r="Z315" s="162" t="s">
        <v>113</v>
      </c>
      <c r="AA315" s="124" t="s">
        <v>35</v>
      </c>
      <c r="AB315" s="124" t="s">
        <v>35</v>
      </c>
      <c r="AC315" s="162" t="s">
        <v>156</v>
      </c>
      <c r="AD315" s="124" t="s">
        <v>35</v>
      </c>
      <c r="AE315" s="124" t="s">
        <v>35</v>
      </c>
      <c r="AF315" s="163" t="s">
        <v>166</v>
      </c>
      <c r="AG315" s="122" t="s">
        <v>35</v>
      </c>
    </row>
    <row r="316" spans="2:33" s="14" customFormat="1" x14ac:dyDescent="0.2">
      <c r="B316" s="121">
        <v>13</v>
      </c>
      <c r="C316" s="3" t="s">
        <v>34</v>
      </c>
      <c r="D316" s="122">
        <v>7</v>
      </c>
      <c r="E316" s="123" t="s">
        <v>35</v>
      </c>
      <c r="F316" s="124" t="s">
        <v>35</v>
      </c>
      <c r="G316" s="124" t="s">
        <v>35</v>
      </c>
      <c r="H316" s="124" t="s">
        <v>35</v>
      </c>
      <c r="I316" s="124" t="s">
        <v>35</v>
      </c>
      <c r="J316" s="162" t="s">
        <v>108</v>
      </c>
      <c r="K316" s="124" t="s">
        <v>35</v>
      </c>
      <c r="L316" s="124" t="s">
        <v>35</v>
      </c>
      <c r="M316" s="124" t="s">
        <v>35</v>
      </c>
      <c r="N316" s="124" t="s">
        <v>35</v>
      </c>
      <c r="O316" s="124" t="s">
        <v>35</v>
      </c>
      <c r="P316" s="162" t="s">
        <v>112</v>
      </c>
      <c r="Q316" s="124" t="s">
        <v>35</v>
      </c>
      <c r="R316" s="124" t="s">
        <v>35</v>
      </c>
      <c r="S316" s="124" t="s">
        <v>35</v>
      </c>
      <c r="T316" s="162" t="s">
        <v>111</v>
      </c>
      <c r="U316" s="124" t="s">
        <v>35</v>
      </c>
      <c r="V316" s="124" t="s">
        <v>35</v>
      </c>
      <c r="W316" s="124" t="s">
        <v>35</v>
      </c>
      <c r="X316" s="124" t="s">
        <v>35</v>
      </c>
      <c r="Y316" s="162" t="s">
        <v>114</v>
      </c>
      <c r="Z316" s="162" t="s">
        <v>113</v>
      </c>
      <c r="AA316" s="124" t="s">
        <v>35</v>
      </c>
      <c r="AB316" s="124" t="s">
        <v>35</v>
      </c>
      <c r="AC316" s="162" t="s">
        <v>156</v>
      </c>
      <c r="AD316" s="124" t="s">
        <v>35</v>
      </c>
      <c r="AE316" s="124" t="s">
        <v>35</v>
      </c>
      <c r="AF316" s="163" t="s">
        <v>166</v>
      </c>
      <c r="AG316" s="122" t="s">
        <v>35</v>
      </c>
    </row>
    <row r="317" spans="2:33" s="14" customFormat="1" x14ac:dyDescent="0.2">
      <c r="B317" s="121">
        <v>14</v>
      </c>
      <c r="C317" s="3" t="s">
        <v>34</v>
      </c>
      <c r="D317" s="122">
        <v>10</v>
      </c>
      <c r="E317" s="161" t="s">
        <v>149</v>
      </c>
      <c r="F317" s="162" t="s">
        <v>119</v>
      </c>
      <c r="G317" s="124" t="s">
        <v>35</v>
      </c>
      <c r="H317" s="124" t="s">
        <v>35</v>
      </c>
      <c r="I317" s="124" t="s">
        <v>35</v>
      </c>
      <c r="J317" s="162" t="s">
        <v>108</v>
      </c>
      <c r="K317" s="124" t="s">
        <v>35</v>
      </c>
      <c r="L317" s="124" t="s">
        <v>35</v>
      </c>
      <c r="M317" s="124" t="s">
        <v>35</v>
      </c>
      <c r="N317" s="162" t="s">
        <v>157</v>
      </c>
      <c r="O317" s="124" t="s">
        <v>35</v>
      </c>
      <c r="P317" s="162" t="s">
        <v>112</v>
      </c>
      <c r="Q317" s="124" t="s">
        <v>35</v>
      </c>
      <c r="R317" s="124" t="s">
        <v>35</v>
      </c>
      <c r="S317" s="124" t="s">
        <v>35</v>
      </c>
      <c r="T317" s="162" t="s">
        <v>111</v>
      </c>
      <c r="U317" s="124" t="s">
        <v>35</v>
      </c>
      <c r="V317" s="124" t="s">
        <v>35</v>
      </c>
      <c r="W317" s="124" t="s">
        <v>35</v>
      </c>
      <c r="X317" s="124" t="s">
        <v>35</v>
      </c>
      <c r="Y317" s="162" t="s">
        <v>114</v>
      </c>
      <c r="Z317" s="162" t="s">
        <v>113</v>
      </c>
      <c r="AA317" s="124" t="s">
        <v>35</v>
      </c>
      <c r="AB317" s="124" t="s">
        <v>35</v>
      </c>
      <c r="AC317" s="162" t="s">
        <v>156</v>
      </c>
      <c r="AD317" s="124" t="s">
        <v>35</v>
      </c>
      <c r="AE317" s="124" t="s">
        <v>35</v>
      </c>
      <c r="AF317" s="163" t="s">
        <v>166</v>
      </c>
      <c r="AG317" s="122" t="s">
        <v>35</v>
      </c>
    </row>
    <row r="318" spans="2:33" s="14" customFormat="1" x14ac:dyDescent="0.2">
      <c r="B318" s="121">
        <v>15</v>
      </c>
      <c r="C318" s="3" t="s">
        <v>34</v>
      </c>
      <c r="D318" s="122">
        <v>10</v>
      </c>
      <c r="E318" s="161" t="s">
        <v>149</v>
      </c>
      <c r="F318" s="162" t="s">
        <v>119</v>
      </c>
      <c r="G318" s="124" t="s">
        <v>35</v>
      </c>
      <c r="H318" s="124" t="s">
        <v>35</v>
      </c>
      <c r="I318" s="124" t="s">
        <v>35</v>
      </c>
      <c r="J318" s="162" t="s">
        <v>108</v>
      </c>
      <c r="K318" s="124" t="s">
        <v>35</v>
      </c>
      <c r="L318" s="124" t="s">
        <v>35</v>
      </c>
      <c r="M318" s="124" t="s">
        <v>35</v>
      </c>
      <c r="N318" s="162" t="s">
        <v>157</v>
      </c>
      <c r="O318" s="124" t="s">
        <v>35</v>
      </c>
      <c r="P318" s="162" t="s">
        <v>112</v>
      </c>
      <c r="Q318" s="124" t="s">
        <v>35</v>
      </c>
      <c r="R318" s="124" t="s">
        <v>35</v>
      </c>
      <c r="S318" s="124" t="s">
        <v>35</v>
      </c>
      <c r="T318" s="162" t="s">
        <v>111</v>
      </c>
      <c r="U318" s="124" t="s">
        <v>35</v>
      </c>
      <c r="V318" s="124" t="s">
        <v>35</v>
      </c>
      <c r="W318" s="124" t="s">
        <v>35</v>
      </c>
      <c r="X318" s="124" t="s">
        <v>35</v>
      </c>
      <c r="Y318" s="162" t="s">
        <v>114</v>
      </c>
      <c r="Z318" s="162" t="s">
        <v>113</v>
      </c>
      <c r="AA318" s="124" t="s">
        <v>35</v>
      </c>
      <c r="AB318" s="124" t="s">
        <v>35</v>
      </c>
      <c r="AC318" s="162" t="s">
        <v>156</v>
      </c>
      <c r="AD318" s="124" t="s">
        <v>35</v>
      </c>
      <c r="AE318" s="124" t="s">
        <v>35</v>
      </c>
      <c r="AF318" s="163" t="s">
        <v>166</v>
      </c>
      <c r="AG318" s="122" t="s">
        <v>35</v>
      </c>
    </row>
    <row r="319" spans="2:33" s="14" customFormat="1" x14ac:dyDescent="0.2">
      <c r="B319" s="121">
        <v>16</v>
      </c>
      <c r="C319" s="3" t="s">
        <v>34</v>
      </c>
      <c r="D319" s="122">
        <v>10</v>
      </c>
      <c r="E319" s="161" t="s">
        <v>149</v>
      </c>
      <c r="F319" s="162" t="s">
        <v>119</v>
      </c>
      <c r="G319" s="124" t="s">
        <v>35</v>
      </c>
      <c r="H319" s="124" t="s">
        <v>35</v>
      </c>
      <c r="I319" s="124" t="s">
        <v>35</v>
      </c>
      <c r="J319" s="162" t="s">
        <v>108</v>
      </c>
      <c r="K319" s="124" t="s">
        <v>35</v>
      </c>
      <c r="L319" s="124" t="s">
        <v>35</v>
      </c>
      <c r="M319" s="124" t="s">
        <v>35</v>
      </c>
      <c r="N319" s="162" t="s">
        <v>157</v>
      </c>
      <c r="O319" s="124" t="s">
        <v>35</v>
      </c>
      <c r="P319" s="162" t="s">
        <v>112</v>
      </c>
      <c r="Q319" s="124" t="s">
        <v>35</v>
      </c>
      <c r="R319" s="124" t="s">
        <v>35</v>
      </c>
      <c r="S319" s="124" t="s">
        <v>35</v>
      </c>
      <c r="T319" s="162" t="s">
        <v>111</v>
      </c>
      <c r="U319" s="124" t="s">
        <v>35</v>
      </c>
      <c r="V319" s="124" t="s">
        <v>35</v>
      </c>
      <c r="W319" s="124" t="s">
        <v>35</v>
      </c>
      <c r="X319" s="124" t="s">
        <v>35</v>
      </c>
      <c r="Y319" s="162" t="s">
        <v>114</v>
      </c>
      <c r="Z319" s="162" t="s">
        <v>113</v>
      </c>
      <c r="AA319" s="124" t="s">
        <v>35</v>
      </c>
      <c r="AB319" s="124" t="s">
        <v>35</v>
      </c>
      <c r="AC319" s="162" t="s">
        <v>156</v>
      </c>
      <c r="AD319" s="124" t="s">
        <v>35</v>
      </c>
      <c r="AE319" s="124" t="s">
        <v>35</v>
      </c>
      <c r="AF319" s="163" t="s">
        <v>166</v>
      </c>
      <c r="AG319" s="122" t="s">
        <v>35</v>
      </c>
    </row>
    <row r="320" spans="2:33" s="14" customFormat="1" x14ac:dyDescent="0.2">
      <c r="B320" s="121">
        <v>17</v>
      </c>
      <c r="C320" s="3" t="s">
        <v>34</v>
      </c>
      <c r="D320" s="122">
        <v>10</v>
      </c>
      <c r="E320" s="161" t="s">
        <v>149</v>
      </c>
      <c r="F320" s="162" t="s">
        <v>119</v>
      </c>
      <c r="G320" s="124" t="s">
        <v>35</v>
      </c>
      <c r="H320" s="124" t="s">
        <v>35</v>
      </c>
      <c r="I320" s="124" t="s">
        <v>35</v>
      </c>
      <c r="J320" s="162" t="s">
        <v>108</v>
      </c>
      <c r="K320" s="124" t="s">
        <v>35</v>
      </c>
      <c r="L320" s="124" t="s">
        <v>35</v>
      </c>
      <c r="M320" s="124" t="s">
        <v>35</v>
      </c>
      <c r="N320" s="162" t="s">
        <v>157</v>
      </c>
      <c r="O320" s="124" t="s">
        <v>35</v>
      </c>
      <c r="P320" s="162" t="s">
        <v>112</v>
      </c>
      <c r="Q320" s="124" t="s">
        <v>35</v>
      </c>
      <c r="R320" s="124" t="s">
        <v>35</v>
      </c>
      <c r="S320" s="124" t="s">
        <v>35</v>
      </c>
      <c r="T320" s="162" t="s">
        <v>111</v>
      </c>
      <c r="U320" s="124" t="s">
        <v>35</v>
      </c>
      <c r="V320" s="124" t="s">
        <v>35</v>
      </c>
      <c r="W320" s="124" t="s">
        <v>35</v>
      </c>
      <c r="X320" s="124" t="s">
        <v>35</v>
      </c>
      <c r="Y320" s="162" t="s">
        <v>114</v>
      </c>
      <c r="Z320" s="162" t="s">
        <v>113</v>
      </c>
      <c r="AA320" s="124" t="s">
        <v>35</v>
      </c>
      <c r="AB320" s="124" t="s">
        <v>35</v>
      </c>
      <c r="AC320" s="162" t="s">
        <v>156</v>
      </c>
      <c r="AD320" s="124" t="s">
        <v>35</v>
      </c>
      <c r="AE320" s="124" t="s">
        <v>35</v>
      </c>
      <c r="AF320" s="163" t="s">
        <v>166</v>
      </c>
      <c r="AG320" s="122" t="s">
        <v>35</v>
      </c>
    </row>
    <row r="321" spans="2:33" s="14" customFormat="1" x14ac:dyDescent="0.2">
      <c r="B321" s="121">
        <v>18</v>
      </c>
      <c r="C321" s="3" t="s">
        <v>34</v>
      </c>
      <c r="D321" s="122">
        <v>10</v>
      </c>
      <c r="E321" s="161" t="s">
        <v>149</v>
      </c>
      <c r="F321" s="162" t="s">
        <v>119</v>
      </c>
      <c r="G321" s="124" t="s">
        <v>35</v>
      </c>
      <c r="H321" s="124" t="s">
        <v>35</v>
      </c>
      <c r="I321" s="124" t="s">
        <v>35</v>
      </c>
      <c r="J321" s="124" t="s">
        <v>115</v>
      </c>
      <c r="K321" s="124" t="s">
        <v>35</v>
      </c>
      <c r="L321" s="124" t="s">
        <v>35</v>
      </c>
      <c r="M321" s="124" t="s">
        <v>35</v>
      </c>
      <c r="N321" s="162" t="s">
        <v>157</v>
      </c>
      <c r="O321" s="124" t="s">
        <v>35</v>
      </c>
      <c r="P321" s="162" t="s">
        <v>112</v>
      </c>
      <c r="Q321" s="124" t="s">
        <v>35</v>
      </c>
      <c r="R321" s="124" t="s">
        <v>35</v>
      </c>
      <c r="S321" s="124" t="s">
        <v>35</v>
      </c>
      <c r="T321" s="162" t="s">
        <v>111</v>
      </c>
      <c r="U321" s="124" t="s">
        <v>35</v>
      </c>
      <c r="V321" s="124" t="s">
        <v>35</v>
      </c>
      <c r="W321" s="124" t="s">
        <v>35</v>
      </c>
      <c r="X321" s="124" t="s">
        <v>35</v>
      </c>
      <c r="Y321" s="162" t="s">
        <v>114</v>
      </c>
      <c r="Z321" s="162" t="s">
        <v>113</v>
      </c>
      <c r="AA321" s="124" t="s">
        <v>35</v>
      </c>
      <c r="AB321" s="124" t="s">
        <v>35</v>
      </c>
      <c r="AC321" s="162" t="s">
        <v>156</v>
      </c>
      <c r="AD321" s="124" t="s">
        <v>35</v>
      </c>
      <c r="AE321" s="124" t="s">
        <v>35</v>
      </c>
      <c r="AF321" s="125" t="s">
        <v>116</v>
      </c>
      <c r="AG321" s="122" t="s">
        <v>117</v>
      </c>
    </row>
    <row r="322" spans="2:33" s="14" customFormat="1" x14ac:dyDescent="0.2">
      <c r="B322" s="121">
        <v>19</v>
      </c>
      <c r="C322" s="3" t="s">
        <v>34</v>
      </c>
      <c r="D322" s="122">
        <v>10</v>
      </c>
      <c r="E322" s="161" t="s">
        <v>149</v>
      </c>
      <c r="F322" s="162" t="s">
        <v>119</v>
      </c>
      <c r="G322" s="124" t="s">
        <v>35</v>
      </c>
      <c r="H322" s="124" t="s">
        <v>35</v>
      </c>
      <c r="I322" s="124" t="s">
        <v>35</v>
      </c>
      <c r="J322" s="124" t="s">
        <v>115</v>
      </c>
      <c r="K322" s="124" t="s">
        <v>35</v>
      </c>
      <c r="L322" s="124" t="s">
        <v>35</v>
      </c>
      <c r="M322" s="124" t="s">
        <v>35</v>
      </c>
      <c r="N322" s="162" t="s">
        <v>157</v>
      </c>
      <c r="O322" s="124" t="s">
        <v>35</v>
      </c>
      <c r="P322" s="162" t="s">
        <v>112</v>
      </c>
      <c r="Q322" s="124" t="s">
        <v>35</v>
      </c>
      <c r="R322" s="124" t="s">
        <v>35</v>
      </c>
      <c r="S322" s="124" t="s">
        <v>35</v>
      </c>
      <c r="T322" s="162" t="s">
        <v>111</v>
      </c>
      <c r="U322" s="124" t="s">
        <v>35</v>
      </c>
      <c r="V322" s="124" t="s">
        <v>35</v>
      </c>
      <c r="W322" s="124" t="s">
        <v>35</v>
      </c>
      <c r="X322" s="124" t="s">
        <v>35</v>
      </c>
      <c r="Y322" s="162" t="s">
        <v>114</v>
      </c>
      <c r="Z322" s="162" t="s">
        <v>113</v>
      </c>
      <c r="AA322" s="124" t="s">
        <v>35</v>
      </c>
      <c r="AB322" s="124" t="s">
        <v>35</v>
      </c>
      <c r="AC322" s="162" t="s">
        <v>156</v>
      </c>
      <c r="AD322" s="124" t="s">
        <v>35</v>
      </c>
      <c r="AE322" s="124" t="s">
        <v>35</v>
      </c>
      <c r="AF322" s="125" t="s">
        <v>116</v>
      </c>
      <c r="AG322" s="122" t="s">
        <v>158</v>
      </c>
    </row>
    <row r="323" spans="2:33" s="14" customFormat="1" x14ac:dyDescent="0.2">
      <c r="B323" s="127">
        <v>20</v>
      </c>
      <c r="C323" s="128" t="s">
        <v>34</v>
      </c>
      <c r="D323" s="122">
        <v>10</v>
      </c>
      <c r="E323" s="161" t="s">
        <v>149</v>
      </c>
      <c r="F323" s="162" t="s">
        <v>119</v>
      </c>
      <c r="G323" s="124" t="s">
        <v>35</v>
      </c>
      <c r="H323" s="124" t="s">
        <v>35</v>
      </c>
      <c r="I323" s="124" t="s">
        <v>35</v>
      </c>
      <c r="J323" s="124" t="s">
        <v>115</v>
      </c>
      <c r="K323" s="124" t="s">
        <v>35</v>
      </c>
      <c r="L323" s="124" t="s">
        <v>35</v>
      </c>
      <c r="M323" s="124" t="s">
        <v>35</v>
      </c>
      <c r="N323" s="162" t="s">
        <v>157</v>
      </c>
      <c r="O323" s="124" t="s">
        <v>35</v>
      </c>
      <c r="P323" s="162" t="s">
        <v>112</v>
      </c>
      <c r="Q323" s="124" t="s">
        <v>35</v>
      </c>
      <c r="R323" s="124" t="s">
        <v>35</v>
      </c>
      <c r="S323" s="124" t="s">
        <v>35</v>
      </c>
      <c r="T323" s="162" t="s">
        <v>111</v>
      </c>
      <c r="U323" s="124" t="s">
        <v>35</v>
      </c>
      <c r="V323" s="124" t="s">
        <v>35</v>
      </c>
      <c r="W323" s="124" t="s">
        <v>35</v>
      </c>
      <c r="X323" s="124" t="s">
        <v>35</v>
      </c>
      <c r="Y323" s="162" t="s">
        <v>114</v>
      </c>
      <c r="Z323" s="162" t="s">
        <v>113</v>
      </c>
      <c r="AA323" s="124" t="s">
        <v>35</v>
      </c>
      <c r="AB323" s="124" t="s">
        <v>35</v>
      </c>
      <c r="AC323" s="162" t="s">
        <v>156</v>
      </c>
      <c r="AD323" s="124" t="s">
        <v>35</v>
      </c>
      <c r="AE323" s="124" t="s">
        <v>35</v>
      </c>
      <c r="AF323" s="125" t="s">
        <v>116</v>
      </c>
      <c r="AG323" s="129" t="s">
        <v>120</v>
      </c>
    </row>
    <row r="324" spans="2:33" s="14" customFormat="1" x14ac:dyDescent="0.2">
      <c r="B324" s="156">
        <v>1</v>
      </c>
      <c r="C324" s="157" t="s">
        <v>55</v>
      </c>
      <c r="D324" s="158">
        <v>0</v>
      </c>
      <c r="E324" s="133" t="s">
        <v>35</v>
      </c>
      <c r="F324" s="159" t="s">
        <v>35</v>
      </c>
      <c r="G324" s="159" t="s">
        <v>35</v>
      </c>
      <c r="H324" s="159" t="s">
        <v>35</v>
      </c>
      <c r="I324" s="159" t="s">
        <v>35</v>
      </c>
      <c r="J324" s="159" t="s">
        <v>35</v>
      </c>
      <c r="K324" s="159" t="s">
        <v>35</v>
      </c>
      <c r="L324" s="159" t="s">
        <v>35</v>
      </c>
      <c r="M324" s="159" t="s">
        <v>35</v>
      </c>
      <c r="N324" s="159" t="s">
        <v>35</v>
      </c>
      <c r="O324" s="159" t="s">
        <v>35</v>
      </c>
      <c r="P324" s="159" t="s">
        <v>35</v>
      </c>
      <c r="Q324" s="159" t="s">
        <v>35</v>
      </c>
      <c r="R324" s="159" t="s">
        <v>35</v>
      </c>
      <c r="S324" s="159" t="s">
        <v>35</v>
      </c>
      <c r="T324" s="159" t="s">
        <v>35</v>
      </c>
      <c r="U324" s="159" t="s">
        <v>35</v>
      </c>
      <c r="V324" s="159" t="s">
        <v>35</v>
      </c>
      <c r="W324" s="159" t="s">
        <v>35</v>
      </c>
      <c r="X324" s="159" t="s">
        <v>35</v>
      </c>
      <c r="Y324" s="159" t="s">
        <v>35</v>
      </c>
      <c r="Z324" s="159" t="s">
        <v>35</v>
      </c>
      <c r="AA324" s="159" t="s">
        <v>35</v>
      </c>
      <c r="AB324" s="159" t="s">
        <v>35</v>
      </c>
      <c r="AC324" s="159" t="s">
        <v>35</v>
      </c>
      <c r="AD324" s="159" t="s">
        <v>35</v>
      </c>
      <c r="AE324" s="159" t="s">
        <v>35</v>
      </c>
      <c r="AF324" s="160" t="s">
        <v>35</v>
      </c>
      <c r="AG324" s="158" t="s">
        <v>35</v>
      </c>
    </row>
    <row r="325" spans="2:33" s="14" customFormat="1" x14ac:dyDescent="0.2">
      <c r="B325" s="121">
        <v>2</v>
      </c>
      <c r="C325" s="3" t="s">
        <v>55</v>
      </c>
      <c r="D325" s="122">
        <v>0</v>
      </c>
      <c r="E325" s="123" t="s">
        <v>35</v>
      </c>
      <c r="F325" s="124" t="s">
        <v>35</v>
      </c>
      <c r="G325" s="124" t="s">
        <v>35</v>
      </c>
      <c r="H325" s="124" t="s">
        <v>35</v>
      </c>
      <c r="I325" s="124" t="s">
        <v>35</v>
      </c>
      <c r="J325" s="124" t="s">
        <v>35</v>
      </c>
      <c r="K325" s="124" t="s">
        <v>35</v>
      </c>
      <c r="L325" s="124" t="s">
        <v>35</v>
      </c>
      <c r="M325" s="124" t="s">
        <v>35</v>
      </c>
      <c r="N325" s="124" t="s">
        <v>35</v>
      </c>
      <c r="O325" s="124" t="s">
        <v>35</v>
      </c>
      <c r="P325" s="124" t="s">
        <v>35</v>
      </c>
      <c r="Q325" s="124" t="s">
        <v>35</v>
      </c>
      <c r="R325" s="124" t="s">
        <v>35</v>
      </c>
      <c r="S325" s="124" t="s">
        <v>35</v>
      </c>
      <c r="T325" s="124" t="s">
        <v>35</v>
      </c>
      <c r="U325" s="124" t="s">
        <v>35</v>
      </c>
      <c r="V325" s="124" t="s">
        <v>35</v>
      </c>
      <c r="W325" s="124" t="s">
        <v>35</v>
      </c>
      <c r="X325" s="124" t="s">
        <v>35</v>
      </c>
      <c r="Y325" s="124" t="s">
        <v>35</v>
      </c>
      <c r="Z325" s="124" t="s">
        <v>35</v>
      </c>
      <c r="AA325" s="124" t="s">
        <v>35</v>
      </c>
      <c r="AB325" s="124" t="s">
        <v>35</v>
      </c>
      <c r="AC325" s="124" t="s">
        <v>35</v>
      </c>
      <c r="AD325" s="124" t="s">
        <v>35</v>
      </c>
      <c r="AE325" s="124" t="s">
        <v>35</v>
      </c>
      <c r="AF325" s="125" t="s">
        <v>35</v>
      </c>
      <c r="AG325" s="122" t="s">
        <v>35</v>
      </c>
    </row>
    <row r="326" spans="2:33" s="14" customFormat="1" x14ac:dyDescent="0.2">
      <c r="B326" s="121">
        <v>3</v>
      </c>
      <c r="C326" s="3" t="s">
        <v>55</v>
      </c>
      <c r="D326" s="122">
        <v>0</v>
      </c>
      <c r="E326" s="123" t="s">
        <v>35</v>
      </c>
      <c r="F326" s="124" t="s">
        <v>35</v>
      </c>
      <c r="G326" s="124" t="s">
        <v>35</v>
      </c>
      <c r="H326" s="124" t="s">
        <v>35</v>
      </c>
      <c r="I326" s="124" t="s">
        <v>35</v>
      </c>
      <c r="J326" s="124" t="s">
        <v>35</v>
      </c>
      <c r="K326" s="124" t="s">
        <v>35</v>
      </c>
      <c r="L326" s="124" t="s">
        <v>35</v>
      </c>
      <c r="M326" s="124" t="s">
        <v>35</v>
      </c>
      <c r="N326" s="124" t="s">
        <v>35</v>
      </c>
      <c r="O326" s="124" t="s">
        <v>35</v>
      </c>
      <c r="P326" s="124" t="s">
        <v>35</v>
      </c>
      <c r="Q326" s="124" t="s">
        <v>35</v>
      </c>
      <c r="R326" s="124" t="s">
        <v>35</v>
      </c>
      <c r="S326" s="124" t="s">
        <v>35</v>
      </c>
      <c r="T326" s="124" t="s">
        <v>35</v>
      </c>
      <c r="U326" s="124" t="s">
        <v>35</v>
      </c>
      <c r="V326" s="124" t="s">
        <v>35</v>
      </c>
      <c r="W326" s="124" t="s">
        <v>35</v>
      </c>
      <c r="X326" s="124" t="s">
        <v>35</v>
      </c>
      <c r="Y326" s="124" t="s">
        <v>35</v>
      </c>
      <c r="Z326" s="124" t="s">
        <v>35</v>
      </c>
      <c r="AA326" s="124" t="s">
        <v>35</v>
      </c>
      <c r="AB326" s="124" t="s">
        <v>35</v>
      </c>
      <c r="AC326" s="124" t="s">
        <v>35</v>
      </c>
      <c r="AD326" s="124" t="s">
        <v>35</v>
      </c>
      <c r="AE326" s="124" t="s">
        <v>35</v>
      </c>
      <c r="AF326" s="125" t="s">
        <v>35</v>
      </c>
      <c r="AG326" s="122" t="s">
        <v>35</v>
      </c>
    </row>
    <row r="327" spans="2:33" s="14" customFormat="1" x14ac:dyDescent="0.2">
      <c r="B327" s="121">
        <v>4</v>
      </c>
      <c r="C327" s="3" t="s">
        <v>55</v>
      </c>
      <c r="D327" s="122">
        <v>3</v>
      </c>
      <c r="E327" s="123" t="s">
        <v>35</v>
      </c>
      <c r="F327" s="124" t="s">
        <v>35</v>
      </c>
      <c r="G327" s="124" t="s">
        <v>35</v>
      </c>
      <c r="H327" s="124" t="s">
        <v>35</v>
      </c>
      <c r="I327" s="124" t="s">
        <v>35</v>
      </c>
      <c r="J327" s="124" t="s">
        <v>115</v>
      </c>
      <c r="K327" s="124" t="s">
        <v>35</v>
      </c>
      <c r="L327" s="124" t="s">
        <v>35</v>
      </c>
      <c r="M327" s="124" t="s">
        <v>35</v>
      </c>
      <c r="N327" s="124" t="s">
        <v>35</v>
      </c>
      <c r="O327" s="124" t="s">
        <v>35</v>
      </c>
      <c r="P327" s="124" t="s">
        <v>112</v>
      </c>
      <c r="Q327" s="124" t="s">
        <v>35</v>
      </c>
      <c r="R327" s="124" t="s">
        <v>35</v>
      </c>
      <c r="S327" s="124" t="s">
        <v>35</v>
      </c>
      <c r="T327" s="124" t="s">
        <v>35</v>
      </c>
      <c r="U327" s="124" t="s">
        <v>35</v>
      </c>
      <c r="V327" s="124" t="s">
        <v>35</v>
      </c>
      <c r="W327" s="124" t="s">
        <v>35</v>
      </c>
      <c r="X327" s="124" t="s">
        <v>35</v>
      </c>
      <c r="Y327" s="124" t="s">
        <v>35</v>
      </c>
      <c r="Z327" s="124" t="s">
        <v>35</v>
      </c>
      <c r="AA327" s="124" t="s">
        <v>35</v>
      </c>
      <c r="AB327" s="124" t="s">
        <v>35</v>
      </c>
      <c r="AC327" s="124" t="s">
        <v>35</v>
      </c>
      <c r="AD327" s="124" t="s">
        <v>35</v>
      </c>
      <c r="AE327" s="124" t="s">
        <v>35</v>
      </c>
      <c r="AF327" s="125" t="s">
        <v>116</v>
      </c>
      <c r="AG327" s="122" t="s">
        <v>125</v>
      </c>
    </row>
    <row r="328" spans="2:33" s="14" customFormat="1" x14ac:dyDescent="0.2">
      <c r="B328" s="121">
        <v>5</v>
      </c>
      <c r="C328" s="3" t="s">
        <v>55</v>
      </c>
      <c r="D328" s="122">
        <v>4</v>
      </c>
      <c r="E328" s="123" t="s">
        <v>35</v>
      </c>
      <c r="F328" s="124" t="s">
        <v>35</v>
      </c>
      <c r="G328" s="124" t="s">
        <v>35</v>
      </c>
      <c r="H328" s="124" t="s">
        <v>35</v>
      </c>
      <c r="I328" s="124" t="s">
        <v>35</v>
      </c>
      <c r="J328" s="124" t="s">
        <v>115</v>
      </c>
      <c r="K328" s="124" t="s">
        <v>35</v>
      </c>
      <c r="L328" s="124" t="s">
        <v>35</v>
      </c>
      <c r="M328" s="124" t="s">
        <v>35</v>
      </c>
      <c r="N328" s="124" t="s">
        <v>35</v>
      </c>
      <c r="O328" s="124" t="s">
        <v>35</v>
      </c>
      <c r="P328" s="124" t="s">
        <v>112</v>
      </c>
      <c r="Q328" s="124" t="s">
        <v>35</v>
      </c>
      <c r="R328" s="124" t="s">
        <v>35</v>
      </c>
      <c r="S328" s="124" t="s">
        <v>35</v>
      </c>
      <c r="T328" s="124" t="s">
        <v>118</v>
      </c>
      <c r="U328" s="124" t="s">
        <v>35</v>
      </c>
      <c r="V328" s="124" t="s">
        <v>35</v>
      </c>
      <c r="W328" s="124" t="s">
        <v>35</v>
      </c>
      <c r="X328" s="124" t="s">
        <v>35</v>
      </c>
      <c r="Y328" s="124" t="s">
        <v>35</v>
      </c>
      <c r="Z328" s="124" t="s">
        <v>35</v>
      </c>
      <c r="AA328" s="124" t="s">
        <v>35</v>
      </c>
      <c r="AB328" s="124" t="s">
        <v>35</v>
      </c>
      <c r="AC328" s="124" t="s">
        <v>35</v>
      </c>
      <c r="AD328" s="124" t="s">
        <v>35</v>
      </c>
      <c r="AE328" s="124" t="s">
        <v>35</v>
      </c>
      <c r="AF328" s="125" t="s">
        <v>116</v>
      </c>
      <c r="AG328" s="122" t="s">
        <v>119</v>
      </c>
    </row>
    <row r="329" spans="2:33" s="14" customFormat="1" x14ac:dyDescent="0.2">
      <c r="B329" s="121">
        <v>6</v>
      </c>
      <c r="C329" s="3" t="s">
        <v>55</v>
      </c>
      <c r="D329" s="122">
        <v>4</v>
      </c>
      <c r="E329" s="123" t="s">
        <v>35</v>
      </c>
      <c r="F329" s="124" t="s">
        <v>35</v>
      </c>
      <c r="G329" s="124" t="s">
        <v>35</v>
      </c>
      <c r="H329" s="124" t="s">
        <v>35</v>
      </c>
      <c r="I329" s="124" t="s">
        <v>35</v>
      </c>
      <c r="J329" s="124" t="s">
        <v>115</v>
      </c>
      <c r="K329" s="124" t="s">
        <v>35</v>
      </c>
      <c r="L329" s="124" t="s">
        <v>35</v>
      </c>
      <c r="M329" s="124" t="s">
        <v>35</v>
      </c>
      <c r="N329" s="124" t="s">
        <v>35</v>
      </c>
      <c r="O329" s="124" t="s">
        <v>35</v>
      </c>
      <c r="P329" s="124" t="s">
        <v>112</v>
      </c>
      <c r="Q329" s="124" t="s">
        <v>35</v>
      </c>
      <c r="R329" s="124" t="s">
        <v>35</v>
      </c>
      <c r="S329" s="124" t="s">
        <v>35</v>
      </c>
      <c r="T329" s="124" t="s">
        <v>118</v>
      </c>
      <c r="U329" s="124" t="s">
        <v>35</v>
      </c>
      <c r="V329" s="124" t="s">
        <v>35</v>
      </c>
      <c r="W329" s="124" t="s">
        <v>35</v>
      </c>
      <c r="X329" s="124" t="s">
        <v>35</v>
      </c>
      <c r="Y329" s="124" t="s">
        <v>35</v>
      </c>
      <c r="Z329" s="124" t="s">
        <v>35</v>
      </c>
      <c r="AA329" s="124" t="s">
        <v>35</v>
      </c>
      <c r="AB329" s="124" t="s">
        <v>35</v>
      </c>
      <c r="AC329" s="124" t="s">
        <v>35</v>
      </c>
      <c r="AD329" s="124" t="s">
        <v>35</v>
      </c>
      <c r="AE329" s="124" t="s">
        <v>35</v>
      </c>
      <c r="AF329" s="125" t="s">
        <v>116</v>
      </c>
      <c r="AG329" s="122" t="s">
        <v>119</v>
      </c>
    </row>
    <row r="330" spans="2:33" s="14" customFormat="1" x14ac:dyDescent="0.2">
      <c r="B330" s="121">
        <v>7</v>
      </c>
      <c r="C330" s="3" t="s">
        <v>55</v>
      </c>
      <c r="D330" s="122">
        <v>4</v>
      </c>
      <c r="E330" s="123" t="s">
        <v>35</v>
      </c>
      <c r="F330" s="124" t="s">
        <v>35</v>
      </c>
      <c r="G330" s="124" t="s">
        <v>35</v>
      </c>
      <c r="H330" s="124" t="s">
        <v>35</v>
      </c>
      <c r="I330" s="124" t="s">
        <v>35</v>
      </c>
      <c r="J330" s="124" t="s">
        <v>115</v>
      </c>
      <c r="K330" s="124" t="s">
        <v>35</v>
      </c>
      <c r="L330" s="124" t="s">
        <v>35</v>
      </c>
      <c r="M330" s="124" t="s">
        <v>35</v>
      </c>
      <c r="N330" s="124" t="s">
        <v>35</v>
      </c>
      <c r="O330" s="124" t="s">
        <v>35</v>
      </c>
      <c r="P330" s="124" t="s">
        <v>112</v>
      </c>
      <c r="Q330" s="124" t="s">
        <v>35</v>
      </c>
      <c r="R330" s="124" t="s">
        <v>35</v>
      </c>
      <c r="S330" s="124" t="s">
        <v>35</v>
      </c>
      <c r="T330" s="124" t="s">
        <v>118</v>
      </c>
      <c r="U330" s="124" t="s">
        <v>35</v>
      </c>
      <c r="V330" s="124" t="s">
        <v>35</v>
      </c>
      <c r="W330" s="124" t="s">
        <v>35</v>
      </c>
      <c r="X330" s="124" t="s">
        <v>35</v>
      </c>
      <c r="Y330" s="124" t="s">
        <v>35</v>
      </c>
      <c r="Z330" s="124" t="s">
        <v>35</v>
      </c>
      <c r="AA330" s="124" t="s">
        <v>35</v>
      </c>
      <c r="AB330" s="124" t="s">
        <v>35</v>
      </c>
      <c r="AC330" s="124" t="s">
        <v>35</v>
      </c>
      <c r="AD330" s="124" t="s">
        <v>35</v>
      </c>
      <c r="AE330" s="124" t="s">
        <v>35</v>
      </c>
      <c r="AF330" s="125" t="s">
        <v>116</v>
      </c>
      <c r="AG330" s="122" t="s">
        <v>119</v>
      </c>
    </row>
    <row r="331" spans="2:33" s="14" customFormat="1" x14ac:dyDescent="0.2">
      <c r="B331" s="121">
        <v>8</v>
      </c>
      <c r="C331" s="3" t="s">
        <v>55</v>
      </c>
      <c r="D331" s="122">
        <v>4</v>
      </c>
      <c r="E331" s="123" t="s">
        <v>35</v>
      </c>
      <c r="F331" s="124" t="s">
        <v>35</v>
      </c>
      <c r="G331" s="124" t="s">
        <v>35</v>
      </c>
      <c r="H331" s="124" t="s">
        <v>35</v>
      </c>
      <c r="I331" s="124" t="s">
        <v>35</v>
      </c>
      <c r="J331" s="124" t="s">
        <v>115</v>
      </c>
      <c r="K331" s="124" t="s">
        <v>35</v>
      </c>
      <c r="L331" s="124" t="s">
        <v>35</v>
      </c>
      <c r="M331" s="124" t="s">
        <v>35</v>
      </c>
      <c r="N331" s="124" t="s">
        <v>35</v>
      </c>
      <c r="O331" s="124" t="s">
        <v>35</v>
      </c>
      <c r="P331" s="124" t="s">
        <v>112</v>
      </c>
      <c r="Q331" s="124" t="s">
        <v>35</v>
      </c>
      <c r="R331" s="124" t="s">
        <v>35</v>
      </c>
      <c r="S331" s="124" t="s">
        <v>35</v>
      </c>
      <c r="T331" s="124" t="s">
        <v>118</v>
      </c>
      <c r="U331" s="124" t="s">
        <v>35</v>
      </c>
      <c r="V331" s="124" t="s">
        <v>35</v>
      </c>
      <c r="W331" s="124" t="s">
        <v>35</v>
      </c>
      <c r="X331" s="124" t="s">
        <v>35</v>
      </c>
      <c r="Y331" s="124" t="s">
        <v>35</v>
      </c>
      <c r="Z331" s="124" t="s">
        <v>35</v>
      </c>
      <c r="AA331" s="124" t="s">
        <v>35</v>
      </c>
      <c r="AB331" s="124" t="s">
        <v>35</v>
      </c>
      <c r="AC331" s="124" t="s">
        <v>35</v>
      </c>
      <c r="AD331" s="124" t="s">
        <v>35</v>
      </c>
      <c r="AE331" s="124" t="s">
        <v>35</v>
      </c>
      <c r="AF331" s="125" t="s">
        <v>116</v>
      </c>
      <c r="AG331" s="122" t="s">
        <v>119</v>
      </c>
    </row>
    <row r="332" spans="2:33" s="14" customFormat="1" x14ac:dyDescent="0.2">
      <c r="B332" s="121">
        <v>9</v>
      </c>
      <c r="C332" s="3" t="s">
        <v>55</v>
      </c>
      <c r="D332" s="122">
        <v>5</v>
      </c>
      <c r="E332" s="123" t="s">
        <v>35</v>
      </c>
      <c r="F332" s="124" t="s">
        <v>35</v>
      </c>
      <c r="G332" s="124" t="s">
        <v>35</v>
      </c>
      <c r="H332" s="124" t="s">
        <v>35</v>
      </c>
      <c r="I332" s="124" t="s">
        <v>35</v>
      </c>
      <c r="J332" s="124" t="s">
        <v>115</v>
      </c>
      <c r="K332" s="124" t="s">
        <v>35</v>
      </c>
      <c r="L332" s="124" t="s">
        <v>35</v>
      </c>
      <c r="M332" s="124" t="s">
        <v>35</v>
      </c>
      <c r="N332" s="124" t="s">
        <v>35</v>
      </c>
      <c r="O332" s="124" t="s">
        <v>35</v>
      </c>
      <c r="P332" s="124" t="s">
        <v>112</v>
      </c>
      <c r="Q332" s="124" t="s">
        <v>35</v>
      </c>
      <c r="R332" s="124" t="s">
        <v>35</v>
      </c>
      <c r="S332" s="124" t="s">
        <v>35</v>
      </c>
      <c r="T332" s="124" t="s">
        <v>118</v>
      </c>
      <c r="U332" s="124" t="s">
        <v>35</v>
      </c>
      <c r="V332" s="124" t="s">
        <v>35</v>
      </c>
      <c r="W332" s="124" t="s">
        <v>35</v>
      </c>
      <c r="X332" s="124" t="s">
        <v>35</v>
      </c>
      <c r="Y332" s="124" t="s">
        <v>120</v>
      </c>
      <c r="Z332" s="124" t="s">
        <v>35</v>
      </c>
      <c r="AA332" s="124" t="s">
        <v>35</v>
      </c>
      <c r="AB332" s="124" t="s">
        <v>35</v>
      </c>
      <c r="AC332" s="124" t="s">
        <v>35</v>
      </c>
      <c r="AD332" s="124" t="s">
        <v>35</v>
      </c>
      <c r="AE332" s="124" t="s">
        <v>35</v>
      </c>
      <c r="AF332" s="125" t="s">
        <v>116</v>
      </c>
      <c r="AG332" s="122" t="s">
        <v>119</v>
      </c>
    </row>
    <row r="333" spans="2:33" s="14" customFormat="1" x14ac:dyDescent="0.2">
      <c r="B333" s="121">
        <v>10</v>
      </c>
      <c r="C333" s="3" t="s">
        <v>55</v>
      </c>
      <c r="D333" s="122">
        <v>6</v>
      </c>
      <c r="E333" s="123" t="s">
        <v>35</v>
      </c>
      <c r="F333" s="124" t="s">
        <v>35</v>
      </c>
      <c r="G333" s="124" t="s">
        <v>35</v>
      </c>
      <c r="H333" s="124" t="s">
        <v>35</v>
      </c>
      <c r="I333" s="124" t="s">
        <v>35</v>
      </c>
      <c r="J333" s="124" t="s">
        <v>115</v>
      </c>
      <c r="K333" s="124" t="s">
        <v>35</v>
      </c>
      <c r="L333" s="124" t="s">
        <v>35</v>
      </c>
      <c r="M333" s="124" t="s">
        <v>35</v>
      </c>
      <c r="N333" s="124" t="s">
        <v>35</v>
      </c>
      <c r="O333" s="124" t="s">
        <v>35</v>
      </c>
      <c r="P333" s="124" t="s">
        <v>112</v>
      </c>
      <c r="Q333" s="124" t="s">
        <v>35</v>
      </c>
      <c r="R333" s="124" t="s">
        <v>35</v>
      </c>
      <c r="S333" s="124" t="s">
        <v>35</v>
      </c>
      <c r="T333" s="124" t="s">
        <v>118</v>
      </c>
      <c r="U333" s="124" t="s">
        <v>35</v>
      </c>
      <c r="V333" s="124" t="s">
        <v>35</v>
      </c>
      <c r="W333" s="124" t="s">
        <v>35</v>
      </c>
      <c r="X333" s="124" t="s">
        <v>35</v>
      </c>
      <c r="Y333" s="124" t="s">
        <v>120</v>
      </c>
      <c r="Z333" s="124" t="s">
        <v>121</v>
      </c>
      <c r="AA333" s="124" t="s">
        <v>35</v>
      </c>
      <c r="AB333" s="124" t="s">
        <v>35</v>
      </c>
      <c r="AC333" s="124" t="s">
        <v>35</v>
      </c>
      <c r="AD333" s="124" t="s">
        <v>35</v>
      </c>
      <c r="AE333" s="124" t="s">
        <v>35</v>
      </c>
      <c r="AF333" s="125" t="s">
        <v>116</v>
      </c>
      <c r="AG333" s="122" t="s">
        <v>117</v>
      </c>
    </row>
    <row r="334" spans="2:33" s="14" customFormat="1" x14ac:dyDescent="0.2">
      <c r="B334" s="121">
        <v>11</v>
      </c>
      <c r="C334" s="3" t="s">
        <v>55</v>
      </c>
      <c r="D334" s="122">
        <v>7</v>
      </c>
      <c r="E334" s="123" t="s">
        <v>35</v>
      </c>
      <c r="F334" s="124" t="s">
        <v>35</v>
      </c>
      <c r="G334" s="124" t="s">
        <v>35</v>
      </c>
      <c r="H334" s="124" t="s">
        <v>35</v>
      </c>
      <c r="I334" s="124" t="s">
        <v>35</v>
      </c>
      <c r="J334" s="124" t="s">
        <v>115</v>
      </c>
      <c r="K334" s="124" t="s">
        <v>35</v>
      </c>
      <c r="L334" s="124" t="s">
        <v>35</v>
      </c>
      <c r="M334" s="124" t="s">
        <v>35</v>
      </c>
      <c r="N334" s="124" t="s">
        <v>35</v>
      </c>
      <c r="O334" s="124" t="s">
        <v>35</v>
      </c>
      <c r="P334" s="124" t="s">
        <v>112</v>
      </c>
      <c r="Q334" s="124" t="s">
        <v>35</v>
      </c>
      <c r="R334" s="124" t="s">
        <v>35</v>
      </c>
      <c r="S334" s="124" t="s">
        <v>35</v>
      </c>
      <c r="T334" s="124" t="s">
        <v>118</v>
      </c>
      <c r="U334" s="124" t="s">
        <v>35</v>
      </c>
      <c r="V334" s="124" t="s">
        <v>35</v>
      </c>
      <c r="W334" s="124" t="s">
        <v>35</v>
      </c>
      <c r="X334" s="124" t="s">
        <v>35</v>
      </c>
      <c r="Y334" s="124" t="s">
        <v>120</v>
      </c>
      <c r="Z334" s="124" t="s">
        <v>121</v>
      </c>
      <c r="AA334" s="124" t="s">
        <v>35</v>
      </c>
      <c r="AB334" s="124" t="s">
        <v>35</v>
      </c>
      <c r="AC334" s="124" t="s">
        <v>122</v>
      </c>
      <c r="AD334" s="124" t="s">
        <v>35</v>
      </c>
      <c r="AE334" s="124" t="s">
        <v>35</v>
      </c>
      <c r="AF334" s="125" t="s">
        <v>116</v>
      </c>
      <c r="AG334" s="122" t="s">
        <v>117</v>
      </c>
    </row>
    <row r="335" spans="2:33" s="14" customFormat="1" x14ac:dyDescent="0.2">
      <c r="B335" s="121">
        <v>12</v>
      </c>
      <c r="C335" s="3" t="s">
        <v>55</v>
      </c>
      <c r="D335" s="122">
        <v>7</v>
      </c>
      <c r="E335" s="123" t="s">
        <v>35</v>
      </c>
      <c r="F335" s="124" t="s">
        <v>35</v>
      </c>
      <c r="G335" s="124" t="s">
        <v>35</v>
      </c>
      <c r="H335" s="124" t="s">
        <v>35</v>
      </c>
      <c r="I335" s="124" t="s">
        <v>35</v>
      </c>
      <c r="J335" s="124" t="s">
        <v>115</v>
      </c>
      <c r="K335" s="124" t="s">
        <v>35</v>
      </c>
      <c r="L335" s="124" t="s">
        <v>35</v>
      </c>
      <c r="M335" s="124" t="s">
        <v>35</v>
      </c>
      <c r="N335" s="124" t="s">
        <v>35</v>
      </c>
      <c r="O335" s="124" t="s">
        <v>35</v>
      </c>
      <c r="P335" s="124" t="s">
        <v>112</v>
      </c>
      <c r="Q335" s="124" t="s">
        <v>35</v>
      </c>
      <c r="R335" s="124" t="s">
        <v>35</v>
      </c>
      <c r="S335" s="124" t="s">
        <v>35</v>
      </c>
      <c r="T335" s="124" t="s">
        <v>118</v>
      </c>
      <c r="U335" s="124" t="s">
        <v>35</v>
      </c>
      <c r="V335" s="124" t="s">
        <v>35</v>
      </c>
      <c r="W335" s="124" t="s">
        <v>35</v>
      </c>
      <c r="X335" s="124" t="s">
        <v>35</v>
      </c>
      <c r="Y335" s="124" t="s">
        <v>120</v>
      </c>
      <c r="Z335" s="124" t="s">
        <v>121</v>
      </c>
      <c r="AA335" s="124" t="s">
        <v>35</v>
      </c>
      <c r="AB335" s="124" t="s">
        <v>35</v>
      </c>
      <c r="AC335" s="124" t="s">
        <v>122</v>
      </c>
      <c r="AD335" s="124" t="s">
        <v>35</v>
      </c>
      <c r="AE335" s="124" t="s">
        <v>35</v>
      </c>
      <c r="AF335" s="125" t="s">
        <v>116</v>
      </c>
      <c r="AG335" s="122" t="s">
        <v>117</v>
      </c>
    </row>
    <row r="336" spans="2:33" s="14" customFormat="1" x14ac:dyDescent="0.2">
      <c r="B336" s="121">
        <v>13</v>
      </c>
      <c r="C336" s="3" t="s">
        <v>55</v>
      </c>
      <c r="D336" s="122">
        <v>7</v>
      </c>
      <c r="E336" s="123" t="s">
        <v>35</v>
      </c>
      <c r="F336" s="124" t="s">
        <v>35</v>
      </c>
      <c r="G336" s="124" t="s">
        <v>35</v>
      </c>
      <c r="H336" s="124" t="s">
        <v>35</v>
      </c>
      <c r="I336" s="124" t="s">
        <v>35</v>
      </c>
      <c r="J336" s="124" t="s">
        <v>115</v>
      </c>
      <c r="K336" s="124" t="s">
        <v>35</v>
      </c>
      <c r="L336" s="124" t="s">
        <v>35</v>
      </c>
      <c r="M336" s="124" t="s">
        <v>35</v>
      </c>
      <c r="N336" s="124" t="s">
        <v>35</v>
      </c>
      <c r="O336" s="124" t="s">
        <v>35</v>
      </c>
      <c r="P336" s="124" t="s">
        <v>112</v>
      </c>
      <c r="Q336" s="124" t="s">
        <v>35</v>
      </c>
      <c r="R336" s="124" t="s">
        <v>35</v>
      </c>
      <c r="S336" s="124" t="s">
        <v>35</v>
      </c>
      <c r="T336" s="124" t="s">
        <v>118</v>
      </c>
      <c r="U336" s="124" t="s">
        <v>35</v>
      </c>
      <c r="V336" s="124" t="s">
        <v>35</v>
      </c>
      <c r="W336" s="124" t="s">
        <v>35</v>
      </c>
      <c r="X336" s="124" t="s">
        <v>35</v>
      </c>
      <c r="Y336" s="124" t="s">
        <v>120</v>
      </c>
      <c r="Z336" s="124" t="s">
        <v>121</v>
      </c>
      <c r="AA336" s="124" t="s">
        <v>35</v>
      </c>
      <c r="AB336" s="124" t="s">
        <v>35</v>
      </c>
      <c r="AC336" s="124" t="s">
        <v>122</v>
      </c>
      <c r="AD336" s="124" t="s">
        <v>35</v>
      </c>
      <c r="AE336" s="124" t="s">
        <v>35</v>
      </c>
      <c r="AF336" s="125" t="s">
        <v>116</v>
      </c>
      <c r="AG336" s="122" t="s">
        <v>117</v>
      </c>
    </row>
    <row r="337" spans="2:33" s="14" customFormat="1" x14ac:dyDescent="0.2">
      <c r="B337" s="121">
        <v>14</v>
      </c>
      <c r="C337" s="3" t="s">
        <v>55</v>
      </c>
      <c r="D337" s="122">
        <v>8</v>
      </c>
      <c r="E337" s="123" t="s">
        <v>35</v>
      </c>
      <c r="F337" s="124" t="s">
        <v>35</v>
      </c>
      <c r="G337" s="124" t="s">
        <v>35</v>
      </c>
      <c r="H337" s="124" t="s">
        <v>35</v>
      </c>
      <c r="I337" s="124" t="s">
        <v>35</v>
      </c>
      <c r="J337" s="124" t="s">
        <v>115</v>
      </c>
      <c r="K337" s="124" t="s">
        <v>35</v>
      </c>
      <c r="L337" s="124" t="s">
        <v>35</v>
      </c>
      <c r="M337" s="124" t="s">
        <v>35</v>
      </c>
      <c r="N337" s="124" t="s">
        <v>123</v>
      </c>
      <c r="O337" s="124" t="s">
        <v>35</v>
      </c>
      <c r="P337" s="124" t="s">
        <v>112</v>
      </c>
      <c r="Q337" s="124" t="s">
        <v>35</v>
      </c>
      <c r="R337" s="124" t="s">
        <v>35</v>
      </c>
      <c r="S337" s="124" t="s">
        <v>35</v>
      </c>
      <c r="T337" s="124" t="s">
        <v>118</v>
      </c>
      <c r="U337" s="124" t="s">
        <v>35</v>
      </c>
      <c r="V337" s="124" t="s">
        <v>35</v>
      </c>
      <c r="W337" s="124" t="s">
        <v>35</v>
      </c>
      <c r="X337" s="124" t="s">
        <v>35</v>
      </c>
      <c r="Y337" s="124" t="s">
        <v>120</v>
      </c>
      <c r="Z337" s="124" t="s">
        <v>121</v>
      </c>
      <c r="AA337" s="124" t="s">
        <v>35</v>
      </c>
      <c r="AB337" s="124" t="s">
        <v>35</v>
      </c>
      <c r="AC337" s="124" t="s">
        <v>122</v>
      </c>
      <c r="AD337" s="124" t="s">
        <v>35</v>
      </c>
      <c r="AE337" s="124" t="s">
        <v>35</v>
      </c>
      <c r="AF337" s="125" t="s">
        <v>116</v>
      </c>
      <c r="AG337" s="122" t="s">
        <v>117</v>
      </c>
    </row>
    <row r="338" spans="2:33" s="14" customFormat="1" x14ac:dyDescent="0.2">
      <c r="B338" s="121">
        <v>15</v>
      </c>
      <c r="C338" s="3" t="s">
        <v>55</v>
      </c>
      <c r="D338" s="122">
        <v>9</v>
      </c>
      <c r="E338" s="123" t="s">
        <v>35</v>
      </c>
      <c r="F338" s="124" t="s">
        <v>119</v>
      </c>
      <c r="G338" s="124" t="s">
        <v>35</v>
      </c>
      <c r="H338" s="124" t="s">
        <v>35</v>
      </c>
      <c r="I338" s="124" t="s">
        <v>35</v>
      </c>
      <c r="J338" s="124" t="s">
        <v>115</v>
      </c>
      <c r="K338" s="124" t="s">
        <v>35</v>
      </c>
      <c r="L338" s="124" t="s">
        <v>35</v>
      </c>
      <c r="M338" s="124" t="s">
        <v>35</v>
      </c>
      <c r="N338" s="124" t="s">
        <v>123</v>
      </c>
      <c r="O338" s="124" t="s">
        <v>35</v>
      </c>
      <c r="P338" s="124" t="s">
        <v>112</v>
      </c>
      <c r="Q338" s="124" t="s">
        <v>35</v>
      </c>
      <c r="R338" s="124" t="s">
        <v>35</v>
      </c>
      <c r="S338" s="124" t="s">
        <v>35</v>
      </c>
      <c r="T338" s="124" t="s">
        <v>118</v>
      </c>
      <c r="U338" s="124" t="s">
        <v>35</v>
      </c>
      <c r="V338" s="124" t="s">
        <v>35</v>
      </c>
      <c r="W338" s="124" t="s">
        <v>35</v>
      </c>
      <c r="X338" s="124" t="s">
        <v>35</v>
      </c>
      <c r="Y338" s="124" t="s">
        <v>120</v>
      </c>
      <c r="Z338" s="124" t="s">
        <v>121</v>
      </c>
      <c r="AA338" s="124" t="s">
        <v>35</v>
      </c>
      <c r="AB338" s="124" t="s">
        <v>35</v>
      </c>
      <c r="AC338" s="124" t="s">
        <v>122</v>
      </c>
      <c r="AD338" s="124" t="s">
        <v>35</v>
      </c>
      <c r="AE338" s="124" t="s">
        <v>35</v>
      </c>
      <c r="AF338" s="125" t="s">
        <v>116</v>
      </c>
      <c r="AG338" s="122" t="s">
        <v>117</v>
      </c>
    </row>
    <row r="339" spans="2:33" s="14" customFormat="1" x14ac:dyDescent="0.2">
      <c r="B339" s="121">
        <v>16</v>
      </c>
      <c r="C339" s="3" t="s">
        <v>55</v>
      </c>
      <c r="D339" s="122">
        <v>10</v>
      </c>
      <c r="E339" s="123" t="s">
        <v>124</v>
      </c>
      <c r="F339" s="124" t="s">
        <v>119</v>
      </c>
      <c r="G339" s="124" t="s">
        <v>35</v>
      </c>
      <c r="H339" s="124" t="s">
        <v>35</v>
      </c>
      <c r="I339" s="124" t="s">
        <v>35</v>
      </c>
      <c r="J339" s="124" t="s">
        <v>115</v>
      </c>
      <c r="K339" s="124" t="s">
        <v>35</v>
      </c>
      <c r="L339" s="124" t="s">
        <v>35</v>
      </c>
      <c r="M339" s="124" t="s">
        <v>35</v>
      </c>
      <c r="N339" s="124" t="s">
        <v>123</v>
      </c>
      <c r="O339" s="124" t="s">
        <v>35</v>
      </c>
      <c r="P339" s="124" t="s">
        <v>112</v>
      </c>
      <c r="Q339" s="124" t="s">
        <v>35</v>
      </c>
      <c r="R339" s="124" t="s">
        <v>35</v>
      </c>
      <c r="S339" s="124" t="s">
        <v>35</v>
      </c>
      <c r="T339" s="124" t="s">
        <v>118</v>
      </c>
      <c r="U339" s="124" t="s">
        <v>35</v>
      </c>
      <c r="V339" s="124" t="s">
        <v>35</v>
      </c>
      <c r="W339" s="124" t="s">
        <v>35</v>
      </c>
      <c r="X339" s="124" t="s">
        <v>35</v>
      </c>
      <c r="Y339" s="124" t="s">
        <v>120</v>
      </c>
      <c r="Z339" s="124" t="s">
        <v>121</v>
      </c>
      <c r="AA339" s="124" t="s">
        <v>35</v>
      </c>
      <c r="AB339" s="124" t="s">
        <v>35</v>
      </c>
      <c r="AC339" s="124" t="s">
        <v>122</v>
      </c>
      <c r="AD339" s="124" t="s">
        <v>35</v>
      </c>
      <c r="AE339" s="124" t="s">
        <v>35</v>
      </c>
      <c r="AF339" s="125" t="s">
        <v>116</v>
      </c>
      <c r="AG339" s="122" t="s">
        <v>117</v>
      </c>
    </row>
    <row r="340" spans="2:33" s="14" customFormat="1" x14ac:dyDescent="0.2">
      <c r="B340" s="121">
        <v>17</v>
      </c>
      <c r="C340" s="3" t="s">
        <v>55</v>
      </c>
      <c r="D340" s="122">
        <v>10</v>
      </c>
      <c r="E340" s="123" t="s">
        <v>124</v>
      </c>
      <c r="F340" s="124" t="s">
        <v>119</v>
      </c>
      <c r="G340" s="124" t="s">
        <v>35</v>
      </c>
      <c r="H340" s="124" t="s">
        <v>35</v>
      </c>
      <c r="I340" s="124" t="s">
        <v>35</v>
      </c>
      <c r="J340" s="124" t="s">
        <v>115</v>
      </c>
      <c r="K340" s="124" t="s">
        <v>35</v>
      </c>
      <c r="L340" s="124" t="s">
        <v>35</v>
      </c>
      <c r="M340" s="124" t="s">
        <v>35</v>
      </c>
      <c r="N340" s="124" t="s">
        <v>123</v>
      </c>
      <c r="O340" s="124" t="s">
        <v>35</v>
      </c>
      <c r="P340" s="124" t="s">
        <v>112</v>
      </c>
      <c r="Q340" s="124" t="s">
        <v>35</v>
      </c>
      <c r="R340" s="124" t="s">
        <v>35</v>
      </c>
      <c r="S340" s="124" t="s">
        <v>35</v>
      </c>
      <c r="T340" s="124" t="s">
        <v>118</v>
      </c>
      <c r="U340" s="124" t="s">
        <v>35</v>
      </c>
      <c r="V340" s="124" t="s">
        <v>35</v>
      </c>
      <c r="W340" s="124" t="s">
        <v>35</v>
      </c>
      <c r="X340" s="124" t="s">
        <v>35</v>
      </c>
      <c r="Y340" s="124" t="s">
        <v>120</v>
      </c>
      <c r="Z340" s="124" t="s">
        <v>121</v>
      </c>
      <c r="AA340" s="124" t="s">
        <v>35</v>
      </c>
      <c r="AB340" s="124" t="s">
        <v>35</v>
      </c>
      <c r="AC340" s="124" t="s">
        <v>122</v>
      </c>
      <c r="AD340" s="124" t="s">
        <v>35</v>
      </c>
      <c r="AE340" s="124" t="s">
        <v>35</v>
      </c>
      <c r="AF340" s="125" t="s">
        <v>116</v>
      </c>
      <c r="AG340" s="122" t="s">
        <v>117</v>
      </c>
    </row>
    <row r="341" spans="2:33" s="14" customFormat="1" x14ac:dyDescent="0.2">
      <c r="B341" s="121">
        <v>18</v>
      </c>
      <c r="C341" s="3" t="s">
        <v>55</v>
      </c>
      <c r="D341" s="122">
        <v>10</v>
      </c>
      <c r="E341" s="123" t="s">
        <v>124</v>
      </c>
      <c r="F341" s="124" t="s">
        <v>119</v>
      </c>
      <c r="G341" s="124" t="s">
        <v>35</v>
      </c>
      <c r="H341" s="124" t="s">
        <v>35</v>
      </c>
      <c r="I341" s="124" t="s">
        <v>35</v>
      </c>
      <c r="J341" s="124" t="s">
        <v>115</v>
      </c>
      <c r="K341" s="124" t="s">
        <v>35</v>
      </c>
      <c r="L341" s="124" t="s">
        <v>35</v>
      </c>
      <c r="M341" s="124" t="s">
        <v>35</v>
      </c>
      <c r="N341" s="124" t="s">
        <v>123</v>
      </c>
      <c r="O341" s="124" t="s">
        <v>35</v>
      </c>
      <c r="P341" s="124" t="s">
        <v>112</v>
      </c>
      <c r="Q341" s="124" t="s">
        <v>35</v>
      </c>
      <c r="R341" s="124" t="s">
        <v>35</v>
      </c>
      <c r="S341" s="124" t="s">
        <v>35</v>
      </c>
      <c r="T341" s="124" t="s">
        <v>118</v>
      </c>
      <c r="U341" s="124" t="s">
        <v>35</v>
      </c>
      <c r="V341" s="124" t="s">
        <v>35</v>
      </c>
      <c r="W341" s="124" t="s">
        <v>35</v>
      </c>
      <c r="X341" s="124" t="s">
        <v>35</v>
      </c>
      <c r="Y341" s="124" t="s">
        <v>120</v>
      </c>
      <c r="Z341" s="124" t="s">
        <v>121</v>
      </c>
      <c r="AA341" s="124" t="s">
        <v>35</v>
      </c>
      <c r="AB341" s="124" t="s">
        <v>35</v>
      </c>
      <c r="AC341" s="124" t="s">
        <v>122</v>
      </c>
      <c r="AD341" s="124" t="s">
        <v>35</v>
      </c>
      <c r="AE341" s="124" t="s">
        <v>35</v>
      </c>
      <c r="AF341" s="125" t="s">
        <v>116</v>
      </c>
      <c r="AG341" s="122" t="s">
        <v>117</v>
      </c>
    </row>
    <row r="342" spans="2:33" s="14" customFormat="1" x14ac:dyDescent="0.2">
      <c r="B342" s="121">
        <v>19</v>
      </c>
      <c r="C342" s="3" t="s">
        <v>55</v>
      </c>
      <c r="D342" s="122">
        <v>10</v>
      </c>
      <c r="E342" s="123" t="s">
        <v>124</v>
      </c>
      <c r="F342" s="124" t="s">
        <v>119</v>
      </c>
      <c r="G342" s="124" t="s">
        <v>35</v>
      </c>
      <c r="H342" s="124" t="s">
        <v>35</v>
      </c>
      <c r="I342" s="124" t="s">
        <v>35</v>
      </c>
      <c r="J342" s="124" t="s">
        <v>115</v>
      </c>
      <c r="K342" s="124" t="s">
        <v>35</v>
      </c>
      <c r="L342" s="124" t="s">
        <v>35</v>
      </c>
      <c r="M342" s="124" t="s">
        <v>35</v>
      </c>
      <c r="N342" s="124" t="s">
        <v>123</v>
      </c>
      <c r="O342" s="124" t="s">
        <v>35</v>
      </c>
      <c r="P342" s="124" t="s">
        <v>112</v>
      </c>
      <c r="Q342" s="124" t="s">
        <v>35</v>
      </c>
      <c r="R342" s="124" t="s">
        <v>35</v>
      </c>
      <c r="S342" s="124" t="s">
        <v>35</v>
      </c>
      <c r="T342" s="124" t="s">
        <v>118</v>
      </c>
      <c r="U342" s="124" t="s">
        <v>35</v>
      </c>
      <c r="V342" s="124" t="s">
        <v>35</v>
      </c>
      <c r="W342" s="124" t="s">
        <v>35</v>
      </c>
      <c r="X342" s="124" t="s">
        <v>35</v>
      </c>
      <c r="Y342" s="124" t="s">
        <v>120</v>
      </c>
      <c r="Z342" s="124" t="s">
        <v>121</v>
      </c>
      <c r="AA342" s="124" t="s">
        <v>35</v>
      </c>
      <c r="AB342" s="124" t="s">
        <v>35</v>
      </c>
      <c r="AC342" s="124" t="s">
        <v>122</v>
      </c>
      <c r="AD342" s="124" t="s">
        <v>35</v>
      </c>
      <c r="AE342" s="124" t="s">
        <v>35</v>
      </c>
      <c r="AF342" s="125" t="s">
        <v>116</v>
      </c>
      <c r="AG342" s="122" t="s">
        <v>117</v>
      </c>
    </row>
    <row r="343" spans="2:33" s="14" customFormat="1" x14ac:dyDescent="0.2">
      <c r="B343" s="127">
        <v>20</v>
      </c>
      <c r="C343" s="128" t="s">
        <v>55</v>
      </c>
      <c r="D343" s="129">
        <v>10</v>
      </c>
      <c r="E343" s="130" t="s">
        <v>124</v>
      </c>
      <c r="F343" s="131" t="s">
        <v>119</v>
      </c>
      <c r="G343" s="131" t="s">
        <v>35</v>
      </c>
      <c r="H343" s="131" t="s">
        <v>35</v>
      </c>
      <c r="I343" s="131" t="s">
        <v>35</v>
      </c>
      <c r="J343" s="131" t="s">
        <v>115</v>
      </c>
      <c r="K343" s="131" t="s">
        <v>35</v>
      </c>
      <c r="L343" s="131" t="s">
        <v>35</v>
      </c>
      <c r="M343" s="131" t="s">
        <v>35</v>
      </c>
      <c r="N343" s="131" t="s">
        <v>123</v>
      </c>
      <c r="O343" s="131" t="s">
        <v>35</v>
      </c>
      <c r="P343" s="131" t="s">
        <v>112</v>
      </c>
      <c r="Q343" s="131" t="s">
        <v>35</v>
      </c>
      <c r="R343" s="131" t="s">
        <v>35</v>
      </c>
      <c r="S343" s="131" t="s">
        <v>35</v>
      </c>
      <c r="T343" s="131" t="s">
        <v>118</v>
      </c>
      <c r="U343" s="131" t="s">
        <v>35</v>
      </c>
      <c r="V343" s="131" t="s">
        <v>35</v>
      </c>
      <c r="W343" s="131" t="s">
        <v>35</v>
      </c>
      <c r="X343" s="131" t="s">
        <v>35</v>
      </c>
      <c r="Y343" s="131" t="s">
        <v>120</v>
      </c>
      <c r="Z343" s="131" t="s">
        <v>121</v>
      </c>
      <c r="AA343" s="131" t="s">
        <v>35</v>
      </c>
      <c r="AB343" s="131" t="s">
        <v>35</v>
      </c>
      <c r="AC343" s="131" t="s">
        <v>122</v>
      </c>
      <c r="AD343" s="131" t="s">
        <v>35</v>
      </c>
      <c r="AE343" s="131" t="s">
        <v>35</v>
      </c>
      <c r="AF343" s="132" t="s">
        <v>116</v>
      </c>
      <c r="AG343" s="129" t="s">
        <v>117</v>
      </c>
    </row>
    <row r="344" spans="2:33" s="14" customFormat="1" x14ac:dyDescent="0.2">
      <c r="B344" s="156">
        <v>1</v>
      </c>
      <c r="C344" s="157" t="s">
        <v>56</v>
      </c>
      <c r="D344" s="158">
        <v>0</v>
      </c>
      <c r="E344" s="133" t="s">
        <v>35</v>
      </c>
      <c r="F344" s="159" t="s">
        <v>35</v>
      </c>
      <c r="G344" s="159" t="s">
        <v>35</v>
      </c>
      <c r="H344" s="159" t="s">
        <v>35</v>
      </c>
      <c r="I344" s="159" t="s">
        <v>35</v>
      </c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60"/>
      <c r="AG344" s="158" t="s">
        <v>35</v>
      </c>
    </row>
    <row r="345" spans="2:33" s="14" customFormat="1" x14ac:dyDescent="0.2">
      <c r="B345" s="121">
        <v>2</v>
      </c>
      <c r="C345" s="3" t="s">
        <v>56</v>
      </c>
      <c r="D345" s="122">
        <v>0</v>
      </c>
      <c r="E345" s="123" t="s">
        <v>35</v>
      </c>
      <c r="F345" s="124" t="s">
        <v>35</v>
      </c>
      <c r="G345" s="124" t="s">
        <v>35</v>
      </c>
      <c r="H345" s="124" t="s">
        <v>35</v>
      </c>
      <c r="I345" s="124" t="s">
        <v>35</v>
      </c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5"/>
      <c r="AG345" s="122" t="s">
        <v>35</v>
      </c>
    </row>
    <row r="346" spans="2:33" s="14" customFormat="1" x14ac:dyDescent="0.2">
      <c r="B346" s="121">
        <v>3</v>
      </c>
      <c r="C346" s="3" t="s">
        <v>56</v>
      </c>
      <c r="D346" s="122">
        <v>0</v>
      </c>
      <c r="E346" s="123" t="s">
        <v>35</v>
      </c>
      <c r="F346" s="124" t="s">
        <v>35</v>
      </c>
      <c r="G346" s="124" t="s">
        <v>35</v>
      </c>
      <c r="H346" s="124" t="s">
        <v>35</v>
      </c>
      <c r="I346" s="124" t="s">
        <v>35</v>
      </c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5"/>
      <c r="AG346" s="122" t="s">
        <v>35</v>
      </c>
    </row>
    <row r="347" spans="2:33" s="14" customFormat="1" x14ac:dyDescent="0.2">
      <c r="B347" s="121">
        <v>4</v>
      </c>
      <c r="C347" s="3" t="s">
        <v>56</v>
      </c>
      <c r="D347" s="122">
        <v>2</v>
      </c>
      <c r="E347" s="123" t="s">
        <v>35</v>
      </c>
      <c r="F347" s="124" t="s">
        <v>35</v>
      </c>
      <c r="G347" s="124" t="s">
        <v>35</v>
      </c>
      <c r="H347" s="124" t="s">
        <v>35</v>
      </c>
      <c r="I347" s="124" t="s">
        <v>35</v>
      </c>
      <c r="J347" s="162" t="s">
        <v>108</v>
      </c>
      <c r="K347" s="124" t="s">
        <v>35</v>
      </c>
      <c r="L347" s="124" t="s">
        <v>35</v>
      </c>
      <c r="M347" s="124" t="s">
        <v>35</v>
      </c>
      <c r="N347" s="124" t="s">
        <v>35</v>
      </c>
      <c r="O347" s="124" t="s">
        <v>35</v>
      </c>
      <c r="P347" s="124"/>
      <c r="Q347" s="124" t="s">
        <v>35</v>
      </c>
      <c r="R347" s="124" t="s">
        <v>35</v>
      </c>
      <c r="S347" s="124" t="s">
        <v>35</v>
      </c>
      <c r="T347" s="124"/>
      <c r="U347" s="124" t="s">
        <v>35</v>
      </c>
      <c r="V347" s="124" t="s">
        <v>35</v>
      </c>
      <c r="W347" s="124" t="s">
        <v>35</v>
      </c>
      <c r="X347" s="124" t="s">
        <v>35</v>
      </c>
      <c r="Y347" s="124"/>
      <c r="Z347" s="124"/>
      <c r="AA347" s="124"/>
      <c r="AB347" s="124"/>
      <c r="AC347" s="124"/>
      <c r="AD347" s="124" t="s">
        <v>35</v>
      </c>
      <c r="AE347" s="124" t="s">
        <v>35</v>
      </c>
      <c r="AF347" s="163" t="s">
        <v>166</v>
      </c>
      <c r="AG347" s="122" t="s">
        <v>35</v>
      </c>
    </row>
    <row r="348" spans="2:33" s="14" customFormat="1" x14ac:dyDescent="0.2">
      <c r="B348" s="121">
        <v>5</v>
      </c>
      <c r="C348" s="3" t="s">
        <v>56</v>
      </c>
      <c r="D348" s="122">
        <v>2</v>
      </c>
      <c r="E348" s="123" t="s">
        <v>35</v>
      </c>
      <c r="F348" s="124" t="s">
        <v>35</v>
      </c>
      <c r="G348" s="124" t="s">
        <v>35</v>
      </c>
      <c r="H348" s="124" t="s">
        <v>35</v>
      </c>
      <c r="I348" s="124" t="s">
        <v>35</v>
      </c>
      <c r="J348" s="162" t="s">
        <v>108</v>
      </c>
      <c r="K348" s="124" t="s">
        <v>35</v>
      </c>
      <c r="L348" s="124" t="s">
        <v>35</v>
      </c>
      <c r="M348" s="124" t="s">
        <v>35</v>
      </c>
      <c r="N348" s="124" t="s">
        <v>35</v>
      </c>
      <c r="O348" s="124" t="s">
        <v>35</v>
      </c>
      <c r="P348" s="124"/>
      <c r="Q348" s="124" t="s">
        <v>35</v>
      </c>
      <c r="R348" s="124" t="s">
        <v>35</v>
      </c>
      <c r="S348" s="124" t="s">
        <v>35</v>
      </c>
      <c r="T348" s="124"/>
      <c r="U348" s="124" t="s">
        <v>35</v>
      </c>
      <c r="V348" s="124" t="s">
        <v>35</v>
      </c>
      <c r="W348" s="124" t="s">
        <v>35</v>
      </c>
      <c r="X348" s="124" t="s">
        <v>35</v>
      </c>
      <c r="Y348" s="124"/>
      <c r="Z348" s="124"/>
      <c r="AA348" s="124"/>
      <c r="AB348" s="124"/>
      <c r="AC348" s="124"/>
      <c r="AD348" s="124" t="s">
        <v>35</v>
      </c>
      <c r="AE348" s="124" t="s">
        <v>35</v>
      </c>
      <c r="AF348" s="163" t="s">
        <v>166</v>
      </c>
      <c r="AG348" s="122" t="s">
        <v>35</v>
      </c>
    </row>
    <row r="349" spans="2:33" s="14" customFormat="1" x14ac:dyDescent="0.2">
      <c r="B349" s="121">
        <v>6</v>
      </c>
      <c r="C349" s="3" t="s">
        <v>56</v>
      </c>
      <c r="D349" s="122">
        <v>2</v>
      </c>
      <c r="E349" s="123" t="s">
        <v>35</v>
      </c>
      <c r="F349" s="124" t="s">
        <v>35</v>
      </c>
      <c r="G349" s="124" t="s">
        <v>35</v>
      </c>
      <c r="H349" s="124" t="s">
        <v>35</v>
      </c>
      <c r="I349" s="124" t="s">
        <v>35</v>
      </c>
      <c r="J349" s="162" t="s">
        <v>108</v>
      </c>
      <c r="K349" s="124" t="s">
        <v>35</v>
      </c>
      <c r="L349" s="124" t="s">
        <v>35</v>
      </c>
      <c r="M349" s="124" t="s">
        <v>35</v>
      </c>
      <c r="N349" s="124" t="s">
        <v>35</v>
      </c>
      <c r="O349" s="124" t="s">
        <v>35</v>
      </c>
      <c r="P349" s="124"/>
      <c r="Q349" s="124" t="s">
        <v>35</v>
      </c>
      <c r="R349" s="124" t="s">
        <v>35</v>
      </c>
      <c r="S349" s="124" t="s">
        <v>35</v>
      </c>
      <c r="T349" s="124"/>
      <c r="U349" s="124" t="s">
        <v>35</v>
      </c>
      <c r="V349" s="124" t="s">
        <v>35</v>
      </c>
      <c r="W349" s="124" t="s">
        <v>35</v>
      </c>
      <c r="X349" s="124" t="s">
        <v>35</v>
      </c>
      <c r="Y349" s="124"/>
      <c r="Z349" s="124"/>
      <c r="AA349" s="124"/>
      <c r="AB349" s="124"/>
      <c r="AC349" s="124"/>
      <c r="AD349" s="124" t="s">
        <v>35</v>
      </c>
      <c r="AE349" s="124" t="s">
        <v>35</v>
      </c>
      <c r="AF349" s="163" t="s">
        <v>166</v>
      </c>
      <c r="AG349" s="122" t="s">
        <v>35</v>
      </c>
    </row>
    <row r="350" spans="2:33" s="14" customFormat="1" x14ac:dyDescent="0.2">
      <c r="B350" s="121">
        <v>7</v>
      </c>
      <c r="C350" s="3" t="s">
        <v>56</v>
      </c>
      <c r="D350" s="122">
        <v>2</v>
      </c>
      <c r="E350" s="123" t="s">
        <v>35</v>
      </c>
      <c r="F350" s="124" t="s">
        <v>35</v>
      </c>
      <c r="G350" s="124" t="s">
        <v>35</v>
      </c>
      <c r="H350" s="124" t="s">
        <v>35</v>
      </c>
      <c r="I350" s="124" t="s">
        <v>35</v>
      </c>
      <c r="J350" s="162" t="s">
        <v>108</v>
      </c>
      <c r="K350" s="124" t="s">
        <v>35</v>
      </c>
      <c r="L350" s="124" t="s">
        <v>35</v>
      </c>
      <c r="M350" s="124" t="s">
        <v>35</v>
      </c>
      <c r="N350" s="124" t="s">
        <v>35</v>
      </c>
      <c r="O350" s="124" t="s">
        <v>35</v>
      </c>
      <c r="P350" s="124"/>
      <c r="Q350" s="124" t="s">
        <v>35</v>
      </c>
      <c r="R350" s="124" t="s">
        <v>35</v>
      </c>
      <c r="S350" s="124" t="s">
        <v>35</v>
      </c>
      <c r="T350" s="124"/>
      <c r="U350" s="124" t="s">
        <v>35</v>
      </c>
      <c r="V350" s="124" t="s">
        <v>35</v>
      </c>
      <c r="W350" s="124" t="s">
        <v>35</v>
      </c>
      <c r="X350" s="124" t="s">
        <v>35</v>
      </c>
      <c r="Y350" s="124"/>
      <c r="Z350" s="124"/>
      <c r="AA350" s="124"/>
      <c r="AB350" s="124"/>
      <c r="AC350" s="124"/>
      <c r="AD350" s="124" t="s">
        <v>35</v>
      </c>
      <c r="AE350" s="124" t="s">
        <v>35</v>
      </c>
      <c r="AF350" s="163" t="s">
        <v>166</v>
      </c>
      <c r="AG350" s="122" t="s">
        <v>35</v>
      </c>
    </row>
    <row r="351" spans="2:33" s="14" customFormat="1" x14ac:dyDescent="0.2">
      <c r="B351" s="121">
        <v>8</v>
      </c>
      <c r="C351" s="3" t="s">
        <v>56</v>
      </c>
      <c r="D351" s="122">
        <v>3</v>
      </c>
      <c r="E351" s="123" t="s">
        <v>35</v>
      </c>
      <c r="F351" s="124" t="s">
        <v>35</v>
      </c>
      <c r="G351" s="124" t="s">
        <v>35</v>
      </c>
      <c r="H351" s="124" t="s">
        <v>35</v>
      </c>
      <c r="I351" s="124" t="s">
        <v>35</v>
      </c>
      <c r="J351" s="162" t="s">
        <v>108</v>
      </c>
      <c r="K351" s="124" t="s">
        <v>35</v>
      </c>
      <c r="L351" s="124" t="s">
        <v>35</v>
      </c>
      <c r="M351" s="124" t="s">
        <v>35</v>
      </c>
      <c r="N351" s="124" t="s">
        <v>35</v>
      </c>
      <c r="O351" s="124" t="s">
        <v>35</v>
      </c>
      <c r="P351" s="162" t="s">
        <v>112</v>
      </c>
      <c r="Q351" s="124" t="s">
        <v>35</v>
      </c>
      <c r="R351" s="124" t="s">
        <v>35</v>
      </c>
      <c r="S351" s="124" t="s">
        <v>35</v>
      </c>
      <c r="T351" s="124"/>
      <c r="U351" s="124" t="s">
        <v>35</v>
      </c>
      <c r="V351" s="124" t="s">
        <v>35</v>
      </c>
      <c r="W351" s="124" t="s">
        <v>35</v>
      </c>
      <c r="X351" s="124" t="s">
        <v>35</v>
      </c>
      <c r="Y351" s="124"/>
      <c r="Z351" s="124"/>
      <c r="AA351" s="124"/>
      <c r="AB351" s="124"/>
      <c r="AC351" s="124"/>
      <c r="AD351" s="124" t="s">
        <v>35</v>
      </c>
      <c r="AE351" s="124" t="s">
        <v>35</v>
      </c>
      <c r="AF351" s="163" t="s">
        <v>166</v>
      </c>
      <c r="AG351" s="122" t="s">
        <v>35</v>
      </c>
    </row>
    <row r="352" spans="2:33" s="14" customFormat="1" x14ac:dyDescent="0.2">
      <c r="B352" s="121">
        <v>9</v>
      </c>
      <c r="C352" s="3" t="s">
        <v>56</v>
      </c>
      <c r="D352" s="122">
        <v>4</v>
      </c>
      <c r="E352" s="123" t="s">
        <v>35</v>
      </c>
      <c r="F352" s="124" t="s">
        <v>35</v>
      </c>
      <c r="G352" s="124" t="s">
        <v>35</v>
      </c>
      <c r="H352" s="124" t="s">
        <v>35</v>
      </c>
      <c r="I352" s="124" t="s">
        <v>35</v>
      </c>
      <c r="J352" s="162" t="s">
        <v>108</v>
      </c>
      <c r="K352" s="124" t="s">
        <v>35</v>
      </c>
      <c r="L352" s="124" t="s">
        <v>35</v>
      </c>
      <c r="M352" s="124" t="s">
        <v>35</v>
      </c>
      <c r="N352" s="124" t="s">
        <v>35</v>
      </c>
      <c r="O352" s="124" t="s">
        <v>35</v>
      </c>
      <c r="P352" s="162" t="s">
        <v>112</v>
      </c>
      <c r="Q352" s="124" t="s">
        <v>35</v>
      </c>
      <c r="R352" s="124" t="s">
        <v>35</v>
      </c>
      <c r="S352" s="124" t="s">
        <v>35</v>
      </c>
      <c r="T352" s="162" t="s">
        <v>111</v>
      </c>
      <c r="U352" s="124" t="s">
        <v>35</v>
      </c>
      <c r="V352" s="124" t="s">
        <v>35</v>
      </c>
      <c r="W352" s="124" t="s">
        <v>35</v>
      </c>
      <c r="X352" s="124" t="s">
        <v>35</v>
      </c>
      <c r="Y352" s="124"/>
      <c r="Z352" s="124"/>
      <c r="AA352" s="124"/>
      <c r="AB352" s="124"/>
      <c r="AC352" s="124"/>
      <c r="AD352" s="124" t="s">
        <v>35</v>
      </c>
      <c r="AE352" s="124" t="s">
        <v>35</v>
      </c>
      <c r="AF352" s="163" t="s">
        <v>166</v>
      </c>
      <c r="AG352" s="122" t="s">
        <v>35</v>
      </c>
    </row>
    <row r="353" spans="2:33" s="14" customFormat="1" x14ac:dyDescent="0.2">
      <c r="B353" s="121">
        <v>10</v>
      </c>
      <c r="C353" s="3" t="s">
        <v>56</v>
      </c>
      <c r="D353" s="122">
        <v>4</v>
      </c>
      <c r="E353" s="123" t="s">
        <v>35</v>
      </c>
      <c r="F353" s="124" t="s">
        <v>35</v>
      </c>
      <c r="G353" s="124" t="s">
        <v>35</v>
      </c>
      <c r="H353" s="124" t="s">
        <v>35</v>
      </c>
      <c r="I353" s="124" t="s">
        <v>35</v>
      </c>
      <c r="J353" s="162" t="s">
        <v>108</v>
      </c>
      <c r="K353" s="124" t="s">
        <v>35</v>
      </c>
      <c r="L353" s="124" t="s">
        <v>35</v>
      </c>
      <c r="M353" s="124" t="s">
        <v>35</v>
      </c>
      <c r="N353" s="124" t="s">
        <v>35</v>
      </c>
      <c r="O353" s="124" t="s">
        <v>35</v>
      </c>
      <c r="P353" s="162" t="s">
        <v>112</v>
      </c>
      <c r="Q353" s="124" t="s">
        <v>35</v>
      </c>
      <c r="R353" s="124" t="s">
        <v>35</v>
      </c>
      <c r="S353" s="124" t="s">
        <v>35</v>
      </c>
      <c r="T353" s="162" t="s">
        <v>111</v>
      </c>
      <c r="U353" s="124" t="s">
        <v>35</v>
      </c>
      <c r="V353" s="124" t="s">
        <v>35</v>
      </c>
      <c r="W353" s="124" t="s">
        <v>35</v>
      </c>
      <c r="X353" s="124" t="s">
        <v>35</v>
      </c>
      <c r="Y353" s="124"/>
      <c r="Z353" s="124"/>
      <c r="AA353" s="124"/>
      <c r="AB353" s="124"/>
      <c r="AC353" s="124"/>
      <c r="AD353" s="124" t="s">
        <v>35</v>
      </c>
      <c r="AE353" s="124" t="s">
        <v>35</v>
      </c>
      <c r="AF353" s="163" t="s">
        <v>166</v>
      </c>
      <c r="AG353" s="122" t="s">
        <v>35</v>
      </c>
    </row>
    <row r="354" spans="2:33" s="14" customFormat="1" x14ac:dyDescent="0.2">
      <c r="B354" s="121">
        <v>11</v>
      </c>
      <c r="C354" s="3" t="s">
        <v>56</v>
      </c>
      <c r="D354" s="122">
        <v>4</v>
      </c>
      <c r="E354" s="123" t="s">
        <v>35</v>
      </c>
      <c r="F354" s="124" t="s">
        <v>35</v>
      </c>
      <c r="G354" s="124" t="s">
        <v>35</v>
      </c>
      <c r="H354" s="124" t="s">
        <v>35</v>
      </c>
      <c r="I354" s="124" t="s">
        <v>35</v>
      </c>
      <c r="J354" s="162" t="s">
        <v>108</v>
      </c>
      <c r="K354" s="124" t="s">
        <v>35</v>
      </c>
      <c r="L354" s="124" t="s">
        <v>35</v>
      </c>
      <c r="M354" s="124" t="s">
        <v>35</v>
      </c>
      <c r="N354" s="124" t="s">
        <v>35</v>
      </c>
      <c r="O354" s="124" t="s">
        <v>35</v>
      </c>
      <c r="P354" s="162" t="s">
        <v>112</v>
      </c>
      <c r="Q354" s="124" t="s">
        <v>35</v>
      </c>
      <c r="R354" s="124" t="s">
        <v>35</v>
      </c>
      <c r="S354" s="124" t="s">
        <v>35</v>
      </c>
      <c r="T354" s="162" t="s">
        <v>111</v>
      </c>
      <c r="U354" s="124" t="s">
        <v>35</v>
      </c>
      <c r="V354" s="124" t="s">
        <v>35</v>
      </c>
      <c r="W354" s="124" t="s">
        <v>35</v>
      </c>
      <c r="X354" s="124" t="s">
        <v>35</v>
      </c>
      <c r="Y354" s="124"/>
      <c r="Z354" s="124"/>
      <c r="AA354" s="124"/>
      <c r="AB354" s="124"/>
      <c r="AC354" s="124"/>
      <c r="AD354" s="124" t="s">
        <v>35</v>
      </c>
      <c r="AE354" s="124" t="s">
        <v>35</v>
      </c>
      <c r="AF354" s="163" t="s">
        <v>166</v>
      </c>
      <c r="AG354" s="122" t="s">
        <v>35</v>
      </c>
    </row>
    <row r="355" spans="2:33" s="14" customFormat="1" x14ac:dyDescent="0.2">
      <c r="B355" s="121">
        <v>12</v>
      </c>
      <c r="C355" s="3" t="s">
        <v>56</v>
      </c>
      <c r="D355" s="122">
        <v>4</v>
      </c>
      <c r="E355" s="123" t="s">
        <v>35</v>
      </c>
      <c r="F355" s="124" t="s">
        <v>35</v>
      </c>
      <c r="G355" s="124" t="s">
        <v>35</v>
      </c>
      <c r="H355" s="124" t="s">
        <v>35</v>
      </c>
      <c r="I355" s="124" t="s">
        <v>35</v>
      </c>
      <c r="J355" s="162" t="s">
        <v>108</v>
      </c>
      <c r="K355" s="124" t="s">
        <v>35</v>
      </c>
      <c r="L355" s="124" t="s">
        <v>35</v>
      </c>
      <c r="M355" s="124" t="s">
        <v>35</v>
      </c>
      <c r="N355" s="124" t="s">
        <v>35</v>
      </c>
      <c r="O355" s="124" t="s">
        <v>35</v>
      </c>
      <c r="P355" s="162" t="s">
        <v>112</v>
      </c>
      <c r="Q355" s="124" t="s">
        <v>35</v>
      </c>
      <c r="R355" s="124" t="s">
        <v>35</v>
      </c>
      <c r="S355" s="124" t="s">
        <v>35</v>
      </c>
      <c r="T355" s="162" t="s">
        <v>111</v>
      </c>
      <c r="U355" s="124" t="s">
        <v>35</v>
      </c>
      <c r="V355" s="124" t="s">
        <v>35</v>
      </c>
      <c r="W355" s="124" t="s">
        <v>35</v>
      </c>
      <c r="X355" s="124" t="s">
        <v>35</v>
      </c>
      <c r="Y355" s="124"/>
      <c r="Z355" s="124"/>
      <c r="AA355" s="124"/>
      <c r="AB355" s="124"/>
      <c r="AC355" s="124"/>
      <c r="AD355" s="124" t="s">
        <v>35</v>
      </c>
      <c r="AE355" s="124" t="s">
        <v>35</v>
      </c>
      <c r="AF355" s="163" t="s">
        <v>166</v>
      </c>
      <c r="AG355" s="122" t="s">
        <v>35</v>
      </c>
    </row>
    <row r="356" spans="2:33" s="14" customFormat="1" x14ac:dyDescent="0.2">
      <c r="B356" s="121">
        <v>13</v>
      </c>
      <c r="C356" s="3" t="s">
        <v>56</v>
      </c>
      <c r="D356" s="122">
        <v>4</v>
      </c>
      <c r="E356" s="123" t="s">
        <v>35</v>
      </c>
      <c r="F356" s="124" t="s">
        <v>35</v>
      </c>
      <c r="G356" s="124" t="s">
        <v>35</v>
      </c>
      <c r="H356" s="124" t="s">
        <v>35</v>
      </c>
      <c r="I356" s="124" t="s">
        <v>35</v>
      </c>
      <c r="J356" s="162" t="s">
        <v>108</v>
      </c>
      <c r="K356" s="124" t="s">
        <v>35</v>
      </c>
      <c r="L356" s="124" t="s">
        <v>35</v>
      </c>
      <c r="M356" s="124" t="s">
        <v>35</v>
      </c>
      <c r="N356" s="124" t="s">
        <v>35</v>
      </c>
      <c r="O356" s="124" t="s">
        <v>35</v>
      </c>
      <c r="P356" s="162" t="s">
        <v>112</v>
      </c>
      <c r="Q356" s="124" t="s">
        <v>35</v>
      </c>
      <c r="R356" s="124" t="s">
        <v>35</v>
      </c>
      <c r="S356" s="124" t="s">
        <v>35</v>
      </c>
      <c r="T356" s="162" t="s">
        <v>111</v>
      </c>
      <c r="U356" s="124" t="s">
        <v>35</v>
      </c>
      <c r="V356" s="124" t="s">
        <v>35</v>
      </c>
      <c r="W356" s="124" t="s">
        <v>35</v>
      </c>
      <c r="X356" s="124" t="s">
        <v>35</v>
      </c>
      <c r="Y356" s="124"/>
      <c r="Z356" s="124"/>
      <c r="AA356" s="124"/>
      <c r="AB356" s="124"/>
      <c r="AC356" s="124"/>
      <c r="AD356" s="124" t="s">
        <v>35</v>
      </c>
      <c r="AE356" s="124" t="s">
        <v>35</v>
      </c>
      <c r="AF356" s="163" t="s">
        <v>166</v>
      </c>
      <c r="AG356" s="122" t="s">
        <v>35</v>
      </c>
    </row>
    <row r="357" spans="2:33" s="14" customFormat="1" x14ac:dyDescent="0.2">
      <c r="B357" s="121">
        <v>14</v>
      </c>
      <c r="C357" s="3" t="s">
        <v>56</v>
      </c>
      <c r="D357" s="122">
        <v>4</v>
      </c>
      <c r="E357" s="123" t="s">
        <v>35</v>
      </c>
      <c r="F357" s="124" t="s">
        <v>35</v>
      </c>
      <c r="G357" s="124" t="s">
        <v>35</v>
      </c>
      <c r="H357" s="124" t="s">
        <v>35</v>
      </c>
      <c r="I357" s="124" t="s">
        <v>35</v>
      </c>
      <c r="J357" s="162" t="s">
        <v>108</v>
      </c>
      <c r="K357" s="124" t="s">
        <v>35</v>
      </c>
      <c r="L357" s="124" t="s">
        <v>35</v>
      </c>
      <c r="M357" s="124" t="s">
        <v>35</v>
      </c>
      <c r="N357" s="124" t="s">
        <v>35</v>
      </c>
      <c r="O357" s="124" t="s">
        <v>35</v>
      </c>
      <c r="P357" s="162" t="s">
        <v>112</v>
      </c>
      <c r="Q357" s="124" t="s">
        <v>35</v>
      </c>
      <c r="R357" s="124" t="s">
        <v>35</v>
      </c>
      <c r="S357" s="124" t="s">
        <v>35</v>
      </c>
      <c r="T357" s="162" t="s">
        <v>111</v>
      </c>
      <c r="U357" s="124" t="s">
        <v>35</v>
      </c>
      <c r="V357" s="124" t="s">
        <v>35</v>
      </c>
      <c r="W357" s="124" t="s">
        <v>35</v>
      </c>
      <c r="X357" s="124" t="s">
        <v>35</v>
      </c>
      <c r="Y357" s="124"/>
      <c r="Z357" s="124"/>
      <c r="AA357" s="124"/>
      <c r="AB357" s="124"/>
      <c r="AC357" s="124"/>
      <c r="AD357" s="124" t="s">
        <v>35</v>
      </c>
      <c r="AE357" s="124" t="s">
        <v>35</v>
      </c>
      <c r="AF357" s="163" t="s">
        <v>166</v>
      </c>
      <c r="AG357" s="122" t="s">
        <v>35</v>
      </c>
    </row>
    <row r="358" spans="2:33" s="14" customFormat="1" x14ac:dyDescent="0.2">
      <c r="B358" s="121">
        <v>15</v>
      </c>
      <c r="C358" s="3" t="s">
        <v>56</v>
      </c>
      <c r="D358" s="122">
        <v>5</v>
      </c>
      <c r="E358" s="123" t="s">
        <v>35</v>
      </c>
      <c r="F358" s="124" t="s">
        <v>35</v>
      </c>
      <c r="G358" s="124" t="s">
        <v>35</v>
      </c>
      <c r="H358" s="124" t="s">
        <v>35</v>
      </c>
      <c r="I358" s="124" t="s">
        <v>35</v>
      </c>
      <c r="J358" s="162" t="s">
        <v>108</v>
      </c>
      <c r="K358" s="124" t="s">
        <v>35</v>
      </c>
      <c r="L358" s="124" t="s">
        <v>35</v>
      </c>
      <c r="M358" s="124" t="s">
        <v>35</v>
      </c>
      <c r="N358" s="124" t="s">
        <v>35</v>
      </c>
      <c r="O358" s="124" t="s">
        <v>35</v>
      </c>
      <c r="P358" s="162" t="s">
        <v>112</v>
      </c>
      <c r="Q358" s="124" t="s">
        <v>35</v>
      </c>
      <c r="R358" s="124" t="s">
        <v>35</v>
      </c>
      <c r="S358" s="124" t="s">
        <v>35</v>
      </c>
      <c r="T358" s="162" t="s">
        <v>111</v>
      </c>
      <c r="U358" s="124" t="s">
        <v>35</v>
      </c>
      <c r="V358" s="124" t="s">
        <v>35</v>
      </c>
      <c r="W358" s="124" t="s">
        <v>35</v>
      </c>
      <c r="X358" s="124" t="s">
        <v>35</v>
      </c>
      <c r="Y358" s="162" t="s">
        <v>114</v>
      </c>
      <c r="Z358" s="124"/>
      <c r="AA358" s="124"/>
      <c r="AB358" s="124"/>
      <c r="AC358" s="124"/>
      <c r="AD358" s="124" t="s">
        <v>35</v>
      </c>
      <c r="AE358" s="124" t="s">
        <v>35</v>
      </c>
      <c r="AF358" s="163" t="s">
        <v>166</v>
      </c>
      <c r="AG358" s="122" t="s">
        <v>35</v>
      </c>
    </row>
    <row r="359" spans="2:33" s="14" customFormat="1" x14ac:dyDescent="0.2">
      <c r="B359" s="121">
        <v>16</v>
      </c>
      <c r="C359" s="3" t="s">
        <v>56</v>
      </c>
      <c r="D359" s="122">
        <v>5</v>
      </c>
      <c r="E359" s="123" t="s">
        <v>35</v>
      </c>
      <c r="F359" s="124" t="s">
        <v>35</v>
      </c>
      <c r="G359" s="124" t="s">
        <v>35</v>
      </c>
      <c r="H359" s="124" t="s">
        <v>35</v>
      </c>
      <c r="I359" s="124" t="s">
        <v>35</v>
      </c>
      <c r="J359" s="162" t="s">
        <v>108</v>
      </c>
      <c r="K359" s="124" t="s">
        <v>35</v>
      </c>
      <c r="L359" s="124" t="s">
        <v>35</v>
      </c>
      <c r="M359" s="124" t="s">
        <v>35</v>
      </c>
      <c r="N359" s="124" t="s">
        <v>35</v>
      </c>
      <c r="O359" s="124" t="s">
        <v>35</v>
      </c>
      <c r="P359" s="162" t="s">
        <v>112</v>
      </c>
      <c r="Q359" s="124" t="s">
        <v>35</v>
      </c>
      <c r="R359" s="124" t="s">
        <v>35</v>
      </c>
      <c r="S359" s="124" t="s">
        <v>35</v>
      </c>
      <c r="T359" s="162" t="s">
        <v>111</v>
      </c>
      <c r="U359" s="124" t="s">
        <v>35</v>
      </c>
      <c r="V359" s="124" t="s">
        <v>35</v>
      </c>
      <c r="W359" s="124" t="s">
        <v>35</v>
      </c>
      <c r="X359" s="124" t="s">
        <v>35</v>
      </c>
      <c r="Y359" s="162" t="s">
        <v>114</v>
      </c>
      <c r="Z359" s="124"/>
      <c r="AA359" s="124"/>
      <c r="AB359" s="124"/>
      <c r="AC359" s="124"/>
      <c r="AD359" s="124" t="s">
        <v>35</v>
      </c>
      <c r="AE359" s="124" t="s">
        <v>35</v>
      </c>
      <c r="AF359" s="163" t="s">
        <v>166</v>
      </c>
      <c r="AG359" s="122" t="s">
        <v>35</v>
      </c>
    </row>
    <row r="360" spans="2:33" s="14" customFormat="1" x14ac:dyDescent="0.2">
      <c r="B360" s="121">
        <v>17</v>
      </c>
      <c r="C360" s="3" t="s">
        <v>56</v>
      </c>
      <c r="D360" s="122">
        <v>5</v>
      </c>
      <c r="E360" s="123" t="s">
        <v>35</v>
      </c>
      <c r="F360" s="124" t="s">
        <v>35</v>
      </c>
      <c r="G360" s="124" t="s">
        <v>35</v>
      </c>
      <c r="H360" s="124" t="s">
        <v>35</v>
      </c>
      <c r="I360" s="124" t="s">
        <v>35</v>
      </c>
      <c r="J360" s="162" t="s">
        <v>108</v>
      </c>
      <c r="K360" s="124" t="s">
        <v>35</v>
      </c>
      <c r="L360" s="124" t="s">
        <v>35</v>
      </c>
      <c r="M360" s="124" t="s">
        <v>35</v>
      </c>
      <c r="N360" s="124" t="s">
        <v>35</v>
      </c>
      <c r="O360" s="124" t="s">
        <v>35</v>
      </c>
      <c r="P360" s="162" t="s">
        <v>112</v>
      </c>
      <c r="Q360" s="124" t="s">
        <v>35</v>
      </c>
      <c r="R360" s="124" t="s">
        <v>35</v>
      </c>
      <c r="S360" s="124" t="s">
        <v>35</v>
      </c>
      <c r="T360" s="162" t="s">
        <v>111</v>
      </c>
      <c r="U360" s="124" t="s">
        <v>35</v>
      </c>
      <c r="V360" s="124" t="s">
        <v>35</v>
      </c>
      <c r="W360" s="124" t="s">
        <v>35</v>
      </c>
      <c r="X360" s="124" t="s">
        <v>35</v>
      </c>
      <c r="Y360" s="162" t="s">
        <v>114</v>
      </c>
      <c r="Z360" s="124"/>
      <c r="AA360" s="124"/>
      <c r="AB360" s="124"/>
      <c r="AC360" s="124"/>
      <c r="AD360" s="124" t="s">
        <v>35</v>
      </c>
      <c r="AE360" s="124" t="s">
        <v>35</v>
      </c>
      <c r="AF360" s="163" t="s">
        <v>166</v>
      </c>
      <c r="AG360" s="122" t="s">
        <v>35</v>
      </c>
    </row>
    <row r="361" spans="2:33" s="14" customFormat="1" x14ac:dyDescent="0.2">
      <c r="B361" s="121">
        <v>18</v>
      </c>
      <c r="C361" s="3" t="s">
        <v>56</v>
      </c>
      <c r="D361" s="122">
        <v>6</v>
      </c>
      <c r="E361" s="123" t="s">
        <v>35</v>
      </c>
      <c r="F361" s="124" t="s">
        <v>35</v>
      </c>
      <c r="G361" s="124" t="s">
        <v>35</v>
      </c>
      <c r="H361" s="124" t="s">
        <v>35</v>
      </c>
      <c r="I361" s="124" t="s">
        <v>35</v>
      </c>
      <c r="J361" s="162" t="s">
        <v>108</v>
      </c>
      <c r="K361" s="124" t="s">
        <v>35</v>
      </c>
      <c r="L361" s="124" t="s">
        <v>35</v>
      </c>
      <c r="M361" s="124" t="s">
        <v>35</v>
      </c>
      <c r="N361" s="124" t="s">
        <v>35</v>
      </c>
      <c r="O361" s="124" t="s">
        <v>35</v>
      </c>
      <c r="P361" s="162" t="s">
        <v>112</v>
      </c>
      <c r="Q361" s="124" t="s">
        <v>35</v>
      </c>
      <c r="R361" s="124" t="s">
        <v>35</v>
      </c>
      <c r="S361" s="124" t="s">
        <v>35</v>
      </c>
      <c r="T361" s="162" t="s">
        <v>111</v>
      </c>
      <c r="U361" s="124" t="s">
        <v>35</v>
      </c>
      <c r="V361" s="124" t="s">
        <v>35</v>
      </c>
      <c r="W361" s="124" t="s">
        <v>35</v>
      </c>
      <c r="X361" s="124" t="s">
        <v>35</v>
      </c>
      <c r="Y361" s="162" t="s">
        <v>114</v>
      </c>
      <c r="Z361" s="162" t="s">
        <v>113</v>
      </c>
      <c r="AA361" s="124" t="s">
        <v>35</v>
      </c>
      <c r="AB361" s="124" t="s">
        <v>35</v>
      </c>
      <c r="AC361" s="124"/>
      <c r="AD361" s="124" t="s">
        <v>35</v>
      </c>
      <c r="AE361" s="124" t="s">
        <v>35</v>
      </c>
      <c r="AF361" s="163" t="s">
        <v>166</v>
      </c>
      <c r="AG361" s="122" t="s">
        <v>35</v>
      </c>
    </row>
    <row r="362" spans="2:33" s="14" customFormat="1" x14ac:dyDescent="0.2">
      <c r="B362" s="121">
        <v>19</v>
      </c>
      <c r="C362" s="3" t="s">
        <v>56</v>
      </c>
      <c r="D362" s="122">
        <v>6</v>
      </c>
      <c r="E362" s="123" t="s">
        <v>35</v>
      </c>
      <c r="F362" s="124" t="s">
        <v>35</v>
      </c>
      <c r="G362" s="124" t="s">
        <v>35</v>
      </c>
      <c r="H362" s="124" t="s">
        <v>35</v>
      </c>
      <c r="I362" s="124" t="s">
        <v>35</v>
      </c>
      <c r="J362" s="162" t="s">
        <v>108</v>
      </c>
      <c r="K362" s="124" t="s">
        <v>35</v>
      </c>
      <c r="L362" s="124" t="s">
        <v>35</v>
      </c>
      <c r="M362" s="124" t="s">
        <v>35</v>
      </c>
      <c r="N362" s="124" t="s">
        <v>35</v>
      </c>
      <c r="O362" s="124" t="s">
        <v>35</v>
      </c>
      <c r="P362" s="162" t="s">
        <v>112</v>
      </c>
      <c r="Q362" s="124" t="s">
        <v>35</v>
      </c>
      <c r="R362" s="124" t="s">
        <v>35</v>
      </c>
      <c r="S362" s="124" t="s">
        <v>35</v>
      </c>
      <c r="T362" s="162" t="s">
        <v>111</v>
      </c>
      <c r="U362" s="124" t="s">
        <v>35</v>
      </c>
      <c r="V362" s="124" t="s">
        <v>35</v>
      </c>
      <c r="W362" s="124" t="s">
        <v>35</v>
      </c>
      <c r="X362" s="124" t="s">
        <v>35</v>
      </c>
      <c r="Y362" s="162" t="s">
        <v>114</v>
      </c>
      <c r="Z362" s="162" t="s">
        <v>113</v>
      </c>
      <c r="AA362" s="124" t="s">
        <v>35</v>
      </c>
      <c r="AB362" s="124" t="s">
        <v>35</v>
      </c>
      <c r="AC362" s="124"/>
      <c r="AD362" s="124" t="s">
        <v>35</v>
      </c>
      <c r="AE362" s="124" t="s">
        <v>35</v>
      </c>
      <c r="AF362" s="163" t="s">
        <v>166</v>
      </c>
      <c r="AG362" s="122" t="s">
        <v>35</v>
      </c>
    </row>
    <row r="363" spans="2:33" s="14" customFormat="1" x14ac:dyDescent="0.2">
      <c r="B363" s="127">
        <v>20</v>
      </c>
      <c r="C363" s="128" t="s">
        <v>56</v>
      </c>
      <c r="D363" s="129">
        <v>7</v>
      </c>
      <c r="E363" s="130" t="s">
        <v>35</v>
      </c>
      <c r="F363" s="131" t="s">
        <v>35</v>
      </c>
      <c r="G363" s="131" t="s">
        <v>35</v>
      </c>
      <c r="H363" s="131" t="s">
        <v>35</v>
      </c>
      <c r="I363" s="131" t="s">
        <v>35</v>
      </c>
      <c r="J363" s="165" t="s">
        <v>108</v>
      </c>
      <c r="K363" s="131" t="s">
        <v>35</v>
      </c>
      <c r="L363" s="131" t="s">
        <v>35</v>
      </c>
      <c r="M363" s="131" t="s">
        <v>35</v>
      </c>
      <c r="N363" s="131" t="s">
        <v>35</v>
      </c>
      <c r="O363" s="131" t="s">
        <v>35</v>
      </c>
      <c r="P363" s="165" t="s">
        <v>112</v>
      </c>
      <c r="Q363" s="131" t="s">
        <v>35</v>
      </c>
      <c r="R363" s="131" t="s">
        <v>35</v>
      </c>
      <c r="S363" s="131" t="s">
        <v>35</v>
      </c>
      <c r="T363" s="165" t="s">
        <v>111</v>
      </c>
      <c r="U363" s="131" t="s">
        <v>35</v>
      </c>
      <c r="V363" s="131" t="s">
        <v>35</v>
      </c>
      <c r="W363" s="131" t="s">
        <v>35</v>
      </c>
      <c r="X363" s="131" t="s">
        <v>35</v>
      </c>
      <c r="Y363" s="165" t="s">
        <v>114</v>
      </c>
      <c r="Z363" s="165" t="s">
        <v>113</v>
      </c>
      <c r="AA363" s="131" t="s">
        <v>35</v>
      </c>
      <c r="AB363" s="131" t="s">
        <v>35</v>
      </c>
      <c r="AC363" s="165" t="s">
        <v>156</v>
      </c>
      <c r="AD363" s="131" t="s">
        <v>35</v>
      </c>
      <c r="AE363" s="131" t="s">
        <v>35</v>
      </c>
      <c r="AF363" s="166" t="s">
        <v>166</v>
      </c>
      <c r="AG363" s="129" t="s">
        <v>35</v>
      </c>
    </row>
    <row r="364" spans="2:33" s="14" customFormat="1" x14ac:dyDescent="0.2">
      <c r="B364" s="156">
        <v>1</v>
      </c>
      <c r="C364" s="157" t="s">
        <v>57</v>
      </c>
      <c r="D364" s="158">
        <v>0</v>
      </c>
      <c r="E364" s="133" t="s">
        <v>35</v>
      </c>
      <c r="F364" s="159" t="s">
        <v>35</v>
      </c>
      <c r="G364" s="159" t="s">
        <v>35</v>
      </c>
      <c r="H364" s="159" t="s">
        <v>35</v>
      </c>
      <c r="I364" s="159" t="s">
        <v>35</v>
      </c>
      <c r="J364" s="159" t="s">
        <v>35</v>
      </c>
      <c r="K364" s="159" t="s">
        <v>35</v>
      </c>
      <c r="L364" s="159" t="s">
        <v>35</v>
      </c>
      <c r="M364" s="159" t="s">
        <v>35</v>
      </c>
      <c r="N364" s="159" t="s">
        <v>35</v>
      </c>
      <c r="O364" s="159" t="s">
        <v>35</v>
      </c>
      <c r="P364" s="159" t="s">
        <v>35</v>
      </c>
      <c r="Q364" s="159" t="s">
        <v>35</v>
      </c>
      <c r="R364" s="159" t="s">
        <v>35</v>
      </c>
      <c r="S364" s="159" t="s">
        <v>35</v>
      </c>
      <c r="T364" s="159" t="s">
        <v>35</v>
      </c>
      <c r="U364" s="159" t="s">
        <v>35</v>
      </c>
      <c r="V364" s="159" t="s">
        <v>35</v>
      </c>
      <c r="W364" s="159" t="s">
        <v>35</v>
      </c>
      <c r="X364" s="159" t="s">
        <v>35</v>
      </c>
      <c r="Y364" s="159" t="s">
        <v>35</v>
      </c>
      <c r="Z364" s="159" t="s">
        <v>35</v>
      </c>
      <c r="AA364" s="159" t="s">
        <v>35</v>
      </c>
      <c r="AB364" s="159" t="s">
        <v>35</v>
      </c>
      <c r="AC364" s="159" t="s">
        <v>35</v>
      </c>
      <c r="AD364" s="159" t="s">
        <v>35</v>
      </c>
      <c r="AE364" s="159" t="s">
        <v>35</v>
      </c>
      <c r="AF364" s="160" t="s">
        <v>35</v>
      </c>
      <c r="AG364" s="158" t="s">
        <v>35</v>
      </c>
    </row>
    <row r="365" spans="2:33" s="14" customFormat="1" x14ac:dyDescent="0.2">
      <c r="B365" s="121">
        <v>2</v>
      </c>
      <c r="C365" s="3" t="s">
        <v>57</v>
      </c>
      <c r="D365" s="122">
        <v>0</v>
      </c>
      <c r="E365" s="123" t="s">
        <v>35</v>
      </c>
      <c r="F365" s="124" t="s">
        <v>35</v>
      </c>
      <c r="G365" s="124" t="s">
        <v>35</v>
      </c>
      <c r="H365" s="124" t="s">
        <v>35</v>
      </c>
      <c r="I365" s="124" t="s">
        <v>35</v>
      </c>
      <c r="J365" s="124" t="s">
        <v>35</v>
      </c>
      <c r="K365" s="124" t="s">
        <v>35</v>
      </c>
      <c r="L365" s="124" t="s">
        <v>35</v>
      </c>
      <c r="M365" s="124" t="s">
        <v>35</v>
      </c>
      <c r="N365" s="124" t="s">
        <v>35</v>
      </c>
      <c r="O365" s="124" t="s">
        <v>35</v>
      </c>
      <c r="P365" s="124" t="s">
        <v>35</v>
      </c>
      <c r="Q365" s="124" t="s">
        <v>35</v>
      </c>
      <c r="R365" s="124" t="s">
        <v>35</v>
      </c>
      <c r="S365" s="124" t="s">
        <v>35</v>
      </c>
      <c r="T365" s="124" t="s">
        <v>35</v>
      </c>
      <c r="U365" s="124" t="s">
        <v>35</v>
      </c>
      <c r="V365" s="124" t="s">
        <v>35</v>
      </c>
      <c r="W365" s="124" t="s">
        <v>35</v>
      </c>
      <c r="X365" s="124" t="s">
        <v>35</v>
      </c>
      <c r="Y365" s="124" t="s">
        <v>35</v>
      </c>
      <c r="Z365" s="124" t="s">
        <v>35</v>
      </c>
      <c r="AA365" s="124" t="s">
        <v>35</v>
      </c>
      <c r="AB365" s="124" t="s">
        <v>35</v>
      </c>
      <c r="AC365" s="124" t="s">
        <v>35</v>
      </c>
      <c r="AD365" s="124" t="s">
        <v>35</v>
      </c>
      <c r="AE365" s="124" t="s">
        <v>35</v>
      </c>
      <c r="AF365" s="125" t="s">
        <v>35</v>
      </c>
      <c r="AG365" s="122" t="s">
        <v>35</v>
      </c>
    </row>
    <row r="366" spans="2:33" s="14" customFormat="1" x14ac:dyDescent="0.2">
      <c r="B366" s="121">
        <v>3</v>
      </c>
      <c r="C366" s="3" t="s">
        <v>57</v>
      </c>
      <c r="D366" s="122">
        <v>0</v>
      </c>
      <c r="E366" s="123" t="s">
        <v>35</v>
      </c>
      <c r="F366" s="124" t="s">
        <v>35</v>
      </c>
      <c r="G366" s="124" t="s">
        <v>35</v>
      </c>
      <c r="H366" s="124" t="s">
        <v>35</v>
      </c>
      <c r="I366" s="124" t="s">
        <v>35</v>
      </c>
      <c r="J366" s="124" t="s">
        <v>35</v>
      </c>
      <c r="K366" s="124" t="s">
        <v>35</v>
      </c>
      <c r="L366" s="124" t="s">
        <v>35</v>
      </c>
      <c r="M366" s="124" t="s">
        <v>35</v>
      </c>
      <c r="N366" s="124" t="s">
        <v>35</v>
      </c>
      <c r="O366" s="124" t="s">
        <v>35</v>
      </c>
      <c r="P366" s="124" t="s">
        <v>35</v>
      </c>
      <c r="Q366" s="124" t="s">
        <v>35</v>
      </c>
      <c r="R366" s="124" t="s">
        <v>35</v>
      </c>
      <c r="S366" s="124" t="s">
        <v>35</v>
      </c>
      <c r="T366" s="124" t="s">
        <v>35</v>
      </c>
      <c r="U366" s="124" t="s">
        <v>35</v>
      </c>
      <c r="V366" s="124" t="s">
        <v>35</v>
      </c>
      <c r="W366" s="124" t="s">
        <v>35</v>
      </c>
      <c r="X366" s="124" t="s">
        <v>35</v>
      </c>
      <c r="Y366" s="124" t="s">
        <v>35</v>
      </c>
      <c r="Z366" s="124" t="s">
        <v>35</v>
      </c>
      <c r="AA366" s="124" t="s">
        <v>35</v>
      </c>
      <c r="AB366" s="124" t="s">
        <v>35</v>
      </c>
      <c r="AC366" s="124" t="s">
        <v>35</v>
      </c>
      <c r="AD366" s="124" t="s">
        <v>35</v>
      </c>
      <c r="AE366" s="124" t="s">
        <v>35</v>
      </c>
      <c r="AF366" s="125" t="s">
        <v>35</v>
      </c>
      <c r="AG366" s="122" t="s">
        <v>35</v>
      </c>
    </row>
    <row r="367" spans="2:33" s="14" customFormat="1" x14ac:dyDescent="0.2">
      <c r="B367" s="121">
        <v>4</v>
      </c>
      <c r="C367" s="3" t="s">
        <v>57</v>
      </c>
      <c r="D367" s="122">
        <v>0</v>
      </c>
      <c r="E367" s="123" t="s">
        <v>35</v>
      </c>
      <c r="F367" s="124" t="s">
        <v>35</v>
      </c>
      <c r="G367" s="124" t="s">
        <v>35</v>
      </c>
      <c r="H367" s="124" t="s">
        <v>35</v>
      </c>
      <c r="I367" s="124" t="s">
        <v>35</v>
      </c>
      <c r="J367" s="124" t="s">
        <v>35</v>
      </c>
      <c r="K367" s="124" t="s">
        <v>35</v>
      </c>
      <c r="L367" s="124" t="s">
        <v>35</v>
      </c>
      <c r="M367" s="124" t="s">
        <v>35</v>
      </c>
      <c r="N367" s="124" t="s">
        <v>35</v>
      </c>
      <c r="O367" s="124" t="s">
        <v>35</v>
      </c>
      <c r="P367" s="124" t="s">
        <v>35</v>
      </c>
      <c r="Q367" s="124" t="s">
        <v>35</v>
      </c>
      <c r="R367" s="124" t="s">
        <v>35</v>
      </c>
      <c r="S367" s="124" t="s">
        <v>35</v>
      </c>
      <c r="T367" s="124" t="s">
        <v>35</v>
      </c>
      <c r="U367" s="124" t="s">
        <v>35</v>
      </c>
      <c r="V367" s="124" t="s">
        <v>35</v>
      </c>
      <c r="W367" s="124" t="s">
        <v>35</v>
      </c>
      <c r="X367" s="124" t="s">
        <v>35</v>
      </c>
      <c r="Y367" s="124" t="s">
        <v>35</v>
      </c>
      <c r="Z367" s="124" t="s">
        <v>35</v>
      </c>
      <c r="AA367" s="124" t="s">
        <v>35</v>
      </c>
      <c r="AB367" s="124" t="s">
        <v>35</v>
      </c>
      <c r="AC367" s="124" t="s">
        <v>35</v>
      </c>
      <c r="AD367" s="124" t="s">
        <v>35</v>
      </c>
      <c r="AE367" s="124" t="s">
        <v>35</v>
      </c>
      <c r="AF367" s="125" t="s">
        <v>35</v>
      </c>
      <c r="AG367" s="122" t="s">
        <v>35</v>
      </c>
    </row>
    <row r="368" spans="2:33" s="14" customFormat="1" x14ac:dyDescent="0.2">
      <c r="B368" s="121">
        <v>5</v>
      </c>
      <c r="C368" s="3" t="s">
        <v>57</v>
      </c>
      <c r="D368" s="122">
        <v>0</v>
      </c>
      <c r="E368" s="123" t="s">
        <v>35</v>
      </c>
      <c r="F368" s="124" t="s">
        <v>35</v>
      </c>
      <c r="G368" s="124" t="s">
        <v>35</v>
      </c>
      <c r="H368" s="124" t="s">
        <v>35</v>
      </c>
      <c r="I368" s="124" t="s">
        <v>35</v>
      </c>
      <c r="J368" s="124" t="s">
        <v>35</v>
      </c>
      <c r="K368" s="124" t="s">
        <v>35</v>
      </c>
      <c r="L368" s="124" t="s">
        <v>35</v>
      </c>
      <c r="M368" s="124" t="s">
        <v>35</v>
      </c>
      <c r="N368" s="124" t="s">
        <v>35</v>
      </c>
      <c r="O368" s="124" t="s">
        <v>35</v>
      </c>
      <c r="P368" s="124" t="s">
        <v>35</v>
      </c>
      <c r="Q368" s="124" t="s">
        <v>35</v>
      </c>
      <c r="R368" s="124" t="s">
        <v>35</v>
      </c>
      <c r="S368" s="124" t="s">
        <v>35</v>
      </c>
      <c r="T368" s="124" t="s">
        <v>35</v>
      </c>
      <c r="U368" s="124" t="s">
        <v>35</v>
      </c>
      <c r="V368" s="124" t="s">
        <v>35</v>
      </c>
      <c r="W368" s="124" t="s">
        <v>35</v>
      </c>
      <c r="X368" s="124" t="s">
        <v>35</v>
      </c>
      <c r="Y368" s="124" t="s">
        <v>35</v>
      </c>
      <c r="Z368" s="124" t="s">
        <v>35</v>
      </c>
      <c r="AA368" s="124" t="s">
        <v>35</v>
      </c>
      <c r="AB368" s="124" t="s">
        <v>35</v>
      </c>
      <c r="AC368" s="124" t="s">
        <v>35</v>
      </c>
      <c r="AD368" s="124" t="s">
        <v>35</v>
      </c>
      <c r="AE368" s="124" t="s">
        <v>35</v>
      </c>
      <c r="AF368" s="125" t="s">
        <v>35</v>
      </c>
      <c r="AG368" s="122" t="s">
        <v>35</v>
      </c>
    </row>
    <row r="369" spans="2:33" s="14" customFormat="1" x14ac:dyDescent="0.2">
      <c r="B369" s="121">
        <v>6</v>
      </c>
      <c r="C369" s="3" t="s">
        <v>57</v>
      </c>
      <c r="D369" s="122">
        <v>0</v>
      </c>
      <c r="E369" s="123" t="s">
        <v>35</v>
      </c>
      <c r="F369" s="124" t="s">
        <v>35</v>
      </c>
      <c r="G369" s="124" t="s">
        <v>35</v>
      </c>
      <c r="H369" s="124" t="s">
        <v>35</v>
      </c>
      <c r="I369" s="124" t="s">
        <v>35</v>
      </c>
      <c r="J369" s="124" t="s">
        <v>35</v>
      </c>
      <c r="K369" s="124" t="s">
        <v>35</v>
      </c>
      <c r="L369" s="124" t="s">
        <v>35</v>
      </c>
      <c r="M369" s="124" t="s">
        <v>35</v>
      </c>
      <c r="N369" s="124" t="s">
        <v>35</v>
      </c>
      <c r="O369" s="124" t="s">
        <v>35</v>
      </c>
      <c r="P369" s="124" t="s">
        <v>35</v>
      </c>
      <c r="Q369" s="124" t="s">
        <v>35</v>
      </c>
      <c r="R369" s="124" t="s">
        <v>35</v>
      </c>
      <c r="S369" s="124" t="s">
        <v>35</v>
      </c>
      <c r="T369" s="124" t="s">
        <v>35</v>
      </c>
      <c r="U369" s="124" t="s">
        <v>35</v>
      </c>
      <c r="V369" s="124" t="s">
        <v>35</v>
      </c>
      <c r="W369" s="124" t="s">
        <v>35</v>
      </c>
      <c r="X369" s="124" t="s">
        <v>35</v>
      </c>
      <c r="Y369" s="124" t="s">
        <v>35</v>
      </c>
      <c r="Z369" s="124" t="s">
        <v>35</v>
      </c>
      <c r="AA369" s="124" t="s">
        <v>35</v>
      </c>
      <c r="AB369" s="124" t="s">
        <v>35</v>
      </c>
      <c r="AC369" s="124" t="s">
        <v>35</v>
      </c>
      <c r="AD369" s="124" t="s">
        <v>35</v>
      </c>
      <c r="AE369" s="124" t="s">
        <v>35</v>
      </c>
      <c r="AF369" s="125" t="s">
        <v>35</v>
      </c>
      <c r="AG369" s="122" t="s">
        <v>35</v>
      </c>
    </row>
    <row r="370" spans="2:33" s="14" customFormat="1" x14ac:dyDescent="0.2">
      <c r="B370" s="121">
        <v>7</v>
      </c>
      <c r="C370" s="3" t="s">
        <v>57</v>
      </c>
      <c r="D370" s="122">
        <v>0</v>
      </c>
      <c r="E370" s="123" t="s">
        <v>35</v>
      </c>
      <c r="F370" s="124" t="s">
        <v>35</v>
      </c>
      <c r="G370" s="124" t="s">
        <v>35</v>
      </c>
      <c r="H370" s="124" t="s">
        <v>35</v>
      </c>
      <c r="I370" s="124" t="s">
        <v>35</v>
      </c>
      <c r="J370" s="124" t="s">
        <v>35</v>
      </c>
      <c r="K370" s="124" t="s">
        <v>35</v>
      </c>
      <c r="L370" s="124" t="s">
        <v>35</v>
      </c>
      <c r="M370" s="124" t="s">
        <v>35</v>
      </c>
      <c r="N370" s="124" t="s">
        <v>35</v>
      </c>
      <c r="O370" s="124" t="s">
        <v>35</v>
      </c>
      <c r="P370" s="124" t="s">
        <v>35</v>
      </c>
      <c r="Q370" s="124" t="s">
        <v>35</v>
      </c>
      <c r="R370" s="124" t="s">
        <v>35</v>
      </c>
      <c r="S370" s="124" t="s">
        <v>35</v>
      </c>
      <c r="T370" s="124" t="s">
        <v>35</v>
      </c>
      <c r="U370" s="124" t="s">
        <v>35</v>
      </c>
      <c r="V370" s="124" t="s">
        <v>35</v>
      </c>
      <c r="W370" s="124" t="s">
        <v>35</v>
      </c>
      <c r="X370" s="124" t="s">
        <v>35</v>
      </c>
      <c r="Y370" s="124" t="s">
        <v>35</v>
      </c>
      <c r="Z370" s="124" t="s">
        <v>35</v>
      </c>
      <c r="AA370" s="124" t="s">
        <v>35</v>
      </c>
      <c r="AB370" s="124" t="s">
        <v>35</v>
      </c>
      <c r="AC370" s="124" t="s">
        <v>35</v>
      </c>
      <c r="AD370" s="124" t="s">
        <v>35</v>
      </c>
      <c r="AE370" s="124" t="s">
        <v>35</v>
      </c>
      <c r="AF370" s="125" t="s">
        <v>35</v>
      </c>
      <c r="AG370" s="122" t="s">
        <v>35</v>
      </c>
    </row>
    <row r="371" spans="2:33" s="14" customFormat="1" x14ac:dyDescent="0.2">
      <c r="B371" s="121">
        <v>8</v>
      </c>
      <c r="C371" s="3" t="s">
        <v>57</v>
      </c>
      <c r="D371" s="122">
        <v>0</v>
      </c>
      <c r="E371" s="123" t="s">
        <v>35</v>
      </c>
      <c r="F371" s="124" t="s">
        <v>35</v>
      </c>
      <c r="G371" s="124" t="s">
        <v>35</v>
      </c>
      <c r="H371" s="124" t="s">
        <v>35</v>
      </c>
      <c r="I371" s="124" t="s">
        <v>35</v>
      </c>
      <c r="J371" s="124" t="s">
        <v>35</v>
      </c>
      <c r="K371" s="124" t="s">
        <v>35</v>
      </c>
      <c r="L371" s="124" t="s">
        <v>35</v>
      </c>
      <c r="M371" s="124" t="s">
        <v>35</v>
      </c>
      <c r="N371" s="124" t="s">
        <v>35</v>
      </c>
      <c r="O371" s="124" t="s">
        <v>35</v>
      </c>
      <c r="P371" s="124" t="s">
        <v>35</v>
      </c>
      <c r="Q371" s="124" t="s">
        <v>35</v>
      </c>
      <c r="R371" s="124" t="s">
        <v>35</v>
      </c>
      <c r="S371" s="124" t="s">
        <v>35</v>
      </c>
      <c r="T371" s="124" t="s">
        <v>35</v>
      </c>
      <c r="U371" s="124" t="s">
        <v>35</v>
      </c>
      <c r="V371" s="124" t="s">
        <v>35</v>
      </c>
      <c r="W371" s="124" t="s">
        <v>35</v>
      </c>
      <c r="X371" s="124" t="s">
        <v>35</v>
      </c>
      <c r="Y371" s="124" t="s">
        <v>35</v>
      </c>
      <c r="Z371" s="124" t="s">
        <v>35</v>
      </c>
      <c r="AA371" s="124" t="s">
        <v>35</v>
      </c>
      <c r="AB371" s="124" t="s">
        <v>35</v>
      </c>
      <c r="AC371" s="124" t="s">
        <v>35</v>
      </c>
      <c r="AD371" s="124" t="s">
        <v>35</v>
      </c>
      <c r="AE371" s="124" t="s">
        <v>35</v>
      </c>
      <c r="AF371" s="125" t="s">
        <v>35</v>
      </c>
      <c r="AG371" s="122" t="s">
        <v>35</v>
      </c>
    </row>
    <row r="372" spans="2:33" s="14" customFormat="1" x14ac:dyDescent="0.2">
      <c r="B372" s="121">
        <v>9</v>
      </c>
      <c r="C372" s="3" t="s">
        <v>57</v>
      </c>
      <c r="D372" s="122">
        <v>0</v>
      </c>
      <c r="E372" s="123" t="s">
        <v>35</v>
      </c>
      <c r="F372" s="124" t="s">
        <v>35</v>
      </c>
      <c r="G372" s="124" t="s">
        <v>35</v>
      </c>
      <c r="H372" s="124" t="s">
        <v>35</v>
      </c>
      <c r="I372" s="124" t="s">
        <v>35</v>
      </c>
      <c r="J372" s="124" t="s">
        <v>35</v>
      </c>
      <c r="K372" s="124" t="s">
        <v>35</v>
      </c>
      <c r="L372" s="124" t="s">
        <v>35</v>
      </c>
      <c r="M372" s="124" t="s">
        <v>35</v>
      </c>
      <c r="N372" s="124" t="s">
        <v>35</v>
      </c>
      <c r="O372" s="124" t="s">
        <v>35</v>
      </c>
      <c r="P372" s="124" t="s">
        <v>35</v>
      </c>
      <c r="Q372" s="124" t="s">
        <v>35</v>
      </c>
      <c r="R372" s="124" t="s">
        <v>35</v>
      </c>
      <c r="S372" s="124" t="s">
        <v>35</v>
      </c>
      <c r="T372" s="124" t="s">
        <v>35</v>
      </c>
      <c r="U372" s="124" t="s">
        <v>35</v>
      </c>
      <c r="V372" s="124" t="s">
        <v>35</v>
      </c>
      <c r="W372" s="124" t="s">
        <v>35</v>
      </c>
      <c r="X372" s="124" t="s">
        <v>35</v>
      </c>
      <c r="Y372" s="124" t="s">
        <v>35</v>
      </c>
      <c r="Z372" s="124" t="s">
        <v>35</v>
      </c>
      <c r="AA372" s="124" t="s">
        <v>35</v>
      </c>
      <c r="AB372" s="124" t="s">
        <v>35</v>
      </c>
      <c r="AC372" s="124" t="s">
        <v>35</v>
      </c>
      <c r="AD372" s="124" t="s">
        <v>35</v>
      </c>
      <c r="AE372" s="124" t="s">
        <v>35</v>
      </c>
      <c r="AF372" s="125" t="s">
        <v>35</v>
      </c>
      <c r="AG372" s="122" t="s">
        <v>35</v>
      </c>
    </row>
    <row r="373" spans="2:33" s="14" customFormat="1" x14ac:dyDescent="0.2">
      <c r="B373" s="121">
        <v>10</v>
      </c>
      <c r="C373" s="3" t="s">
        <v>57</v>
      </c>
      <c r="D373" s="122">
        <v>0</v>
      </c>
      <c r="E373" s="123" t="s">
        <v>35</v>
      </c>
      <c r="F373" s="124" t="s">
        <v>35</v>
      </c>
      <c r="G373" s="124" t="s">
        <v>35</v>
      </c>
      <c r="H373" s="124" t="s">
        <v>35</v>
      </c>
      <c r="I373" s="124" t="s">
        <v>35</v>
      </c>
      <c r="J373" s="124" t="s">
        <v>35</v>
      </c>
      <c r="K373" s="124" t="s">
        <v>35</v>
      </c>
      <c r="L373" s="124" t="s">
        <v>35</v>
      </c>
      <c r="M373" s="124" t="s">
        <v>35</v>
      </c>
      <c r="N373" s="124" t="s">
        <v>35</v>
      </c>
      <c r="O373" s="124" t="s">
        <v>35</v>
      </c>
      <c r="P373" s="124" t="s">
        <v>35</v>
      </c>
      <c r="Q373" s="124" t="s">
        <v>35</v>
      </c>
      <c r="R373" s="124" t="s">
        <v>35</v>
      </c>
      <c r="S373" s="124" t="s">
        <v>35</v>
      </c>
      <c r="T373" s="124" t="s">
        <v>35</v>
      </c>
      <c r="U373" s="124" t="s">
        <v>35</v>
      </c>
      <c r="V373" s="124" t="s">
        <v>35</v>
      </c>
      <c r="W373" s="124" t="s">
        <v>35</v>
      </c>
      <c r="X373" s="124" t="s">
        <v>35</v>
      </c>
      <c r="Y373" s="124" t="s">
        <v>35</v>
      </c>
      <c r="Z373" s="124" t="s">
        <v>35</v>
      </c>
      <c r="AA373" s="124" t="s">
        <v>35</v>
      </c>
      <c r="AB373" s="124" t="s">
        <v>35</v>
      </c>
      <c r="AC373" s="124" t="s">
        <v>35</v>
      </c>
      <c r="AD373" s="124" t="s">
        <v>35</v>
      </c>
      <c r="AE373" s="124" t="s">
        <v>35</v>
      </c>
      <c r="AF373" s="125" t="s">
        <v>35</v>
      </c>
      <c r="AG373" s="122" t="s">
        <v>35</v>
      </c>
    </row>
    <row r="374" spans="2:33" s="14" customFormat="1" x14ac:dyDescent="0.2">
      <c r="B374" s="121">
        <v>11</v>
      </c>
      <c r="C374" s="3" t="s">
        <v>57</v>
      </c>
      <c r="D374" s="122">
        <v>0</v>
      </c>
      <c r="E374" s="123" t="s">
        <v>35</v>
      </c>
      <c r="F374" s="124" t="s">
        <v>35</v>
      </c>
      <c r="G374" s="124" t="s">
        <v>35</v>
      </c>
      <c r="H374" s="124" t="s">
        <v>35</v>
      </c>
      <c r="I374" s="124" t="s">
        <v>35</v>
      </c>
      <c r="J374" s="124" t="s">
        <v>35</v>
      </c>
      <c r="K374" s="124" t="s">
        <v>35</v>
      </c>
      <c r="L374" s="124" t="s">
        <v>35</v>
      </c>
      <c r="M374" s="124" t="s">
        <v>35</v>
      </c>
      <c r="N374" s="124" t="s">
        <v>35</v>
      </c>
      <c r="O374" s="124" t="s">
        <v>35</v>
      </c>
      <c r="P374" s="124" t="s">
        <v>35</v>
      </c>
      <c r="Q374" s="124" t="s">
        <v>35</v>
      </c>
      <c r="R374" s="124" t="s">
        <v>35</v>
      </c>
      <c r="S374" s="124" t="s">
        <v>35</v>
      </c>
      <c r="T374" s="124" t="s">
        <v>35</v>
      </c>
      <c r="U374" s="124" t="s">
        <v>35</v>
      </c>
      <c r="V374" s="124" t="s">
        <v>35</v>
      </c>
      <c r="W374" s="124" t="s">
        <v>35</v>
      </c>
      <c r="X374" s="124" t="s">
        <v>35</v>
      </c>
      <c r="Y374" s="124" t="s">
        <v>35</v>
      </c>
      <c r="Z374" s="124" t="s">
        <v>35</v>
      </c>
      <c r="AA374" s="124" t="s">
        <v>35</v>
      </c>
      <c r="AB374" s="124" t="s">
        <v>35</v>
      </c>
      <c r="AC374" s="124" t="s">
        <v>35</v>
      </c>
      <c r="AD374" s="124" t="s">
        <v>35</v>
      </c>
      <c r="AE374" s="124" t="s">
        <v>35</v>
      </c>
      <c r="AF374" s="125" t="s">
        <v>35</v>
      </c>
      <c r="AG374" s="122" t="s">
        <v>35</v>
      </c>
    </row>
    <row r="375" spans="2:33" s="14" customFormat="1" x14ac:dyDescent="0.2">
      <c r="B375" s="121">
        <v>12</v>
      </c>
      <c r="C375" s="3" t="s">
        <v>57</v>
      </c>
      <c r="D375" s="122">
        <v>0</v>
      </c>
      <c r="E375" s="123" t="s">
        <v>35</v>
      </c>
      <c r="F375" s="124" t="s">
        <v>35</v>
      </c>
      <c r="G375" s="124" t="s">
        <v>35</v>
      </c>
      <c r="H375" s="124" t="s">
        <v>35</v>
      </c>
      <c r="I375" s="124" t="s">
        <v>35</v>
      </c>
      <c r="J375" s="124" t="s">
        <v>35</v>
      </c>
      <c r="K375" s="124" t="s">
        <v>35</v>
      </c>
      <c r="L375" s="124" t="s">
        <v>35</v>
      </c>
      <c r="M375" s="124" t="s">
        <v>35</v>
      </c>
      <c r="N375" s="124" t="s">
        <v>35</v>
      </c>
      <c r="O375" s="124" t="s">
        <v>35</v>
      </c>
      <c r="P375" s="124" t="s">
        <v>35</v>
      </c>
      <c r="Q375" s="124" t="s">
        <v>35</v>
      </c>
      <c r="R375" s="124" t="s">
        <v>35</v>
      </c>
      <c r="S375" s="124" t="s">
        <v>35</v>
      </c>
      <c r="T375" s="124" t="s">
        <v>35</v>
      </c>
      <c r="U375" s="124" t="s">
        <v>35</v>
      </c>
      <c r="V375" s="124" t="s">
        <v>35</v>
      </c>
      <c r="W375" s="124" t="s">
        <v>35</v>
      </c>
      <c r="X375" s="124" t="s">
        <v>35</v>
      </c>
      <c r="Y375" s="124" t="s">
        <v>35</v>
      </c>
      <c r="Z375" s="124" t="s">
        <v>35</v>
      </c>
      <c r="AA375" s="124" t="s">
        <v>35</v>
      </c>
      <c r="AB375" s="124" t="s">
        <v>35</v>
      </c>
      <c r="AC375" s="124" t="s">
        <v>35</v>
      </c>
      <c r="AD375" s="124" t="s">
        <v>35</v>
      </c>
      <c r="AE375" s="124" t="s">
        <v>35</v>
      </c>
      <c r="AF375" s="125" t="s">
        <v>35</v>
      </c>
      <c r="AG375" s="122" t="s">
        <v>35</v>
      </c>
    </row>
    <row r="376" spans="2:33" s="14" customFormat="1" x14ac:dyDescent="0.2">
      <c r="B376" s="121">
        <v>13</v>
      </c>
      <c r="C376" s="3" t="s">
        <v>57</v>
      </c>
      <c r="D376" s="122">
        <v>0</v>
      </c>
      <c r="E376" s="123" t="s">
        <v>35</v>
      </c>
      <c r="F376" s="124" t="s">
        <v>35</v>
      </c>
      <c r="G376" s="124" t="s">
        <v>35</v>
      </c>
      <c r="H376" s="124" t="s">
        <v>35</v>
      </c>
      <c r="I376" s="124" t="s">
        <v>35</v>
      </c>
      <c r="J376" s="124" t="s">
        <v>35</v>
      </c>
      <c r="K376" s="124" t="s">
        <v>35</v>
      </c>
      <c r="L376" s="124" t="s">
        <v>35</v>
      </c>
      <c r="M376" s="124" t="s">
        <v>35</v>
      </c>
      <c r="N376" s="124" t="s">
        <v>35</v>
      </c>
      <c r="O376" s="124" t="s">
        <v>35</v>
      </c>
      <c r="P376" s="124" t="s">
        <v>35</v>
      </c>
      <c r="Q376" s="124" t="s">
        <v>35</v>
      </c>
      <c r="R376" s="124" t="s">
        <v>35</v>
      </c>
      <c r="S376" s="124" t="s">
        <v>35</v>
      </c>
      <c r="T376" s="124" t="s">
        <v>35</v>
      </c>
      <c r="U376" s="124" t="s">
        <v>35</v>
      </c>
      <c r="V376" s="124" t="s">
        <v>35</v>
      </c>
      <c r="W376" s="124" t="s">
        <v>35</v>
      </c>
      <c r="X376" s="124" t="s">
        <v>35</v>
      </c>
      <c r="Y376" s="124" t="s">
        <v>35</v>
      </c>
      <c r="Z376" s="124" t="s">
        <v>35</v>
      </c>
      <c r="AA376" s="124" t="s">
        <v>35</v>
      </c>
      <c r="AB376" s="124" t="s">
        <v>35</v>
      </c>
      <c r="AC376" s="124" t="s">
        <v>35</v>
      </c>
      <c r="AD376" s="124" t="s">
        <v>35</v>
      </c>
      <c r="AE376" s="124" t="s">
        <v>35</v>
      </c>
      <c r="AF376" s="125" t="s">
        <v>35</v>
      </c>
      <c r="AG376" s="122" t="s">
        <v>35</v>
      </c>
    </row>
    <row r="377" spans="2:33" s="14" customFormat="1" x14ac:dyDescent="0.2">
      <c r="B377" s="121">
        <v>14</v>
      </c>
      <c r="C377" s="3" t="s">
        <v>57</v>
      </c>
      <c r="D377" s="122">
        <v>0</v>
      </c>
      <c r="E377" s="123" t="s">
        <v>35</v>
      </c>
      <c r="F377" s="124" t="s">
        <v>35</v>
      </c>
      <c r="G377" s="124" t="s">
        <v>35</v>
      </c>
      <c r="H377" s="124" t="s">
        <v>35</v>
      </c>
      <c r="I377" s="124" t="s">
        <v>35</v>
      </c>
      <c r="J377" s="124" t="s">
        <v>35</v>
      </c>
      <c r="K377" s="124" t="s">
        <v>35</v>
      </c>
      <c r="L377" s="124" t="s">
        <v>35</v>
      </c>
      <c r="M377" s="124" t="s">
        <v>35</v>
      </c>
      <c r="N377" s="124" t="s">
        <v>35</v>
      </c>
      <c r="O377" s="124" t="s">
        <v>35</v>
      </c>
      <c r="P377" s="124" t="s">
        <v>35</v>
      </c>
      <c r="Q377" s="124" t="s">
        <v>35</v>
      </c>
      <c r="R377" s="124" t="s">
        <v>35</v>
      </c>
      <c r="S377" s="124" t="s">
        <v>35</v>
      </c>
      <c r="T377" s="124" t="s">
        <v>35</v>
      </c>
      <c r="U377" s="124" t="s">
        <v>35</v>
      </c>
      <c r="V377" s="124" t="s">
        <v>35</v>
      </c>
      <c r="W377" s="124" t="s">
        <v>35</v>
      </c>
      <c r="X377" s="124" t="s">
        <v>35</v>
      </c>
      <c r="Y377" s="124" t="s">
        <v>35</v>
      </c>
      <c r="Z377" s="124" t="s">
        <v>35</v>
      </c>
      <c r="AA377" s="124" t="s">
        <v>35</v>
      </c>
      <c r="AB377" s="124" t="s">
        <v>35</v>
      </c>
      <c r="AC377" s="124" t="s">
        <v>35</v>
      </c>
      <c r="AD377" s="124" t="s">
        <v>35</v>
      </c>
      <c r="AE377" s="124" t="s">
        <v>35</v>
      </c>
      <c r="AF377" s="125" t="s">
        <v>35</v>
      </c>
      <c r="AG377" s="122" t="s">
        <v>35</v>
      </c>
    </row>
    <row r="378" spans="2:33" s="14" customFormat="1" x14ac:dyDescent="0.2">
      <c r="B378" s="121">
        <v>15</v>
      </c>
      <c r="C378" s="3" t="s">
        <v>57</v>
      </c>
      <c r="D378" s="122">
        <v>0</v>
      </c>
      <c r="E378" s="123" t="s">
        <v>35</v>
      </c>
      <c r="F378" s="124" t="s">
        <v>35</v>
      </c>
      <c r="G378" s="124" t="s">
        <v>35</v>
      </c>
      <c r="H378" s="124" t="s">
        <v>35</v>
      </c>
      <c r="I378" s="124" t="s">
        <v>35</v>
      </c>
      <c r="J378" s="124" t="s">
        <v>35</v>
      </c>
      <c r="K378" s="124" t="s">
        <v>35</v>
      </c>
      <c r="L378" s="124" t="s">
        <v>35</v>
      </c>
      <c r="M378" s="124" t="s">
        <v>35</v>
      </c>
      <c r="N378" s="124" t="s">
        <v>35</v>
      </c>
      <c r="O378" s="124" t="s">
        <v>35</v>
      </c>
      <c r="P378" s="124" t="s">
        <v>35</v>
      </c>
      <c r="Q378" s="124" t="s">
        <v>35</v>
      </c>
      <c r="R378" s="124" t="s">
        <v>35</v>
      </c>
      <c r="S378" s="124" t="s">
        <v>35</v>
      </c>
      <c r="T378" s="124" t="s">
        <v>35</v>
      </c>
      <c r="U378" s="124" t="s">
        <v>35</v>
      </c>
      <c r="V378" s="124" t="s">
        <v>35</v>
      </c>
      <c r="W378" s="124" t="s">
        <v>35</v>
      </c>
      <c r="X378" s="124" t="s">
        <v>35</v>
      </c>
      <c r="Y378" s="124" t="s">
        <v>35</v>
      </c>
      <c r="Z378" s="124" t="s">
        <v>35</v>
      </c>
      <c r="AA378" s="124" t="s">
        <v>35</v>
      </c>
      <c r="AB378" s="124" t="s">
        <v>35</v>
      </c>
      <c r="AC378" s="124" t="s">
        <v>35</v>
      </c>
      <c r="AD378" s="124" t="s">
        <v>35</v>
      </c>
      <c r="AE378" s="124" t="s">
        <v>35</v>
      </c>
      <c r="AF378" s="125" t="s">
        <v>35</v>
      </c>
      <c r="AG378" s="122" t="s">
        <v>35</v>
      </c>
    </row>
    <row r="379" spans="2:33" s="14" customFormat="1" x14ac:dyDescent="0.2">
      <c r="B379" s="121">
        <v>16</v>
      </c>
      <c r="C379" s="3" t="s">
        <v>57</v>
      </c>
      <c r="D379" s="122">
        <v>2</v>
      </c>
      <c r="E379" s="123" t="s">
        <v>35</v>
      </c>
      <c r="F379" s="124" t="s">
        <v>35</v>
      </c>
      <c r="G379" s="124" t="s">
        <v>35</v>
      </c>
      <c r="H379" s="124" t="s">
        <v>35</v>
      </c>
      <c r="I379" s="124" t="s">
        <v>35</v>
      </c>
      <c r="J379" s="124" t="s">
        <v>115</v>
      </c>
      <c r="K379" s="124" t="s">
        <v>35</v>
      </c>
      <c r="L379" s="124" t="s">
        <v>35</v>
      </c>
      <c r="M379" s="124" t="s">
        <v>35</v>
      </c>
      <c r="N379" s="124" t="s">
        <v>35</v>
      </c>
      <c r="O379" s="124" t="s">
        <v>35</v>
      </c>
      <c r="P379" s="124" t="s">
        <v>35</v>
      </c>
      <c r="Q379" s="124" t="s">
        <v>35</v>
      </c>
      <c r="R379" s="124" t="s">
        <v>35</v>
      </c>
      <c r="S379" s="124" t="s">
        <v>35</v>
      </c>
      <c r="T379" s="124" t="s">
        <v>35</v>
      </c>
      <c r="U379" s="124" t="s">
        <v>35</v>
      </c>
      <c r="V379" s="124" t="s">
        <v>35</v>
      </c>
      <c r="W379" s="124" t="s">
        <v>35</v>
      </c>
      <c r="X379" s="124" t="s">
        <v>35</v>
      </c>
      <c r="Y379" s="124" t="s">
        <v>35</v>
      </c>
      <c r="Z379" s="124" t="s">
        <v>35</v>
      </c>
      <c r="AA379" s="124" t="s">
        <v>35</v>
      </c>
      <c r="AB379" s="124" t="s">
        <v>35</v>
      </c>
      <c r="AC379" s="124" t="s">
        <v>35</v>
      </c>
      <c r="AD379" s="124" t="s">
        <v>35</v>
      </c>
      <c r="AE379" s="124" t="s">
        <v>35</v>
      </c>
      <c r="AF379" s="125" t="s">
        <v>116</v>
      </c>
      <c r="AG379" s="122" t="s">
        <v>117</v>
      </c>
    </row>
    <row r="380" spans="2:33" s="14" customFormat="1" x14ac:dyDescent="0.2">
      <c r="B380" s="121">
        <v>17</v>
      </c>
      <c r="C380" s="3" t="s">
        <v>57</v>
      </c>
      <c r="D380" s="122">
        <v>2</v>
      </c>
      <c r="E380" s="123" t="s">
        <v>35</v>
      </c>
      <c r="F380" s="124" t="s">
        <v>35</v>
      </c>
      <c r="G380" s="124" t="s">
        <v>35</v>
      </c>
      <c r="H380" s="124" t="s">
        <v>35</v>
      </c>
      <c r="I380" s="124" t="s">
        <v>35</v>
      </c>
      <c r="J380" s="124" t="s">
        <v>115</v>
      </c>
      <c r="K380" s="124" t="s">
        <v>35</v>
      </c>
      <c r="L380" s="124" t="s">
        <v>35</v>
      </c>
      <c r="M380" s="124" t="s">
        <v>35</v>
      </c>
      <c r="N380" s="124" t="s">
        <v>35</v>
      </c>
      <c r="O380" s="124" t="s">
        <v>35</v>
      </c>
      <c r="P380" s="124" t="s">
        <v>35</v>
      </c>
      <c r="Q380" s="124" t="s">
        <v>35</v>
      </c>
      <c r="R380" s="124" t="s">
        <v>35</v>
      </c>
      <c r="S380" s="124" t="s">
        <v>35</v>
      </c>
      <c r="T380" s="124" t="s">
        <v>35</v>
      </c>
      <c r="U380" s="124" t="s">
        <v>35</v>
      </c>
      <c r="V380" s="124" t="s">
        <v>35</v>
      </c>
      <c r="W380" s="124" t="s">
        <v>35</v>
      </c>
      <c r="X380" s="124" t="s">
        <v>35</v>
      </c>
      <c r="Y380" s="124" t="s">
        <v>35</v>
      </c>
      <c r="Z380" s="124" t="s">
        <v>35</v>
      </c>
      <c r="AA380" s="124" t="s">
        <v>35</v>
      </c>
      <c r="AB380" s="124" t="s">
        <v>35</v>
      </c>
      <c r="AC380" s="124" t="s">
        <v>35</v>
      </c>
      <c r="AD380" s="124" t="s">
        <v>35</v>
      </c>
      <c r="AE380" s="124" t="s">
        <v>35</v>
      </c>
      <c r="AF380" s="125" t="s">
        <v>116</v>
      </c>
      <c r="AG380" s="122" t="s">
        <v>117</v>
      </c>
    </row>
    <row r="381" spans="2:33" s="14" customFormat="1" x14ac:dyDescent="0.2">
      <c r="B381" s="121">
        <v>18</v>
      </c>
      <c r="C381" s="3" t="s">
        <v>57</v>
      </c>
      <c r="D381" s="122">
        <v>2</v>
      </c>
      <c r="E381" s="123" t="s">
        <v>35</v>
      </c>
      <c r="F381" s="124" t="s">
        <v>35</v>
      </c>
      <c r="G381" s="124" t="s">
        <v>35</v>
      </c>
      <c r="H381" s="124" t="s">
        <v>35</v>
      </c>
      <c r="I381" s="124" t="s">
        <v>35</v>
      </c>
      <c r="J381" s="124" t="s">
        <v>115</v>
      </c>
      <c r="K381" s="124" t="s">
        <v>35</v>
      </c>
      <c r="L381" s="124" t="s">
        <v>35</v>
      </c>
      <c r="M381" s="124" t="s">
        <v>35</v>
      </c>
      <c r="N381" s="124" t="s">
        <v>35</v>
      </c>
      <c r="O381" s="124" t="s">
        <v>35</v>
      </c>
      <c r="P381" s="124" t="s">
        <v>35</v>
      </c>
      <c r="Q381" s="124" t="s">
        <v>35</v>
      </c>
      <c r="R381" s="124" t="s">
        <v>35</v>
      </c>
      <c r="S381" s="124" t="s">
        <v>35</v>
      </c>
      <c r="T381" s="124" t="s">
        <v>35</v>
      </c>
      <c r="U381" s="124" t="s">
        <v>35</v>
      </c>
      <c r="V381" s="124" t="s">
        <v>35</v>
      </c>
      <c r="W381" s="124" t="s">
        <v>35</v>
      </c>
      <c r="X381" s="124" t="s">
        <v>35</v>
      </c>
      <c r="Y381" s="124" t="s">
        <v>35</v>
      </c>
      <c r="Z381" s="124" t="s">
        <v>35</v>
      </c>
      <c r="AA381" s="124" t="s">
        <v>35</v>
      </c>
      <c r="AB381" s="124" t="s">
        <v>35</v>
      </c>
      <c r="AC381" s="124" t="s">
        <v>35</v>
      </c>
      <c r="AD381" s="124" t="s">
        <v>35</v>
      </c>
      <c r="AE381" s="124" t="s">
        <v>35</v>
      </c>
      <c r="AF381" s="125" t="s">
        <v>116</v>
      </c>
      <c r="AG381" s="122" t="s">
        <v>117</v>
      </c>
    </row>
    <row r="382" spans="2:33" s="14" customFormat="1" x14ac:dyDescent="0.2">
      <c r="B382" s="121">
        <v>19</v>
      </c>
      <c r="C382" s="3" t="s">
        <v>57</v>
      </c>
      <c r="D382" s="122">
        <v>2</v>
      </c>
      <c r="E382" s="123" t="s">
        <v>35</v>
      </c>
      <c r="F382" s="124" t="s">
        <v>35</v>
      </c>
      <c r="G382" s="124" t="s">
        <v>35</v>
      </c>
      <c r="H382" s="124" t="s">
        <v>35</v>
      </c>
      <c r="I382" s="124" t="s">
        <v>35</v>
      </c>
      <c r="J382" s="124" t="s">
        <v>115</v>
      </c>
      <c r="K382" s="124" t="s">
        <v>35</v>
      </c>
      <c r="L382" s="124" t="s">
        <v>35</v>
      </c>
      <c r="M382" s="124" t="s">
        <v>35</v>
      </c>
      <c r="N382" s="124" t="s">
        <v>35</v>
      </c>
      <c r="O382" s="124" t="s">
        <v>35</v>
      </c>
      <c r="P382" s="124" t="s">
        <v>35</v>
      </c>
      <c r="Q382" s="124" t="s">
        <v>35</v>
      </c>
      <c r="R382" s="124" t="s">
        <v>35</v>
      </c>
      <c r="S382" s="124" t="s">
        <v>35</v>
      </c>
      <c r="T382" s="124" t="s">
        <v>35</v>
      </c>
      <c r="U382" s="124" t="s">
        <v>35</v>
      </c>
      <c r="V382" s="124" t="s">
        <v>35</v>
      </c>
      <c r="W382" s="124" t="s">
        <v>35</v>
      </c>
      <c r="X382" s="124" t="s">
        <v>35</v>
      </c>
      <c r="Y382" s="124" t="s">
        <v>35</v>
      </c>
      <c r="Z382" s="124" t="s">
        <v>35</v>
      </c>
      <c r="AA382" s="124" t="s">
        <v>35</v>
      </c>
      <c r="AB382" s="124" t="s">
        <v>35</v>
      </c>
      <c r="AC382" s="124" t="s">
        <v>35</v>
      </c>
      <c r="AD382" s="124" t="s">
        <v>35</v>
      </c>
      <c r="AE382" s="124" t="s">
        <v>35</v>
      </c>
      <c r="AF382" s="125" t="s">
        <v>116</v>
      </c>
      <c r="AG382" s="122" t="s">
        <v>117</v>
      </c>
    </row>
    <row r="383" spans="2:33" s="14" customFormat="1" x14ac:dyDescent="0.2">
      <c r="B383" s="127">
        <v>20</v>
      </c>
      <c r="C383" s="128" t="s">
        <v>57</v>
      </c>
      <c r="D383" s="129">
        <v>3</v>
      </c>
      <c r="E383" s="130" t="s">
        <v>35</v>
      </c>
      <c r="F383" s="131" t="s">
        <v>35</v>
      </c>
      <c r="G383" s="131" t="s">
        <v>35</v>
      </c>
      <c r="H383" s="131" t="s">
        <v>35</v>
      </c>
      <c r="I383" s="131" t="s">
        <v>35</v>
      </c>
      <c r="J383" s="131" t="s">
        <v>115</v>
      </c>
      <c r="K383" s="131" t="s">
        <v>35</v>
      </c>
      <c r="L383" s="131" t="s">
        <v>35</v>
      </c>
      <c r="M383" s="131" t="s">
        <v>35</v>
      </c>
      <c r="N383" s="131" t="s">
        <v>35</v>
      </c>
      <c r="O383" s="131" t="s">
        <v>35</v>
      </c>
      <c r="P383" s="131" t="s">
        <v>112</v>
      </c>
      <c r="Q383" s="131" t="s">
        <v>35</v>
      </c>
      <c r="R383" s="131" t="s">
        <v>35</v>
      </c>
      <c r="S383" s="131" t="s">
        <v>35</v>
      </c>
      <c r="T383" s="131" t="s">
        <v>35</v>
      </c>
      <c r="U383" s="131" t="s">
        <v>35</v>
      </c>
      <c r="V383" s="131" t="s">
        <v>35</v>
      </c>
      <c r="W383" s="131" t="s">
        <v>35</v>
      </c>
      <c r="X383" s="131" t="s">
        <v>35</v>
      </c>
      <c r="Y383" s="131" t="s">
        <v>35</v>
      </c>
      <c r="Z383" s="131" t="s">
        <v>35</v>
      </c>
      <c r="AA383" s="131" t="s">
        <v>35</v>
      </c>
      <c r="AB383" s="131" t="s">
        <v>35</v>
      </c>
      <c r="AC383" s="131" t="s">
        <v>35</v>
      </c>
      <c r="AD383" s="131" t="s">
        <v>35</v>
      </c>
      <c r="AE383" s="131" t="s">
        <v>35</v>
      </c>
      <c r="AF383" s="132" t="s">
        <v>116</v>
      </c>
      <c r="AG383" s="129" t="s">
        <v>125</v>
      </c>
    </row>
    <row r="384" spans="2:33" s="14" customFormat="1" x14ac:dyDescent="0.2">
      <c r="B384" s="156">
        <v>1</v>
      </c>
      <c r="C384" s="157" t="s">
        <v>58</v>
      </c>
      <c r="D384" s="158">
        <v>0</v>
      </c>
      <c r="E384" s="133" t="s">
        <v>35</v>
      </c>
      <c r="F384" s="159" t="s">
        <v>35</v>
      </c>
      <c r="G384" s="159" t="s">
        <v>35</v>
      </c>
      <c r="H384" s="159" t="s">
        <v>35</v>
      </c>
      <c r="I384" s="159" t="s">
        <v>35</v>
      </c>
      <c r="J384" s="159" t="s">
        <v>35</v>
      </c>
      <c r="K384" s="159" t="s">
        <v>35</v>
      </c>
      <c r="L384" s="159" t="s">
        <v>35</v>
      </c>
      <c r="M384" s="159" t="s">
        <v>35</v>
      </c>
      <c r="N384" s="159" t="s">
        <v>35</v>
      </c>
      <c r="O384" s="159" t="s">
        <v>35</v>
      </c>
      <c r="P384" s="159" t="s">
        <v>35</v>
      </c>
      <c r="Q384" s="159" t="s">
        <v>35</v>
      </c>
      <c r="R384" s="159" t="s">
        <v>35</v>
      </c>
      <c r="S384" s="159" t="s">
        <v>35</v>
      </c>
      <c r="T384" s="159" t="s">
        <v>35</v>
      </c>
      <c r="U384" s="159" t="s">
        <v>35</v>
      </c>
      <c r="V384" s="159" t="s">
        <v>35</v>
      </c>
      <c r="W384" s="159" t="s">
        <v>35</v>
      </c>
      <c r="X384" s="159" t="s">
        <v>35</v>
      </c>
      <c r="Y384" s="159" t="s">
        <v>35</v>
      </c>
      <c r="Z384" s="159" t="s">
        <v>35</v>
      </c>
      <c r="AA384" s="159" t="s">
        <v>35</v>
      </c>
      <c r="AB384" s="159" t="s">
        <v>35</v>
      </c>
      <c r="AC384" s="159" t="s">
        <v>35</v>
      </c>
      <c r="AD384" s="159" t="s">
        <v>35</v>
      </c>
      <c r="AE384" s="159" t="s">
        <v>35</v>
      </c>
      <c r="AF384" s="160" t="s">
        <v>35</v>
      </c>
      <c r="AG384" s="158" t="s">
        <v>35</v>
      </c>
    </row>
    <row r="385" spans="2:33" s="14" customFormat="1" x14ac:dyDescent="0.2">
      <c r="B385" s="121">
        <v>2</v>
      </c>
      <c r="C385" s="3" t="s">
        <v>58</v>
      </c>
      <c r="D385" s="122">
        <v>0</v>
      </c>
      <c r="E385" s="123" t="s">
        <v>35</v>
      </c>
      <c r="F385" s="124" t="s">
        <v>35</v>
      </c>
      <c r="G385" s="124" t="s">
        <v>35</v>
      </c>
      <c r="H385" s="124" t="s">
        <v>35</v>
      </c>
      <c r="I385" s="124" t="s">
        <v>35</v>
      </c>
      <c r="J385" s="124" t="s">
        <v>35</v>
      </c>
      <c r="K385" s="124" t="s">
        <v>35</v>
      </c>
      <c r="L385" s="124" t="s">
        <v>35</v>
      </c>
      <c r="M385" s="124" t="s">
        <v>35</v>
      </c>
      <c r="N385" s="124" t="s">
        <v>35</v>
      </c>
      <c r="O385" s="124" t="s">
        <v>35</v>
      </c>
      <c r="P385" s="124" t="s">
        <v>35</v>
      </c>
      <c r="Q385" s="124" t="s">
        <v>35</v>
      </c>
      <c r="R385" s="124" t="s">
        <v>35</v>
      </c>
      <c r="S385" s="124" t="s">
        <v>35</v>
      </c>
      <c r="T385" s="124" t="s">
        <v>35</v>
      </c>
      <c r="U385" s="124" t="s">
        <v>35</v>
      </c>
      <c r="V385" s="124" t="s">
        <v>35</v>
      </c>
      <c r="W385" s="124" t="s">
        <v>35</v>
      </c>
      <c r="X385" s="124" t="s">
        <v>35</v>
      </c>
      <c r="Y385" s="124" t="s">
        <v>35</v>
      </c>
      <c r="Z385" s="124" t="s">
        <v>35</v>
      </c>
      <c r="AA385" s="124" t="s">
        <v>35</v>
      </c>
      <c r="AB385" s="124" t="s">
        <v>35</v>
      </c>
      <c r="AC385" s="124" t="s">
        <v>35</v>
      </c>
      <c r="AD385" s="124" t="s">
        <v>35</v>
      </c>
      <c r="AE385" s="124" t="s">
        <v>35</v>
      </c>
      <c r="AF385" s="125" t="s">
        <v>35</v>
      </c>
      <c r="AG385" s="122" t="s">
        <v>35</v>
      </c>
    </row>
    <row r="386" spans="2:33" s="14" customFormat="1" x14ac:dyDescent="0.2">
      <c r="B386" s="121">
        <v>3</v>
      </c>
      <c r="C386" s="3" t="s">
        <v>58</v>
      </c>
      <c r="D386" s="122">
        <v>0</v>
      </c>
      <c r="E386" s="123" t="s">
        <v>35</v>
      </c>
      <c r="F386" s="124" t="s">
        <v>35</v>
      </c>
      <c r="G386" s="124" t="s">
        <v>35</v>
      </c>
      <c r="H386" s="124" t="s">
        <v>35</v>
      </c>
      <c r="I386" s="124" t="s">
        <v>35</v>
      </c>
      <c r="J386" s="124" t="s">
        <v>35</v>
      </c>
      <c r="K386" s="124" t="s">
        <v>35</v>
      </c>
      <c r="L386" s="124" t="s">
        <v>35</v>
      </c>
      <c r="M386" s="124" t="s">
        <v>35</v>
      </c>
      <c r="N386" s="124" t="s">
        <v>35</v>
      </c>
      <c r="O386" s="124" t="s">
        <v>35</v>
      </c>
      <c r="P386" s="124" t="s">
        <v>35</v>
      </c>
      <c r="Q386" s="124" t="s">
        <v>35</v>
      </c>
      <c r="R386" s="124" t="s">
        <v>35</v>
      </c>
      <c r="S386" s="124" t="s">
        <v>35</v>
      </c>
      <c r="T386" s="124" t="s">
        <v>35</v>
      </c>
      <c r="U386" s="124" t="s">
        <v>35</v>
      </c>
      <c r="V386" s="124" t="s">
        <v>35</v>
      </c>
      <c r="W386" s="124" t="s">
        <v>35</v>
      </c>
      <c r="X386" s="124" t="s">
        <v>35</v>
      </c>
      <c r="Y386" s="124" t="s">
        <v>35</v>
      </c>
      <c r="Z386" s="124" t="s">
        <v>35</v>
      </c>
      <c r="AA386" s="124" t="s">
        <v>35</v>
      </c>
      <c r="AB386" s="124" t="s">
        <v>35</v>
      </c>
      <c r="AC386" s="124" t="s">
        <v>35</v>
      </c>
      <c r="AD386" s="124" t="s">
        <v>35</v>
      </c>
      <c r="AE386" s="124" t="s">
        <v>35</v>
      </c>
      <c r="AF386" s="125" t="s">
        <v>35</v>
      </c>
      <c r="AG386" s="122" t="s">
        <v>35</v>
      </c>
    </row>
    <row r="387" spans="2:33" s="14" customFormat="1" x14ac:dyDescent="0.2">
      <c r="B387" s="121">
        <v>4</v>
      </c>
      <c r="C387" s="3" t="s">
        <v>58</v>
      </c>
      <c r="D387" s="122">
        <v>0</v>
      </c>
      <c r="E387" s="123" t="s">
        <v>35</v>
      </c>
      <c r="F387" s="124" t="s">
        <v>35</v>
      </c>
      <c r="G387" s="124" t="s">
        <v>35</v>
      </c>
      <c r="H387" s="124" t="s">
        <v>35</v>
      </c>
      <c r="I387" s="124" t="s">
        <v>35</v>
      </c>
      <c r="J387" s="124" t="s">
        <v>35</v>
      </c>
      <c r="K387" s="124" t="s">
        <v>35</v>
      </c>
      <c r="L387" s="124" t="s">
        <v>35</v>
      </c>
      <c r="M387" s="124" t="s">
        <v>35</v>
      </c>
      <c r="N387" s="124" t="s">
        <v>35</v>
      </c>
      <c r="O387" s="124" t="s">
        <v>35</v>
      </c>
      <c r="P387" s="124" t="s">
        <v>35</v>
      </c>
      <c r="Q387" s="124" t="s">
        <v>35</v>
      </c>
      <c r="R387" s="124" t="s">
        <v>35</v>
      </c>
      <c r="S387" s="124" t="s">
        <v>35</v>
      </c>
      <c r="T387" s="124" t="s">
        <v>35</v>
      </c>
      <c r="U387" s="124" t="s">
        <v>35</v>
      </c>
      <c r="V387" s="124" t="s">
        <v>35</v>
      </c>
      <c r="W387" s="124" t="s">
        <v>35</v>
      </c>
      <c r="X387" s="124" t="s">
        <v>35</v>
      </c>
      <c r="Y387" s="124" t="s">
        <v>35</v>
      </c>
      <c r="Z387" s="124" t="s">
        <v>35</v>
      </c>
      <c r="AA387" s="124" t="s">
        <v>35</v>
      </c>
      <c r="AB387" s="124" t="s">
        <v>35</v>
      </c>
      <c r="AC387" s="124" t="s">
        <v>35</v>
      </c>
      <c r="AD387" s="124" t="s">
        <v>35</v>
      </c>
      <c r="AE387" s="124" t="s">
        <v>35</v>
      </c>
      <c r="AF387" s="125" t="s">
        <v>35</v>
      </c>
      <c r="AG387" s="122" t="s">
        <v>35</v>
      </c>
    </row>
    <row r="388" spans="2:33" s="14" customFormat="1" x14ac:dyDescent="0.2">
      <c r="B388" s="121">
        <v>5</v>
      </c>
      <c r="C388" s="3" t="s">
        <v>58</v>
      </c>
      <c r="D388" s="122">
        <v>0</v>
      </c>
      <c r="E388" s="123" t="s">
        <v>35</v>
      </c>
      <c r="F388" s="124" t="s">
        <v>35</v>
      </c>
      <c r="G388" s="124" t="s">
        <v>35</v>
      </c>
      <c r="H388" s="124" t="s">
        <v>35</v>
      </c>
      <c r="I388" s="124" t="s">
        <v>35</v>
      </c>
      <c r="J388" s="124" t="s">
        <v>35</v>
      </c>
      <c r="K388" s="124" t="s">
        <v>35</v>
      </c>
      <c r="L388" s="124" t="s">
        <v>35</v>
      </c>
      <c r="M388" s="124" t="s">
        <v>35</v>
      </c>
      <c r="N388" s="124" t="s">
        <v>35</v>
      </c>
      <c r="O388" s="124" t="s">
        <v>35</v>
      </c>
      <c r="P388" s="124" t="s">
        <v>35</v>
      </c>
      <c r="Q388" s="124" t="s">
        <v>35</v>
      </c>
      <c r="R388" s="124" t="s">
        <v>35</v>
      </c>
      <c r="S388" s="124" t="s">
        <v>35</v>
      </c>
      <c r="T388" s="124" t="s">
        <v>35</v>
      </c>
      <c r="U388" s="124" t="s">
        <v>35</v>
      </c>
      <c r="V388" s="124" t="s">
        <v>35</v>
      </c>
      <c r="W388" s="124" t="s">
        <v>35</v>
      </c>
      <c r="X388" s="124" t="s">
        <v>35</v>
      </c>
      <c r="Y388" s="124" t="s">
        <v>35</v>
      </c>
      <c r="Z388" s="124" t="s">
        <v>35</v>
      </c>
      <c r="AA388" s="124" t="s">
        <v>35</v>
      </c>
      <c r="AB388" s="124" t="s">
        <v>35</v>
      </c>
      <c r="AC388" s="124" t="s">
        <v>35</v>
      </c>
      <c r="AD388" s="124" t="s">
        <v>35</v>
      </c>
      <c r="AE388" s="124" t="s">
        <v>35</v>
      </c>
      <c r="AF388" s="125" t="s">
        <v>35</v>
      </c>
      <c r="AG388" s="122" t="s">
        <v>35</v>
      </c>
    </row>
    <row r="389" spans="2:33" s="14" customFormat="1" x14ac:dyDescent="0.2">
      <c r="B389" s="121">
        <v>6</v>
      </c>
      <c r="C389" s="3" t="s">
        <v>58</v>
      </c>
      <c r="D389" s="122">
        <v>0</v>
      </c>
      <c r="E389" s="123" t="s">
        <v>35</v>
      </c>
      <c r="F389" s="124" t="s">
        <v>35</v>
      </c>
      <c r="G389" s="124" t="s">
        <v>35</v>
      </c>
      <c r="H389" s="124" t="s">
        <v>35</v>
      </c>
      <c r="I389" s="124" t="s">
        <v>35</v>
      </c>
      <c r="J389" s="124" t="s">
        <v>35</v>
      </c>
      <c r="K389" s="124" t="s">
        <v>35</v>
      </c>
      <c r="L389" s="124" t="s">
        <v>35</v>
      </c>
      <c r="M389" s="124" t="s">
        <v>35</v>
      </c>
      <c r="N389" s="124" t="s">
        <v>35</v>
      </c>
      <c r="O389" s="124" t="s">
        <v>35</v>
      </c>
      <c r="P389" s="124" t="s">
        <v>35</v>
      </c>
      <c r="Q389" s="124" t="s">
        <v>35</v>
      </c>
      <c r="R389" s="124" t="s">
        <v>35</v>
      </c>
      <c r="S389" s="124" t="s">
        <v>35</v>
      </c>
      <c r="T389" s="124" t="s">
        <v>35</v>
      </c>
      <c r="U389" s="124" t="s">
        <v>35</v>
      </c>
      <c r="V389" s="124" t="s">
        <v>35</v>
      </c>
      <c r="W389" s="124" t="s">
        <v>35</v>
      </c>
      <c r="X389" s="124" t="s">
        <v>35</v>
      </c>
      <c r="Y389" s="124" t="s">
        <v>35</v>
      </c>
      <c r="Z389" s="124" t="s">
        <v>35</v>
      </c>
      <c r="AA389" s="124" t="s">
        <v>35</v>
      </c>
      <c r="AB389" s="124" t="s">
        <v>35</v>
      </c>
      <c r="AC389" s="124" t="s">
        <v>35</v>
      </c>
      <c r="AD389" s="124" t="s">
        <v>35</v>
      </c>
      <c r="AE389" s="124" t="s">
        <v>35</v>
      </c>
      <c r="AF389" s="125" t="s">
        <v>35</v>
      </c>
      <c r="AG389" s="122" t="s">
        <v>35</v>
      </c>
    </row>
    <row r="390" spans="2:33" s="14" customFormat="1" x14ac:dyDescent="0.2">
      <c r="B390" s="121">
        <v>7</v>
      </c>
      <c r="C390" s="3" t="s">
        <v>58</v>
      </c>
      <c r="D390" s="122">
        <v>0</v>
      </c>
      <c r="E390" s="123" t="s">
        <v>35</v>
      </c>
      <c r="F390" s="124" t="s">
        <v>35</v>
      </c>
      <c r="G390" s="124" t="s">
        <v>35</v>
      </c>
      <c r="H390" s="124" t="s">
        <v>35</v>
      </c>
      <c r="I390" s="124" t="s">
        <v>35</v>
      </c>
      <c r="J390" s="124" t="s">
        <v>35</v>
      </c>
      <c r="K390" s="124" t="s">
        <v>35</v>
      </c>
      <c r="L390" s="124" t="s">
        <v>35</v>
      </c>
      <c r="M390" s="124" t="s">
        <v>35</v>
      </c>
      <c r="N390" s="124" t="s">
        <v>35</v>
      </c>
      <c r="O390" s="124" t="s">
        <v>35</v>
      </c>
      <c r="P390" s="124" t="s">
        <v>35</v>
      </c>
      <c r="Q390" s="124" t="s">
        <v>35</v>
      </c>
      <c r="R390" s="124" t="s">
        <v>35</v>
      </c>
      <c r="S390" s="124" t="s">
        <v>35</v>
      </c>
      <c r="T390" s="124" t="s">
        <v>35</v>
      </c>
      <c r="U390" s="124" t="s">
        <v>35</v>
      </c>
      <c r="V390" s="124" t="s">
        <v>35</v>
      </c>
      <c r="W390" s="124" t="s">
        <v>35</v>
      </c>
      <c r="X390" s="124" t="s">
        <v>35</v>
      </c>
      <c r="Y390" s="124" t="s">
        <v>35</v>
      </c>
      <c r="Z390" s="124" t="s">
        <v>35</v>
      </c>
      <c r="AA390" s="124" t="s">
        <v>35</v>
      </c>
      <c r="AB390" s="124" t="s">
        <v>35</v>
      </c>
      <c r="AC390" s="124" t="s">
        <v>35</v>
      </c>
      <c r="AD390" s="124" t="s">
        <v>35</v>
      </c>
      <c r="AE390" s="124" t="s">
        <v>35</v>
      </c>
      <c r="AF390" s="125" t="s">
        <v>35</v>
      </c>
      <c r="AG390" s="122" t="s">
        <v>35</v>
      </c>
    </row>
    <row r="391" spans="2:33" s="14" customFormat="1" x14ac:dyDescent="0.2">
      <c r="B391" s="121">
        <v>8</v>
      </c>
      <c r="C391" s="3" t="s">
        <v>58</v>
      </c>
      <c r="D391" s="122">
        <v>0</v>
      </c>
      <c r="E391" s="123" t="s">
        <v>35</v>
      </c>
      <c r="F391" s="124" t="s">
        <v>35</v>
      </c>
      <c r="G391" s="124" t="s">
        <v>35</v>
      </c>
      <c r="H391" s="124" t="s">
        <v>35</v>
      </c>
      <c r="I391" s="124" t="s">
        <v>35</v>
      </c>
      <c r="J391" s="124" t="s">
        <v>35</v>
      </c>
      <c r="K391" s="124" t="s">
        <v>35</v>
      </c>
      <c r="L391" s="124" t="s">
        <v>35</v>
      </c>
      <c r="M391" s="124" t="s">
        <v>35</v>
      </c>
      <c r="N391" s="124" t="s">
        <v>35</v>
      </c>
      <c r="O391" s="124" t="s">
        <v>35</v>
      </c>
      <c r="P391" s="124" t="s">
        <v>35</v>
      </c>
      <c r="Q391" s="124" t="s">
        <v>35</v>
      </c>
      <c r="R391" s="124" t="s">
        <v>35</v>
      </c>
      <c r="S391" s="124" t="s">
        <v>35</v>
      </c>
      <c r="T391" s="124" t="s">
        <v>35</v>
      </c>
      <c r="U391" s="124" t="s">
        <v>35</v>
      </c>
      <c r="V391" s="124" t="s">
        <v>35</v>
      </c>
      <c r="W391" s="124" t="s">
        <v>35</v>
      </c>
      <c r="X391" s="124" t="s">
        <v>35</v>
      </c>
      <c r="Y391" s="124" t="s">
        <v>35</v>
      </c>
      <c r="Z391" s="124" t="s">
        <v>35</v>
      </c>
      <c r="AA391" s="124" t="s">
        <v>35</v>
      </c>
      <c r="AB391" s="124" t="s">
        <v>35</v>
      </c>
      <c r="AC391" s="124" t="s">
        <v>35</v>
      </c>
      <c r="AD391" s="124" t="s">
        <v>35</v>
      </c>
      <c r="AE391" s="124" t="s">
        <v>35</v>
      </c>
      <c r="AF391" s="125" t="s">
        <v>35</v>
      </c>
      <c r="AG391" s="122" t="s">
        <v>35</v>
      </c>
    </row>
    <row r="392" spans="2:33" s="14" customFormat="1" x14ac:dyDescent="0.2">
      <c r="B392" s="121">
        <v>9</v>
      </c>
      <c r="C392" s="3" t="s">
        <v>58</v>
      </c>
      <c r="D392" s="122">
        <v>0</v>
      </c>
      <c r="E392" s="123" t="s">
        <v>35</v>
      </c>
      <c r="F392" s="124" t="s">
        <v>35</v>
      </c>
      <c r="G392" s="124" t="s">
        <v>35</v>
      </c>
      <c r="H392" s="124" t="s">
        <v>35</v>
      </c>
      <c r="I392" s="124" t="s">
        <v>35</v>
      </c>
      <c r="J392" s="124" t="s">
        <v>35</v>
      </c>
      <c r="K392" s="124" t="s">
        <v>35</v>
      </c>
      <c r="L392" s="124" t="s">
        <v>35</v>
      </c>
      <c r="M392" s="124" t="s">
        <v>35</v>
      </c>
      <c r="N392" s="124" t="s">
        <v>35</v>
      </c>
      <c r="O392" s="124" t="s">
        <v>35</v>
      </c>
      <c r="P392" s="124" t="s">
        <v>35</v>
      </c>
      <c r="Q392" s="124" t="s">
        <v>35</v>
      </c>
      <c r="R392" s="124" t="s">
        <v>35</v>
      </c>
      <c r="S392" s="124" t="s">
        <v>35</v>
      </c>
      <c r="T392" s="124" t="s">
        <v>35</v>
      </c>
      <c r="U392" s="124" t="s">
        <v>35</v>
      </c>
      <c r="V392" s="124" t="s">
        <v>35</v>
      </c>
      <c r="W392" s="124" t="s">
        <v>35</v>
      </c>
      <c r="X392" s="124" t="s">
        <v>35</v>
      </c>
      <c r="Y392" s="124" t="s">
        <v>35</v>
      </c>
      <c r="Z392" s="124" t="s">
        <v>35</v>
      </c>
      <c r="AA392" s="124" t="s">
        <v>35</v>
      </c>
      <c r="AB392" s="124" t="s">
        <v>35</v>
      </c>
      <c r="AC392" s="124" t="s">
        <v>35</v>
      </c>
      <c r="AD392" s="124" t="s">
        <v>35</v>
      </c>
      <c r="AE392" s="124" t="s">
        <v>35</v>
      </c>
      <c r="AF392" s="125" t="s">
        <v>35</v>
      </c>
      <c r="AG392" s="122" t="s">
        <v>35</v>
      </c>
    </row>
    <row r="393" spans="2:33" s="14" customFormat="1" x14ac:dyDescent="0.2">
      <c r="B393" s="121">
        <v>10</v>
      </c>
      <c r="C393" s="3" t="s">
        <v>58</v>
      </c>
      <c r="D393" s="122">
        <v>0</v>
      </c>
      <c r="E393" s="123" t="s">
        <v>35</v>
      </c>
      <c r="F393" s="124" t="s">
        <v>35</v>
      </c>
      <c r="G393" s="124" t="s">
        <v>35</v>
      </c>
      <c r="H393" s="124" t="s">
        <v>35</v>
      </c>
      <c r="I393" s="124" t="s">
        <v>35</v>
      </c>
      <c r="J393" s="124" t="s">
        <v>35</v>
      </c>
      <c r="K393" s="124" t="s">
        <v>35</v>
      </c>
      <c r="L393" s="124" t="s">
        <v>35</v>
      </c>
      <c r="M393" s="124" t="s">
        <v>35</v>
      </c>
      <c r="N393" s="124" t="s">
        <v>35</v>
      </c>
      <c r="O393" s="124" t="s">
        <v>35</v>
      </c>
      <c r="P393" s="124" t="s">
        <v>35</v>
      </c>
      <c r="Q393" s="124" t="s">
        <v>35</v>
      </c>
      <c r="R393" s="124" t="s">
        <v>35</v>
      </c>
      <c r="S393" s="124" t="s">
        <v>35</v>
      </c>
      <c r="T393" s="124" t="s">
        <v>35</v>
      </c>
      <c r="U393" s="124" t="s">
        <v>35</v>
      </c>
      <c r="V393" s="124" t="s">
        <v>35</v>
      </c>
      <c r="W393" s="124" t="s">
        <v>35</v>
      </c>
      <c r="X393" s="124" t="s">
        <v>35</v>
      </c>
      <c r="Y393" s="124" t="s">
        <v>35</v>
      </c>
      <c r="Z393" s="124" t="s">
        <v>35</v>
      </c>
      <c r="AA393" s="124" t="s">
        <v>35</v>
      </c>
      <c r="AB393" s="124" t="s">
        <v>35</v>
      </c>
      <c r="AC393" s="124" t="s">
        <v>35</v>
      </c>
      <c r="AD393" s="124" t="s">
        <v>35</v>
      </c>
      <c r="AE393" s="124" t="s">
        <v>35</v>
      </c>
      <c r="AF393" s="125" t="s">
        <v>35</v>
      </c>
      <c r="AG393" s="122" t="s">
        <v>35</v>
      </c>
    </row>
    <row r="394" spans="2:33" s="14" customFormat="1" x14ac:dyDescent="0.2">
      <c r="B394" s="121">
        <v>11</v>
      </c>
      <c r="C394" s="3" t="s">
        <v>58</v>
      </c>
      <c r="D394" s="122">
        <v>0</v>
      </c>
      <c r="E394" s="123" t="s">
        <v>35</v>
      </c>
      <c r="F394" s="124" t="s">
        <v>35</v>
      </c>
      <c r="G394" s="124" t="s">
        <v>35</v>
      </c>
      <c r="H394" s="124" t="s">
        <v>35</v>
      </c>
      <c r="I394" s="124" t="s">
        <v>35</v>
      </c>
      <c r="J394" s="124" t="s">
        <v>35</v>
      </c>
      <c r="K394" s="124" t="s">
        <v>35</v>
      </c>
      <c r="L394" s="124" t="s">
        <v>35</v>
      </c>
      <c r="M394" s="124" t="s">
        <v>35</v>
      </c>
      <c r="N394" s="124" t="s">
        <v>35</v>
      </c>
      <c r="O394" s="124" t="s">
        <v>35</v>
      </c>
      <c r="P394" s="124" t="s">
        <v>35</v>
      </c>
      <c r="Q394" s="124" t="s">
        <v>35</v>
      </c>
      <c r="R394" s="124" t="s">
        <v>35</v>
      </c>
      <c r="S394" s="124" t="s">
        <v>35</v>
      </c>
      <c r="T394" s="124" t="s">
        <v>35</v>
      </c>
      <c r="U394" s="124" t="s">
        <v>35</v>
      </c>
      <c r="V394" s="124" t="s">
        <v>35</v>
      </c>
      <c r="W394" s="124" t="s">
        <v>35</v>
      </c>
      <c r="X394" s="124" t="s">
        <v>35</v>
      </c>
      <c r="Y394" s="124" t="s">
        <v>35</v>
      </c>
      <c r="Z394" s="124" t="s">
        <v>35</v>
      </c>
      <c r="AA394" s="124" t="s">
        <v>35</v>
      </c>
      <c r="AB394" s="124" t="s">
        <v>35</v>
      </c>
      <c r="AC394" s="124" t="s">
        <v>35</v>
      </c>
      <c r="AD394" s="124" t="s">
        <v>35</v>
      </c>
      <c r="AE394" s="124" t="s">
        <v>35</v>
      </c>
      <c r="AF394" s="125" t="s">
        <v>35</v>
      </c>
      <c r="AG394" s="122" t="s">
        <v>35</v>
      </c>
    </row>
    <row r="395" spans="2:33" s="14" customFormat="1" x14ac:dyDescent="0.2">
      <c r="B395" s="121">
        <v>12</v>
      </c>
      <c r="C395" s="3" t="s">
        <v>58</v>
      </c>
      <c r="D395" s="122">
        <v>0</v>
      </c>
      <c r="E395" s="123" t="s">
        <v>35</v>
      </c>
      <c r="F395" s="124" t="s">
        <v>35</v>
      </c>
      <c r="G395" s="124" t="s">
        <v>35</v>
      </c>
      <c r="H395" s="124" t="s">
        <v>35</v>
      </c>
      <c r="I395" s="124" t="s">
        <v>35</v>
      </c>
      <c r="J395" s="124" t="s">
        <v>35</v>
      </c>
      <c r="K395" s="124" t="s">
        <v>35</v>
      </c>
      <c r="L395" s="124" t="s">
        <v>35</v>
      </c>
      <c r="M395" s="124" t="s">
        <v>35</v>
      </c>
      <c r="N395" s="124" t="s">
        <v>35</v>
      </c>
      <c r="O395" s="124" t="s">
        <v>35</v>
      </c>
      <c r="P395" s="124" t="s">
        <v>35</v>
      </c>
      <c r="Q395" s="124" t="s">
        <v>35</v>
      </c>
      <c r="R395" s="124" t="s">
        <v>35</v>
      </c>
      <c r="S395" s="124" t="s">
        <v>35</v>
      </c>
      <c r="T395" s="124" t="s">
        <v>35</v>
      </c>
      <c r="U395" s="124" t="s">
        <v>35</v>
      </c>
      <c r="V395" s="124" t="s">
        <v>35</v>
      </c>
      <c r="W395" s="124" t="s">
        <v>35</v>
      </c>
      <c r="X395" s="124" t="s">
        <v>35</v>
      </c>
      <c r="Y395" s="124" t="s">
        <v>35</v>
      </c>
      <c r="Z395" s="124" t="s">
        <v>35</v>
      </c>
      <c r="AA395" s="124" t="s">
        <v>35</v>
      </c>
      <c r="AB395" s="124" t="s">
        <v>35</v>
      </c>
      <c r="AC395" s="124" t="s">
        <v>35</v>
      </c>
      <c r="AD395" s="124" t="s">
        <v>35</v>
      </c>
      <c r="AE395" s="124" t="s">
        <v>35</v>
      </c>
      <c r="AF395" s="125" t="s">
        <v>35</v>
      </c>
      <c r="AG395" s="122" t="s">
        <v>35</v>
      </c>
    </row>
    <row r="396" spans="2:33" s="14" customFormat="1" x14ac:dyDescent="0.2">
      <c r="B396" s="121">
        <v>13</v>
      </c>
      <c r="C396" s="3" t="s">
        <v>58</v>
      </c>
      <c r="D396" s="122">
        <v>0</v>
      </c>
      <c r="E396" s="123" t="s">
        <v>35</v>
      </c>
      <c r="F396" s="124" t="s">
        <v>35</v>
      </c>
      <c r="G396" s="124" t="s">
        <v>35</v>
      </c>
      <c r="H396" s="124" t="s">
        <v>35</v>
      </c>
      <c r="I396" s="124" t="s">
        <v>35</v>
      </c>
      <c r="J396" s="124" t="s">
        <v>35</v>
      </c>
      <c r="K396" s="124" t="s">
        <v>35</v>
      </c>
      <c r="L396" s="124" t="s">
        <v>35</v>
      </c>
      <c r="M396" s="124" t="s">
        <v>35</v>
      </c>
      <c r="N396" s="124" t="s">
        <v>35</v>
      </c>
      <c r="O396" s="124" t="s">
        <v>35</v>
      </c>
      <c r="P396" s="124" t="s">
        <v>35</v>
      </c>
      <c r="Q396" s="124" t="s">
        <v>35</v>
      </c>
      <c r="R396" s="124" t="s">
        <v>35</v>
      </c>
      <c r="S396" s="124" t="s">
        <v>35</v>
      </c>
      <c r="T396" s="124" t="s">
        <v>35</v>
      </c>
      <c r="U396" s="124" t="s">
        <v>35</v>
      </c>
      <c r="V396" s="124" t="s">
        <v>35</v>
      </c>
      <c r="W396" s="124" t="s">
        <v>35</v>
      </c>
      <c r="X396" s="124" t="s">
        <v>35</v>
      </c>
      <c r="Y396" s="124" t="s">
        <v>35</v>
      </c>
      <c r="Z396" s="124" t="s">
        <v>35</v>
      </c>
      <c r="AA396" s="124" t="s">
        <v>35</v>
      </c>
      <c r="AB396" s="124" t="s">
        <v>35</v>
      </c>
      <c r="AC396" s="124" t="s">
        <v>35</v>
      </c>
      <c r="AD396" s="124" t="s">
        <v>35</v>
      </c>
      <c r="AE396" s="124" t="s">
        <v>35</v>
      </c>
      <c r="AF396" s="125" t="s">
        <v>35</v>
      </c>
      <c r="AG396" s="122" t="s">
        <v>35</v>
      </c>
    </row>
    <row r="397" spans="2:33" s="14" customFormat="1" x14ac:dyDescent="0.2">
      <c r="B397" s="121">
        <v>14</v>
      </c>
      <c r="C397" s="3" t="s">
        <v>58</v>
      </c>
      <c r="D397" s="122">
        <v>0</v>
      </c>
      <c r="E397" s="123" t="s">
        <v>35</v>
      </c>
      <c r="F397" s="124" t="s">
        <v>35</v>
      </c>
      <c r="G397" s="124" t="s">
        <v>35</v>
      </c>
      <c r="H397" s="124" t="s">
        <v>35</v>
      </c>
      <c r="I397" s="124" t="s">
        <v>35</v>
      </c>
      <c r="J397" s="124" t="s">
        <v>35</v>
      </c>
      <c r="K397" s="124" t="s">
        <v>35</v>
      </c>
      <c r="L397" s="124" t="s">
        <v>35</v>
      </c>
      <c r="M397" s="124" t="s">
        <v>35</v>
      </c>
      <c r="N397" s="124" t="s">
        <v>35</v>
      </c>
      <c r="O397" s="124" t="s">
        <v>35</v>
      </c>
      <c r="P397" s="124" t="s">
        <v>35</v>
      </c>
      <c r="Q397" s="124" t="s">
        <v>35</v>
      </c>
      <c r="R397" s="124" t="s">
        <v>35</v>
      </c>
      <c r="S397" s="124" t="s">
        <v>35</v>
      </c>
      <c r="T397" s="124" t="s">
        <v>35</v>
      </c>
      <c r="U397" s="124" t="s">
        <v>35</v>
      </c>
      <c r="V397" s="124" t="s">
        <v>35</v>
      </c>
      <c r="W397" s="124" t="s">
        <v>35</v>
      </c>
      <c r="X397" s="124" t="s">
        <v>35</v>
      </c>
      <c r="Y397" s="124" t="s">
        <v>35</v>
      </c>
      <c r="Z397" s="124" t="s">
        <v>35</v>
      </c>
      <c r="AA397" s="124" t="s">
        <v>35</v>
      </c>
      <c r="AB397" s="124" t="s">
        <v>35</v>
      </c>
      <c r="AC397" s="124" t="s">
        <v>35</v>
      </c>
      <c r="AD397" s="124" t="s">
        <v>35</v>
      </c>
      <c r="AE397" s="124" t="s">
        <v>35</v>
      </c>
      <c r="AF397" s="125" t="s">
        <v>35</v>
      </c>
      <c r="AG397" s="122" t="s">
        <v>35</v>
      </c>
    </row>
    <row r="398" spans="2:33" s="14" customFormat="1" x14ac:dyDescent="0.2">
      <c r="B398" s="121">
        <v>15</v>
      </c>
      <c r="C398" s="3" t="s">
        <v>58</v>
      </c>
      <c r="D398" s="122">
        <v>0</v>
      </c>
      <c r="E398" s="123" t="s">
        <v>35</v>
      </c>
      <c r="F398" s="124" t="s">
        <v>35</v>
      </c>
      <c r="G398" s="124" t="s">
        <v>35</v>
      </c>
      <c r="H398" s="124" t="s">
        <v>35</v>
      </c>
      <c r="I398" s="124" t="s">
        <v>35</v>
      </c>
      <c r="J398" s="124" t="s">
        <v>35</v>
      </c>
      <c r="K398" s="124" t="s">
        <v>35</v>
      </c>
      <c r="L398" s="124" t="s">
        <v>35</v>
      </c>
      <c r="M398" s="124" t="s">
        <v>35</v>
      </c>
      <c r="N398" s="124" t="s">
        <v>35</v>
      </c>
      <c r="O398" s="124" t="s">
        <v>35</v>
      </c>
      <c r="P398" s="124" t="s">
        <v>35</v>
      </c>
      <c r="Q398" s="124" t="s">
        <v>35</v>
      </c>
      <c r="R398" s="124" t="s">
        <v>35</v>
      </c>
      <c r="S398" s="124" t="s">
        <v>35</v>
      </c>
      <c r="T398" s="124" t="s">
        <v>35</v>
      </c>
      <c r="U398" s="124" t="s">
        <v>35</v>
      </c>
      <c r="V398" s="124" t="s">
        <v>35</v>
      </c>
      <c r="W398" s="124" t="s">
        <v>35</v>
      </c>
      <c r="X398" s="124" t="s">
        <v>35</v>
      </c>
      <c r="Y398" s="124" t="s">
        <v>35</v>
      </c>
      <c r="Z398" s="124" t="s">
        <v>35</v>
      </c>
      <c r="AA398" s="124" t="s">
        <v>35</v>
      </c>
      <c r="AB398" s="124" t="s">
        <v>35</v>
      </c>
      <c r="AC398" s="124" t="s">
        <v>35</v>
      </c>
      <c r="AD398" s="124" t="s">
        <v>35</v>
      </c>
      <c r="AE398" s="124" t="s">
        <v>35</v>
      </c>
      <c r="AF398" s="125" t="s">
        <v>35</v>
      </c>
      <c r="AG398" s="122" t="s">
        <v>35</v>
      </c>
    </row>
    <row r="399" spans="2:33" s="14" customFormat="1" x14ac:dyDescent="0.2">
      <c r="B399" s="121">
        <v>16</v>
      </c>
      <c r="C399" s="3" t="s">
        <v>58</v>
      </c>
      <c r="D399" s="122">
        <v>0</v>
      </c>
      <c r="E399" s="123" t="s">
        <v>35</v>
      </c>
      <c r="F399" s="124" t="s">
        <v>35</v>
      </c>
      <c r="G399" s="124" t="s">
        <v>35</v>
      </c>
      <c r="H399" s="124" t="s">
        <v>35</v>
      </c>
      <c r="I399" s="124" t="s">
        <v>35</v>
      </c>
      <c r="J399" s="124" t="s">
        <v>35</v>
      </c>
      <c r="K399" s="124" t="s">
        <v>35</v>
      </c>
      <c r="L399" s="124" t="s">
        <v>35</v>
      </c>
      <c r="M399" s="124" t="s">
        <v>35</v>
      </c>
      <c r="N399" s="124" t="s">
        <v>35</v>
      </c>
      <c r="O399" s="124" t="s">
        <v>35</v>
      </c>
      <c r="P399" s="124" t="s">
        <v>35</v>
      </c>
      <c r="Q399" s="124" t="s">
        <v>35</v>
      </c>
      <c r="R399" s="124" t="s">
        <v>35</v>
      </c>
      <c r="S399" s="124" t="s">
        <v>35</v>
      </c>
      <c r="T399" s="124" t="s">
        <v>35</v>
      </c>
      <c r="U399" s="124" t="s">
        <v>35</v>
      </c>
      <c r="V399" s="124" t="s">
        <v>35</v>
      </c>
      <c r="W399" s="124" t="s">
        <v>35</v>
      </c>
      <c r="X399" s="124" t="s">
        <v>35</v>
      </c>
      <c r="Y399" s="124" t="s">
        <v>35</v>
      </c>
      <c r="Z399" s="124" t="s">
        <v>35</v>
      </c>
      <c r="AA399" s="124" t="s">
        <v>35</v>
      </c>
      <c r="AB399" s="124" t="s">
        <v>35</v>
      </c>
      <c r="AC399" s="124" t="s">
        <v>35</v>
      </c>
      <c r="AD399" s="124" t="s">
        <v>35</v>
      </c>
      <c r="AE399" s="124" t="s">
        <v>35</v>
      </c>
      <c r="AF399" s="125" t="s">
        <v>35</v>
      </c>
      <c r="AG399" s="122" t="s">
        <v>35</v>
      </c>
    </row>
    <row r="400" spans="2:33" s="14" customFormat="1" x14ac:dyDescent="0.2">
      <c r="B400" s="121">
        <v>17</v>
      </c>
      <c r="C400" s="3" t="s">
        <v>58</v>
      </c>
      <c r="D400" s="122">
        <v>0</v>
      </c>
      <c r="E400" s="123" t="s">
        <v>35</v>
      </c>
      <c r="F400" s="124" t="s">
        <v>35</v>
      </c>
      <c r="G400" s="124" t="s">
        <v>35</v>
      </c>
      <c r="H400" s="124" t="s">
        <v>35</v>
      </c>
      <c r="I400" s="124" t="s">
        <v>35</v>
      </c>
      <c r="J400" s="124" t="s">
        <v>35</v>
      </c>
      <c r="K400" s="124" t="s">
        <v>35</v>
      </c>
      <c r="L400" s="124" t="s">
        <v>35</v>
      </c>
      <c r="M400" s="124" t="s">
        <v>35</v>
      </c>
      <c r="N400" s="124" t="s">
        <v>35</v>
      </c>
      <c r="O400" s="124" t="s">
        <v>35</v>
      </c>
      <c r="P400" s="124" t="s">
        <v>35</v>
      </c>
      <c r="Q400" s="124" t="s">
        <v>35</v>
      </c>
      <c r="R400" s="124" t="s">
        <v>35</v>
      </c>
      <c r="S400" s="124" t="s">
        <v>35</v>
      </c>
      <c r="T400" s="124" t="s">
        <v>35</v>
      </c>
      <c r="U400" s="124" t="s">
        <v>35</v>
      </c>
      <c r="V400" s="124" t="s">
        <v>35</v>
      </c>
      <c r="W400" s="124" t="s">
        <v>35</v>
      </c>
      <c r="X400" s="124" t="s">
        <v>35</v>
      </c>
      <c r="Y400" s="124" t="s">
        <v>35</v>
      </c>
      <c r="Z400" s="124" t="s">
        <v>35</v>
      </c>
      <c r="AA400" s="124" t="s">
        <v>35</v>
      </c>
      <c r="AB400" s="124" t="s">
        <v>35</v>
      </c>
      <c r="AC400" s="124" t="s">
        <v>35</v>
      </c>
      <c r="AD400" s="124" t="s">
        <v>35</v>
      </c>
      <c r="AE400" s="124" t="s">
        <v>35</v>
      </c>
      <c r="AF400" s="125" t="s">
        <v>35</v>
      </c>
      <c r="AG400" s="122" t="s">
        <v>35</v>
      </c>
    </row>
    <row r="401" spans="2:33" s="14" customFormat="1" x14ac:dyDescent="0.2">
      <c r="B401" s="121">
        <v>18</v>
      </c>
      <c r="C401" s="3" t="s">
        <v>58</v>
      </c>
      <c r="D401" s="122">
        <v>0</v>
      </c>
      <c r="E401" s="123" t="s">
        <v>35</v>
      </c>
      <c r="F401" s="124" t="s">
        <v>35</v>
      </c>
      <c r="G401" s="124" t="s">
        <v>35</v>
      </c>
      <c r="H401" s="124" t="s">
        <v>35</v>
      </c>
      <c r="I401" s="124" t="s">
        <v>35</v>
      </c>
      <c r="J401" s="124" t="s">
        <v>35</v>
      </c>
      <c r="K401" s="124" t="s">
        <v>35</v>
      </c>
      <c r="L401" s="124" t="s">
        <v>35</v>
      </c>
      <c r="M401" s="124" t="s">
        <v>35</v>
      </c>
      <c r="N401" s="124" t="s">
        <v>35</v>
      </c>
      <c r="O401" s="124" t="s">
        <v>35</v>
      </c>
      <c r="P401" s="124" t="s">
        <v>35</v>
      </c>
      <c r="Q401" s="124" t="s">
        <v>35</v>
      </c>
      <c r="R401" s="124" t="s">
        <v>35</v>
      </c>
      <c r="S401" s="124" t="s">
        <v>35</v>
      </c>
      <c r="T401" s="124" t="s">
        <v>35</v>
      </c>
      <c r="U401" s="124" t="s">
        <v>35</v>
      </c>
      <c r="V401" s="124" t="s">
        <v>35</v>
      </c>
      <c r="W401" s="124" t="s">
        <v>35</v>
      </c>
      <c r="X401" s="124" t="s">
        <v>35</v>
      </c>
      <c r="Y401" s="124" t="s">
        <v>35</v>
      </c>
      <c r="Z401" s="124" t="s">
        <v>35</v>
      </c>
      <c r="AA401" s="124" t="s">
        <v>35</v>
      </c>
      <c r="AB401" s="124" t="s">
        <v>35</v>
      </c>
      <c r="AC401" s="124" t="s">
        <v>35</v>
      </c>
      <c r="AD401" s="124" t="s">
        <v>35</v>
      </c>
      <c r="AE401" s="124" t="s">
        <v>35</v>
      </c>
      <c r="AF401" s="125" t="s">
        <v>35</v>
      </c>
      <c r="AG401" s="122" t="s">
        <v>35</v>
      </c>
    </row>
    <row r="402" spans="2:33" s="14" customFormat="1" x14ac:dyDescent="0.2">
      <c r="B402" s="121">
        <v>19</v>
      </c>
      <c r="C402" s="3" t="s">
        <v>58</v>
      </c>
      <c r="D402" s="122">
        <v>0</v>
      </c>
      <c r="E402" s="123" t="s">
        <v>35</v>
      </c>
      <c r="F402" s="124" t="s">
        <v>35</v>
      </c>
      <c r="G402" s="124" t="s">
        <v>35</v>
      </c>
      <c r="H402" s="124" t="s">
        <v>35</v>
      </c>
      <c r="I402" s="124" t="s">
        <v>35</v>
      </c>
      <c r="J402" s="124" t="s">
        <v>35</v>
      </c>
      <c r="K402" s="124" t="s">
        <v>35</v>
      </c>
      <c r="L402" s="124" t="s">
        <v>35</v>
      </c>
      <c r="M402" s="124" t="s">
        <v>35</v>
      </c>
      <c r="N402" s="124" t="s">
        <v>35</v>
      </c>
      <c r="O402" s="124" t="s">
        <v>35</v>
      </c>
      <c r="P402" s="124" t="s">
        <v>35</v>
      </c>
      <c r="Q402" s="124" t="s">
        <v>35</v>
      </c>
      <c r="R402" s="124" t="s">
        <v>35</v>
      </c>
      <c r="S402" s="124" t="s">
        <v>35</v>
      </c>
      <c r="T402" s="124" t="s">
        <v>35</v>
      </c>
      <c r="U402" s="124" t="s">
        <v>35</v>
      </c>
      <c r="V402" s="124" t="s">
        <v>35</v>
      </c>
      <c r="W402" s="124" t="s">
        <v>35</v>
      </c>
      <c r="X402" s="124" t="s">
        <v>35</v>
      </c>
      <c r="Y402" s="124" t="s">
        <v>35</v>
      </c>
      <c r="Z402" s="124" t="s">
        <v>35</v>
      </c>
      <c r="AA402" s="124" t="s">
        <v>35</v>
      </c>
      <c r="AB402" s="124" t="s">
        <v>35</v>
      </c>
      <c r="AC402" s="124" t="s">
        <v>35</v>
      </c>
      <c r="AD402" s="124" t="s">
        <v>35</v>
      </c>
      <c r="AE402" s="124" t="s">
        <v>35</v>
      </c>
      <c r="AF402" s="125" t="s">
        <v>35</v>
      </c>
      <c r="AG402" s="122" t="s">
        <v>35</v>
      </c>
    </row>
    <row r="403" spans="2:33" s="14" customFormat="1" x14ac:dyDescent="0.2">
      <c r="B403" s="121">
        <v>20</v>
      </c>
      <c r="C403" s="3" t="s">
        <v>58</v>
      </c>
      <c r="D403" s="122">
        <v>0</v>
      </c>
      <c r="E403" s="123" t="s">
        <v>35</v>
      </c>
      <c r="F403" s="124" t="s">
        <v>35</v>
      </c>
      <c r="G403" s="124" t="s">
        <v>35</v>
      </c>
      <c r="H403" s="124" t="s">
        <v>35</v>
      </c>
      <c r="I403" s="124" t="s">
        <v>35</v>
      </c>
      <c r="J403" s="124" t="s">
        <v>35</v>
      </c>
      <c r="K403" s="124" t="s">
        <v>35</v>
      </c>
      <c r="L403" s="124" t="s">
        <v>35</v>
      </c>
      <c r="M403" s="124" t="s">
        <v>35</v>
      </c>
      <c r="N403" s="124" t="s">
        <v>35</v>
      </c>
      <c r="O403" s="124" t="s">
        <v>35</v>
      </c>
      <c r="P403" s="124" t="s">
        <v>35</v>
      </c>
      <c r="Q403" s="124" t="s">
        <v>35</v>
      </c>
      <c r="R403" s="124" t="s">
        <v>35</v>
      </c>
      <c r="S403" s="124" t="s">
        <v>35</v>
      </c>
      <c r="T403" s="124" t="s">
        <v>35</v>
      </c>
      <c r="U403" s="124" t="s">
        <v>35</v>
      </c>
      <c r="V403" s="124" t="s">
        <v>35</v>
      </c>
      <c r="W403" s="124" t="s">
        <v>35</v>
      </c>
      <c r="X403" s="124" t="s">
        <v>35</v>
      </c>
      <c r="Y403" s="124" t="s">
        <v>35</v>
      </c>
      <c r="Z403" s="124" t="s">
        <v>35</v>
      </c>
      <c r="AA403" s="124" t="s">
        <v>35</v>
      </c>
      <c r="AB403" s="124" t="s">
        <v>35</v>
      </c>
      <c r="AC403" s="124" t="s">
        <v>35</v>
      </c>
      <c r="AD403" s="124" t="s">
        <v>35</v>
      </c>
      <c r="AE403" s="124" t="s">
        <v>35</v>
      </c>
      <c r="AF403" s="125" t="s">
        <v>35</v>
      </c>
      <c r="AG403" s="122" t="s">
        <v>35</v>
      </c>
    </row>
    <row r="404" spans="2:33" s="14" customFormat="1" x14ac:dyDescent="0.2">
      <c r="B404" s="156">
        <v>1</v>
      </c>
      <c r="C404" s="157" t="s">
        <v>59</v>
      </c>
      <c r="D404" s="158">
        <v>0</v>
      </c>
      <c r="E404" s="133" t="s">
        <v>35</v>
      </c>
      <c r="F404" s="159" t="s">
        <v>35</v>
      </c>
      <c r="G404" s="159" t="s">
        <v>35</v>
      </c>
      <c r="H404" s="159" t="s">
        <v>35</v>
      </c>
      <c r="I404" s="159" t="s">
        <v>35</v>
      </c>
      <c r="J404" s="159" t="s">
        <v>35</v>
      </c>
      <c r="K404" s="159" t="s">
        <v>35</v>
      </c>
      <c r="L404" s="159" t="s">
        <v>35</v>
      </c>
      <c r="M404" s="159" t="s">
        <v>35</v>
      </c>
      <c r="N404" s="159" t="s">
        <v>35</v>
      </c>
      <c r="O404" s="159" t="s">
        <v>35</v>
      </c>
      <c r="P404" s="159" t="s">
        <v>35</v>
      </c>
      <c r="Q404" s="159" t="s">
        <v>35</v>
      </c>
      <c r="R404" s="159" t="s">
        <v>35</v>
      </c>
      <c r="S404" s="159" t="s">
        <v>35</v>
      </c>
      <c r="T404" s="159" t="s">
        <v>35</v>
      </c>
      <c r="U404" s="159" t="s">
        <v>35</v>
      </c>
      <c r="V404" s="159" t="s">
        <v>35</v>
      </c>
      <c r="W404" s="159" t="s">
        <v>35</v>
      </c>
      <c r="X404" s="159" t="s">
        <v>35</v>
      </c>
      <c r="Y404" s="159" t="s">
        <v>35</v>
      </c>
      <c r="Z404" s="159" t="s">
        <v>35</v>
      </c>
      <c r="AA404" s="159" t="s">
        <v>35</v>
      </c>
      <c r="AB404" s="159" t="s">
        <v>35</v>
      </c>
      <c r="AC404" s="159" t="s">
        <v>35</v>
      </c>
      <c r="AD404" s="159" t="s">
        <v>35</v>
      </c>
      <c r="AE404" s="159" t="s">
        <v>35</v>
      </c>
      <c r="AF404" s="160" t="s">
        <v>35</v>
      </c>
      <c r="AG404" s="158" t="s">
        <v>35</v>
      </c>
    </row>
    <row r="405" spans="2:33" s="14" customFormat="1" x14ac:dyDescent="0.2">
      <c r="B405" s="121">
        <v>2</v>
      </c>
      <c r="C405" s="3" t="s">
        <v>59</v>
      </c>
      <c r="D405" s="122">
        <v>2</v>
      </c>
      <c r="E405" s="123" t="s">
        <v>35</v>
      </c>
      <c r="F405" s="124" t="s">
        <v>35</v>
      </c>
      <c r="G405" s="124" t="s">
        <v>35</v>
      </c>
      <c r="H405" s="124" t="s">
        <v>35</v>
      </c>
      <c r="I405" s="124" t="s">
        <v>35</v>
      </c>
      <c r="J405" s="124" t="s">
        <v>115</v>
      </c>
      <c r="K405" s="124" t="s">
        <v>35</v>
      </c>
      <c r="L405" s="124" t="s">
        <v>35</v>
      </c>
      <c r="M405" s="124" t="s">
        <v>35</v>
      </c>
      <c r="N405" s="124" t="s">
        <v>35</v>
      </c>
      <c r="O405" s="124" t="s">
        <v>35</v>
      </c>
      <c r="P405" s="124" t="s">
        <v>35</v>
      </c>
      <c r="Q405" s="124" t="s">
        <v>35</v>
      </c>
      <c r="R405" s="124" t="s">
        <v>35</v>
      </c>
      <c r="S405" s="124" t="s">
        <v>35</v>
      </c>
      <c r="T405" s="124" t="s">
        <v>35</v>
      </c>
      <c r="U405" s="124" t="s">
        <v>35</v>
      </c>
      <c r="V405" s="124" t="s">
        <v>35</v>
      </c>
      <c r="W405" s="124" t="s">
        <v>35</v>
      </c>
      <c r="X405" s="124" t="s">
        <v>35</v>
      </c>
      <c r="Y405" s="124" t="s">
        <v>35</v>
      </c>
      <c r="Z405" s="124" t="s">
        <v>35</v>
      </c>
      <c r="AA405" s="124" t="s">
        <v>35</v>
      </c>
      <c r="AB405" s="124" t="s">
        <v>35</v>
      </c>
      <c r="AC405" s="124" t="s">
        <v>35</v>
      </c>
      <c r="AD405" s="124" t="s">
        <v>35</v>
      </c>
      <c r="AE405" s="124" t="s">
        <v>35</v>
      </c>
      <c r="AF405" s="125" t="s">
        <v>116</v>
      </c>
      <c r="AG405" s="122" t="s">
        <v>117</v>
      </c>
    </row>
    <row r="406" spans="2:33" s="14" customFormat="1" x14ac:dyDescent="0.2">
      <c r="B406" s="121">
        <v>3</v>
      </c>
      <c r="C406" s="3" t="s">
        <v>59</v>
      </c>
      <c r="D406" s="122">
        <v>4</v>
      </c>
      <c r="E406" s="123" t="s">
        <v>35</v>
      </c>
      <c r="F406" s="124" t="s">
        <v>35</v>
      </c>
      <c r="G406" s="124" t="s">
        <v>35</v>
      </c>
      <c r="H406" s="124" t="s">
        <v>35</v>
      </c>
      <c r="I406" s="124" t="s">
        <v>35</v>
      </c>
      <c r="J406" s="124" t="s">
        <v>115</v>
      </c>
      <c r="K406" s="124" t="s">
        <v>35</v>
      </c>
      <c r="L406" s="124" t="s">
        <v>35</v>
      </c>
      <c r="M406" s="124" t="s">
        <v>35</v>
      </c>
      <c r="N406" s="124" t="s">
        <v>35</v>
      </c>
      <c r="O406" s="124" t="s">
        <v>35</v>
      </c>
      <c r="P406" s="124" t="s">
        <v>112</v>
      </c>
      <c r="Q406" s="124" t="s">
        <v>35</v>
      </c>
      <c r="R406" s="124" t="s">
        <v>35</v>
      </c>
      <c r="S406" s="124" t="s">
        <v>35</v>
      </c>
      <c r="T406" s="124" t="s">
        <v>118</v>
      </c>
      <c r="U406" s="124" t="s">
        <v>35</v>
      </c>
      <c r="V406" s="124" t="s">
        <v>35</v>
      </c>
      <c r="W406" s="124" t="s">
        <v>35</v>
      </c>
      <c r="X406" s="124" t="s">
        <v>35</v>
      </c>
      <c r="Y406" s="124" t="s">
        <v>35</v>
      </c>
      <c r="Z406" s="124" t="s">
        <v>35</v>
      </c>
      <c r="AA406" s="124" t="s">
        <v>35</v>
      </c>
      <c r="AB406" s="124" t="s">
        <v>35</v>
      </c>
      <c r="AC406" s="124" t="s">
        <v>35</v>
      </c>
      <c r="AD406" s="124" t="s">
        <v>35</v>
      </c>
      <c r="AE406" s="124" t="s">
        <v>35</v>
      </c>
      <c r="AF406" s="125" t="s">
        <v>116</v>
      </c>
      <c r="AG406" s="122" t="s">
        <v>119</v>
      </c>
    </row>
    <row r="407" spans="2:33" s="14" customFormat="1" x14ac:dyDescent="0.2">
      <c r="B407" s="121">
        <v>4</v>
      </c>
      <c r="C407" s="3" t="s">
        <v>59</v>
      </c>
      <c r="D407" s="122">
        <v>4</v>
      </c>
      <c r="E407" s="123" t="s">
        <v>35</v>
      </c>
      <c r="F407" s="124" t="s">
        <v>35</v>
      </c>
      <c r="G407" s="124" t="s">
        <v>35</v>
      </c>
      <c r="H407" s="124" t="s">
        <v>35</v>
      </c>
      <c r="I407" s="124" t="s">
        <v>35</v>
      </c>
      <c r="J407" s="124" t="s">
        <v>115</v>
      </c>
      <c r="K407" s="124" t="s">
        <v>35</v>
      </c>
      <c r="L407" s="124" t="s">
        <v>35</v>
      </c>
      <c r="M407" s="124" t="s">
        <v>35</v>
      </c>
      <c r="N407" s="124" t="s">
        <v>35</v>
      </c>
      <c r="O407" s="124" t="s">
        <v>35</v>
      </c>
      <c r="P407" s="124" t="s">
        <v>112</v>
      </c>
      <c r="Q407" s="124" t="s">
        <v>35</v>
      </c>
      <c r="R407" s="124" t="s">
        <v>35</v>
      </c>
      <c r="S407" s="124" t="s">
        <v>35</v>
      </c>
      <c r="T407" s="124" t="s">
        <v>118</v>
      </c>
      <c r="U407" s="124" t="s">
        <v>35</v>
      </c>
      <c r="V407" s="124" t="s">
        <v>35</v>
      </c>
      <c r="W407" s="124" t="s">
        <v>35</v>
      </c>
      <c r="X407" s="124" t="s">
        <v>35</v>
      </c>
      <c r="Y407" s="124" t="s">
        <v>35</v>
      </c>
      <c r="Z407" s="124" t="s">
        <v>35</v>
      </c>
      <c r="AA407" s="124" t="s">
        <v>35</v>
      </c>
      <c r="AB407" s="124" t="s">
        <v>35</v>
      </c>
      <c r="AC407" s="124" t="s">
        <v>35</v>
      </c>
      <c r="AD407" s="124" t="s">
        <v>35</v>
      </c>
      <c r="AE407" s="124" t="s">
        <v>35</v>
      </c>
      <c r="AF407" s="125" t="s">
        <v>116</v>
      </c>
      <c r="AG407" s="122" t="s">
        <v>119</v>
      </c>
    </row>
    <row r="408" spans="2:33" s="14" customFormat="1" x14ac:dyDescent="0.2">
      <c r="B408" s="121">
        <v>5</v>
      </c>
      <c r="C408" s="3" t="s">
        <v>59</v>
      </c>
      <c r="D408" s="122">
        <v>5</v>
      </c>
      <c r="E408" s="123" t="s">
        <v>35</v>
      </c>
      <c r="F408" s="124" t="s">
        <v>35</v>
      </c>
      <c r="G408" s="124" t="s">
        <v>35</v>
      </c>
      <c r="H408" s="124" t="s">
        <v>35</v>
      </c>
      <c r="I408" s="124" t="s">
        <v>35</v>
      </c>
      <c r="J408" s="124" t="s">
        <v>115</v>
      </c>
      <c r="K408" s="124" t="s">
        <v>35</v>
      </c>
      <c r="L408" s="124" t="s">
        <v>35</v>
      </c>
      <c r="M408" s="124" t="s">
        <v>35</v>
      </c>
      <c r="N408" s="124" t="s">
        <v>35</v>
      </c>
      <c r="O408" s="124" t="s">
        <v>35</v>
      </c>
      <c r="P408" s="124" t="s">
        <v>112</v>
      </c>
      <c r="Q408" s="124" t="s">
        <v>35</v>
      </c>
      <c r="R408" s="124" t="s">
        <v>35</v>
      </c>
      <c r="S408" s="124" t="s">
        <v>35</v>
      </c>
      <c r="T408" s="124" t="s">
        <v>118</v>
      </c>
      <c r="U408" s="124" t="s">
        <v>35</v>
      </c>
      <c r="V408" s="124" t="s">
        <v>35</v>
      </c>
      <c r="W408" s="124" t="s">
        <v>35</v>
      </c>
      <c r="X408" s="124" t="s">
        <v>35</v>
      </c>
      <c r="Y408" s="124" t="s">
        <v>120</v>
      </c>
      <c r="Z408" s="124" t="s">
        <v>35</v>
      </c>
      <c r="AA408" s="124" t="s">
        <v>35</v>
      </c>
      <c r="AB408" s="124" t="s">
        <v>35</v>
      </c>
      <c r="AC408" s="124" t="s">
        <v>35</v>
      </c>
      <c r="AD408" s="124" t="s">
        <v>35</v>
      </c>
      <c r="AE408" s="124" t="s">
        <v>35</v>
      </c>
      <c r="AF408" s="125" t="s">
        <v>116</v>
      </c>
      <c r="AG408" s="122" t="s">
        <v>119</v>
      </c>
    </row>
    <row r="409" spans="2:33" s="14" customFormat="1" x14ac:dyDescent="0.2">
      <c r="B409" s="121">
        <v>6</v>
      </c>
      <c r="C409" s="3" t="s">
        <v>59</v>
      </c>
      <c r="D409" s="122">
        <v>6</v>
      </c>
      <c r="E409" s="123" t="s">
        <v>35</v>
      </c>
      <c r="F409" s="124" t="s">
        <v>35</v>
      </c>
      <c r="G409" s="124" t="s">
        <v>35</v>
      </c>
      <c r="H409" s="124" t="s">
        <v>35</v>
      </c>
      <c r="I409" s="124" t="s">
        <v>35</v>
      </c>
      <c r="J409" s="124" t="s">
        <v>115</v>
      </c>
      <c r="K409" s="124" t="s">
        <v>35</v>
      </c>
      <c r="L409" s="124" t="s">
        <v>35</v>
      </c>
      <c r="M409" s="124" t="s">
        <v>35</v>
      </c>
      <c r="N409" s="124" t="s">
        <v>35</v>
      </c>
      <c r="O409" s="124" t="s">
        <v>35</v>
      </c>
      <c r="P409" s="124" t="s">
        <v>112</v>
      </c>
      <c r="Q409" s="124" t="s">
        <v>35</v>
      </c>
      <c r="R409" s="124" t="s">
        <v>35</v>
      </c>
      <c r="S409" s="124" t="s">
        <v>35</v>
      </c>
      <c r="T409" s="124" t="s">
        <v>118</v>
      </c>
      <c r="U409" s="124" t="s">
        <v>35</v>
      </c>
      <c r="V409" s="124" t="s">
        <v>35</v>
      </c>
      <c r="W409" s="124" t="s">
        <v>35</v>
      </c>
      <c r="X409" s="124" t="s">
        <v>35</v>
      </c>
      <c r="Y409" s="124" t="s">
        <v>120</v>
      </c>
      <c r="Z409" s="124" t="s">
        <v>121</v>
      </c>
      <c r="AA409" s="124" t="s">
        <v>35</v>
      </c>
      <c r="AB409" s="124" t="s">
        <v>35</v>
      </c>
      <c r="AC409" s="124" t="s">
        <v>35</v>
      </c>
      <c r="AD409" s="124" t="s">
        <v>35</v>
      </c>
      <c r="AE409" s="124" t="s">
        <v>35</v>
      </c>
      <c r="AF409" s="125" t="s">
        <v>116</v>
      </c>
      <c r="AG409" s="122" t="s">
        <v>117</v>
      </c>
    </row>
    <row r="410" spans="2:33" s="14" customFormat="1" x14ac:dyDescent="0.2">
      <c r="B410" s="121">
        <v>7</v>
      </c>
      <c r="C410" s="3" t="s">
        <v>59</v>
      </c>
      <c r="D410" s="122">
        <v>7</v>
      </c>
      <c r="E410" s="123" t="s">
        <v>35</v>
      </c>
      <c r="F410" s="124" t="s">
        <v>35</v>
      </c>
      <c r="G410" s="124" t="s">
        <v>35</v>
      </c>
      <c r="H410" s="124" t="s">
        <v>35</v>
      </c>
      <c r="I410" s="124" t="s">
        <v>35</v>
      </c>
      <c r="J410" s="124" t="s">
        <v>115</v>
      </c>
      <c r="K410" s="124" t="s">
        <v>35</v>
      </c>
      <c r="L410" s="124" t="s">
        <v>35</v>
      </c>
      <c r="M410" s="124" t="s">
        <v>35</v>
      </c>
      <c r="N410" s="124" t="s">
        <v>35</v>
      </c>
      <c r="O410" s="124" t="s">
        <v>35</v>
      </c>
      <c r="P410" s="124" t="s">
        <v>112</v>
      </c>
      <c r="Q410" s="124" t="s">
        <v>35</v>
      </c>
      <c r="R410" s="124" t="s">
        <v>35</v>
      </c>
      <c r="S410" s="124" t="s">
        <v>35</v>
      </c>
      <c r="T410" s="124" t="s">
        <v>118</v>
      </c>
      <c r="U410" s="124" t="s">
        <v>35</v>
      </c>
      <c r="V410" s="124" t="s">
        <v>35</v>
      </c>
      <c r="W410" s="124" t="s">
        <v>35</v>
      </c>
      <c r="X410" s="124" t="s">
        <v>35</v>
      </c>
      <c r="Y410" s="124" t="s">
        <v>120</v>
      </c>
      <c r="Z410" s="124" t="s">
        <v>121</v>
      </c>
      <c r="AA410" s="124" t="s">
        <v>35</v>
      </c>
      <c r="AB410" s="124" t="s">
        <v>35</v>
      </c>
      <c r="AC410" s="124" t="s">
        <v>122</v>
      </c>
      <c r="AD410" s="124" t="s">
        <v>35</v>
      </c>
      <c r="AE410" s="124" t="s">
        <v>35</v>
      </c>
      <c r="AF410" s="125" t="s">
        <v>116</v>
      </c>
      <c r="AG410" s="122" t="s">
        <v>117</v>
      </c>
    </row>
    <row r="411" spans="2:33" s="14" customFormat="1" x14ac:dyDescent="0.2">
      <c r="B411" s="121">
        <v>8</v>
      </c>
      <c r="C411" s="3" t="s">
        <v>59</v>
      </c>
      <c r="D411" s="122">
        <v>9</v>
      </c>
      <c r="E411" s="123" t="s">
        <v>35</v>
      </c>
      <c r="F411" s="124" t="s">
        <v>119</v>
      </c>
      <c r="G411" s="124" t="s">
        <v>35</v>
      </c>
      <c r="H411" s="124" t="s">
        <v>35</v>
      </c>
      <c r="I411" s="124" t="s">
        <v>35</v>
      </c>
      <c r="J411" s="124" t="s">
        <v>115</v>
      </c>
      <c r="K411" s="124" t="s">
        <v>35</v>
      </c>
      <c r="L411" s="124" t="s">
        <v>35</v>
      </c>
      <c r="M411" s="124" t="s">
        <v>35</v>
      </c>
      <c r="N411" s="124" t="s">
        <v>123</v>
      </c>
      <c r="O411" s="124" t="s">
        <v>35</v>
      </c>
      <c r="P411" s="124" t="s">
        <v>112</v>
      </c>
      <c r="Q411" s="124" t="s">
        <v>35</v>
      </c>
      <c r="R411" s="124" t="s">
        <v>35</v>
      </c>
      <c r="S411" s="124" t="s">
        <v>35</v>
      </c>
      <c r="T411" s="124" t="s">
        <v>118</v>
      </c>
      <c r="U411" s="124" t="s">
        <v>35</v>
      </c>
      <c r="V411" s="124" t="s">
        <v>35</v>
      </c>
      <c r="W411" s="124" t="s">
        <v>35</v>
      </c>
      <c r="X411" s="124" t="s">
        <v>35</v>
      </c>
      <c r="Y411" s="124" t="s">
        <v>120</v>
      </c>
      <c r="Z411" s="124" t="s">
        <v>121</v>
      </c>
      <c r="AA411" s="124" t="s">
        <v>35</v>
      </c>
      <c r="AB411" s="124" t="s">
        <v>35</v>
      </c>
      <c r="AC411" s="124" t="s">
        <v>122</v>
      </c>
      <c r="AD411" s="124" t="s">
        <v>35</v>
      </c>
      <c r="AE411" s="124" t="s">
        <v>35</v>
      </c>
      <c r="AF411" s="125" t="s">
        <v>116</v>
      </c>
      <c r="AG411" s="122" t="s">
        <v>117</v>
      </c>
    </row>
    <row r="412" spans="2:33" s="14" customFormat="1" x14ac:dyDescent="0.2">
      <c r="B412" s="121">
        <v>9</v>
      </c>
      <c r="C412" s="3" t="s">
        <v>59</v>
      </c>
      <c r="D412" s="122">
        <v>10</v>
      </c>
      <c r="E412" s="123" t="s">
        <v>124</v>
      </c>
      <c r="F412" s="124" t="s">
        <v>119</v>
      </c>
      <c r="G412" s="124" t="s">
        <v>35</v>
      </c>
      <c r="H412" s="124" t="s">
        <v>35</v>
      </c>
      <c r="I412" s="124" t="s">
        <v>35</v>
      </c>
      <c r="J412" s="124" t="s">
        <v>115</v>
      </c>
      <c r="K412" s="124" t="s">
        <v>35</v>
      </c>
      <c r="L412" s="124" t="s">
        <v>35</v>
      </c>
      <c r="M412" s="124" t="s">
        <v>35</v>
      </c>
      <c r="N412" s="124" t="s">
        <v>123</v>
      </c>
      <c r="O412" s="124" t="s">
        <v>35</v>
      </c>
      <c r="P412" s="124" t="s">
        <v>112</v>
      </c>
      <c r="Q412" s="124" t="s">
        <v>35</v>
      </c>
      <c r="R412" s="124" t="s">
        <v>35</v>
      </c>
      <c r="S412" s="124" t="s">
        <v>35</v>
      </c>
      <c r="T412" s="124" t="s">
        <v>118</v>
      </c>
      <c r="U412" s="124" t="s">
        <v>35</v>
      </c>
      <c r="V412" s="124" t="s">
        <v>35</v>
      </c>
      <c r="W412" s="124" t="s">
        <v>35</v>
      </c>
      <c r="X412" s="124" t="s">
        <v>35</v>
      </c>
      <c r="Y412" s="124" t="s">
        <v>120</v>
      </c>
      <c r="Z412" s="124" t="s">
        <v>121</v>
      </c>
      <c r="AA412" s="124" t="s">
        <v>35</v>
      </c>
      <c r="AB412" s="124" t="s">
        <v>35</v>
      </c>
      <c r="AC412" s="124" t="s">
        <v>122</v>
      </c>
      <c r="AD412" s="124" t="s">
        <v>35</v>
      </c>
      <c r="AE412" s="124" t="s">
        <v>35</v>
      </c>
      <c r="AF412" s="125" t="s">
        <v>116</v>
      </c>
      <c r="AG412" s="122" t="s">
        <v>117</v>
      </c>
    </row>
    <row r="413" spans="2:33" s="14" customFormat="1" x14ac:dyDescent="0.2">
      <c r="B413" s="121">
        <v>10</v>
      </c>
      <c r="C413" s="3" t="s">
        <v>59</v>
      </c>
      <c r="D413" s="122">
        <v>10</v>
      </c>
      <c r="E413" s="123" t="s">
        <v>124</v>
      </c>
      <c r="F413" s="124" t="s">
        <v>119</v>
      </c>
      <c r="G413" s="124" t="s">
        <v>35</v>
      </c>
      <c r="H413" s="124" t="s">
        <v>35</v>
      </c>
      <c r="I413" s="124" t="s">
        <v>35</v>
      </c>
      <c r="J413" s="124" t="s">
        <v>115</v>
      </c>
      <c r="K413" s="124" t="s">
        <v>35</v>
      </c>
      <c r="L413" s="124" t="s">
        <v>35</v>
      </c>
      <c r="M413" s="124" t="s">
        <v>35</v>
      </c>
      <c r="N413" s="124" t="s">
        <v>123</v>
      </c>
      <c r="O413" s="124" t="s">
        <v>35</v>
      </c>
      <c r="P413" s="124" t="s">
        <v>112</v>
      </c>
      <c r="Q413" s="124" t="s">
        <v>35</v>
      </c>
      <c r="R413" s="124" t="s">
        <v>35</v>
      </c>
      <c r="S413" s="124" t="s">
        <v>35</v>
      </c>
      <c r="T413" s="124" t="s">
        <v>118</v>
      </c>
      <c r="U413" s="124" t="s">
        <v>35</v>
      </c>
      <c r="V413" s="124" t="s">
        <v>35</v>
      </c>
      <c r="W413" s="124" t="s">
        <v>35</v>
      </c>
      <c r="X413" s="124" t="s">
        <v>35</v>
      </c>
      <c r="Y413" s="124" t="s">
        <v>120</v>
      </c>
      <c r="Z413" s="124" t="s">
        <v>121</v>
      </c>
      <c r="AA413" s="124" t="s">
        <v>35</v>
      </c>
      <c r="AB413" s="124" t="s">
        <v>35</v>
      </c>
      <c r="AC413" s="124" t="s">
        <v>122</v>
      </c>
      <c r="AD413" s="124" t="s">
        <v>35</v>
      </c>
      <c r="AE413" s="124" t="s">
        <v>35</v>
      </c>
      <c r="AF413" s="125" t="s">
        <v>116</v>
      </c>
      <c r="AG413" s="122" t="s">
        <v>117</v>
      </c>
    </row>
    <row r="414" spans="2:33" s="14" customFormat="1" x14ac:dyDescent="0.2">
      <c r="B414" s="121">
        <v>11</v>
      </c>
      <c r="C414" s="3" t="s">
        <v>59</v>
      </c>
      <c r="D414" s="122">
        <v>10</v>
      </c>
      <c r="E414" s="123" t="s">
        <v>124</v>
      </c>
      <c r="F414" s="124" t="s">
        <v>119</v>
      </c>
      <c r="G414" s="124" t="s">
        <v>35</v>
      </c>
      <c r="H414" s="124" t="s">
        <v>35</v>
      </c>
      <c r="I414" s="124" t="s">
        <v>35</v>
      </c>
      <c r="J414" s="124" t="s">
        <v>115</v>
      </c>
      <c r="K414" s="124" t="s">
        <v>35</v>
      </c>
      <c r="L414" s="124" t="s">
        <v>35</v>
      </c>
      <c r="M414" s="124" t="s">
        <v>35</v>
      </c>
      <c r="N414" s="124" t="s">
        <v>123</v>
      </c>
      <c r="O414" s="124" t="s">
        <v>35</v>
      </c>
      <c r="P414" s="124" t="s">
        <v>112</v>
      </c>
      <c r="Q414" s="124" t="s">
        <v>35</v>
      </c>
      <c r="R414" s="124" t="s">
        <v>35</v>
      </c>
      <c r="S414" s="124" t="s">
        <v>35</v>
      </c>
      <c r="T414" s="124" t="s">
        <v>118</v>
      </c>
      <c r="U414" s="124" t="s">
        <v>35</v>
      </c>
      <c r="V414" s="124" t="s">
        <v>35</v>
      </c>
      <c r="W414" s="124" t="s">
        <v>35</v>
      </c>
      <c r="X414" s="124" t="s">
        <v>35</v>
      </c>
      <c r="Y414" s="124" t="s">
        <v>120</v>
      </c>
      <c r="Z414" s="124" t="s">
        <v>121</v>
      </c>
      <c r="AA414" s="124" t="s">
        <v>35</v>
      </c>
      <c r="AB414" s="124" t="s">
        <v>35</v>
      </c>
      <c r="AC414" s="124" t="s">
        <v>122</v>
      </c>
      <c r="AD414" s="124" t="s">
        <v>35</v>
      </c>
      <c r="AE414" s="124" t="s">
        <v>35</v>
      </c>
      <c r="AF414" s="125" t="s">
        <v>116</v>
      </c>
      <c r="AG414" s="122" t="s">
        <v>117</v>
      </c>
    </row>
    <row r="415" spans="2:33" s="14" customFormat="1" x14ac:dyDescent="0.2">
      <c r="B415" s="121">
        <v>12</v>
      </c>
      <c r="C415" s="3" t="s">
        <v>59</v>
      </c>
      <c r="D415" s="122">
        <v>10</v>
      </c>
      <c r="E415" s="123" t="s">
        <v>124</v>
      </c>
      <c r="F415" s="124" t="s">
        <v>119</v>
      </c>
      <c r="G415" s="124" t="s">
        <v>35</v>
      </c>
      <c r="H415" s="124" t="s">
        <v>35</v>
      </c>
      <c r="I415" s="124" t="s">
        <v>35</v>
      </c>
      <c r="J415" s="124" t="s">
        <v>115</v>
      </c>
      <c r="K415" s="124" t="s">
        <v>35</v>
      </c>
      <c r="L415" s="124" t="s">
        <v>35</v>
      </c>
      <c r="M415" s="124" t="s">
        <v>35</v>
      </c>
      <c r="N415" s="124" t="s">
        <v>123</v>
      </c>
      <c r="O415" s="124" t="s">
        <v>35</v>
      </c>
      <c r="P415" s="124" t="s">
        <v>112</v>
      </c>
      <c r="Q415" s="124" t="s">
        <v>35</v>
      </c>
      <c r="R415" s="124" t="s">
        <v>35</v>
      </c>
      <c r="S415" s="124" t="s">
        <v>35</v>
      </c>
      <c r="T415" s="124" t="s">
        <v>118</v>
      </c>
      <c r="U415" s="124" t="s">
        <v>35</v>
      </c>
      <c r="V415" s="124" t="s">
        <v>35</v>
      </c>
      <c r="W415" s="124" t="s">
        <v>35</v>
      </c>
      <c r="X415" s="124" t="s">
        <v>35</v>
      </c>
      <c r="Y415" s="124" t="s">
        <v>120</v>
      </c>
      <c r="Z415" s="124" t="s">
        <v>121</v>
      </c>
      <c r="AA415" s="124" t="s">
        <v>35</v>
      </c>
      <c r="AB415" s="124" t="s">
        <v>35</v>
      </c>
      <c r="AC415" s="124" t="s">
        <v>122</v>
      </c>
      <c r="AD415" s="124" t="s">
        <v>35</v>
      </c>
      <c r="AE415" s="124" t="s">
        <v>35</v>
      </c>
      <c r="AF415" s="125" t="s">
        <v>116</v>
      </c>
      <c r="AG415" s="122" t="s">
        <v>117</v>
      </c>
    </row>
    <row r="416" spans="2:33" s="14" customFormat="1" x14ac:dyDescent="0.2">
      <c r="B416" s="121">
        <v>13</v>
      </c>
      <c r="C416" s="3" t="s">
        <v>59</v>
      </c>
      <c r="D416" s="122">
        <v>10</v>
      </c>
      <c r="E416" s="123" t="s">
        <v>124</v>
      </c>
      <c r="F416" s="124" t="s">
        <v>119</v>
      </c>
      <c r="G416" s="124" t="s">
        <v>35</v>
      </c>
      <c r="H416" s="124" t="s">
        <v>35</v>
      </c>
      <c r="I416" s="124" t="s">
        <v>35</v>
      </c>
      <c r="J416" s="124" t="s">
        <v>115</v>
      </c>
      <c r="K416" s="124" t="s">
        <v>35</v>
      </c>
      <c r="L416" s="124" t="s">
        <v>35</v>
      </c>
      <c r="M416" s="124" t="s">
        <v>35</v>
      </c>
      <c r="N416" s="124" t="s">
        <v>123</v>
      </c>
      <c r="O416" s="124" t="s">
        <v>35</v>
      </c>
      <c r="P416" s="124" t="s">
        <v>112</v>
      </c>
      <c r="Q416" s="124" t="s">
        <v>35</v>
      </c>
      <c r="R416" s="124" t="s">
        <v>35</v>
      </c>
      <c r="S416" s="124" t="s">
        <v>35</v>
      </c>
      <c r="T416" s="124" t="s">
        <v>118</v>
      </c>
      <c r="U416" s="124" t="s">
        <v>35</v>
      </c>
      <c r="V416" s="124" t="s">
        <v>35</v>
      </c>
      <c r="W416" s="124" t="s">
        <v>35</v>
      </c>
      <c r="X416" s="124" t="s">
        <v>35</v>
      </c>
      <c r="Y416" s="124" t="s">
        <v>120</v>
      </c>
      <c r="Z416" s="124" t="s">
        <v>121</v>
      </c>
      <c r="AA416" s="124" t="s">
        <v>35</v>
      </c>
      <c r="AB416" s="124" t="s">
        <v>35</v>
      </c>
      <c r="AC416" s="124" t="s">
        <v>122</v>
      </c>
      <c r="AD416" s="124" t="s">
        <v>35</v>
      </c>
      <c r="AE416" s="124" t="s">
        <v>35</v>
      </c>
      <c r="AF416" s="125" t="s">
        <v>116</v>
      </c>
      <c r="AG416" s="122" t="s">
        <v>117</v>
      </c>
    </row>
    <row r="417" spans="2:33" s="14" customFormat="1" x14ac:dyDescent="0.2">
      <c r="B417" s="121">
        <v>14</v>
      </c>
      <c r="C417" s="3" t="s">
        <v>59</v>
      </c>
      <c r="D417" s="122">
        <v>11</v>
      </c>
      <c r="E417" s="123" t="s">
        <v>124</v>
      </c>
      <c r="F417" s="124" t="s">
        <v>119</v>
      </c>
      <c r="G417" s="124" t="s">
        <v>35</v>
      </c>
      <c r="H417" s="124" t="s">
        <v>35</v>
      </c>
      <c r="I417" s="124" t="s">
        <v>35</v>
      </c>
      <c r="J417" s="124" t="s">
        <v>115</v>
      </c>
      <c r="K417" s="124" t="s">
        <v>126</v>
      </c>
      <c r="L417" s="124" t="s">
        <v>35</v>
      </c>
      <c r="M417" s="124" t="s">
        <v>35</v>
      </c>
      <c r="N417" s="124" t="s">
        <v>123</v>
      </c>
      <c r="O417" s="124" t="s">
        <v>35</v>
      </c>
      <c r="P417" s="124" t="s">
        <v>112</v>
      </c>
      <c r="Q417" s="124" t="s">
        <v>35</v>
      </c>
      <c r="R417" s="124" t="s">
        <v>35</v>
      </c>
      <c r="S417" s="124" t="s">
        <v>35</v>
      </c>
      <c r="T417" s="124" t="s">
        <v>118</v>
      </c>
      <c r="U417" s="124" t="s">
        <v>35</v>
      </c>
      <c r="V417" s="124" t="s">
        <v>35</v>
      </c>
      <c r="W417" s="124" t="s">
        <v>35</v>
      </c>
      <c r="X417" s="124" t="s">
        <v>35</v>
      </c>
      <c r="Y417" s="124" t="s">
        <v>120</v>
      </c>
      <c r="Z417" s="124" t="s">
        <v>121</v>
      </c>
      <c r="AA417" s="124" t="s">
        <v>35</v>
      </c>
      <c r="AB417" s="124" t="s">
        <v>35</v>
      </c>
      <c r="AC417" s="124" t="s">
        <v>122</v>
      </c>
      <c r="AD417" s="124" t="s">
        <v>35</v>
      </c>
      <c r="AE417" s="124" t="s">
        <v>35</v>
      </c>
      <c r="AF417" s="125" t="s">
        <v>116</v>
      </c>
      <c r="AG417" s="122" t="s">
        <v>117</v>
      </c>
    </row>
    <row r="418" spans="2:33" s="14" customFormat="1" x14ac:dyDescent="0.2">
      <c r="B418" s="121">
        <v>15</v>
      </c>
      <c r="C418" s="3" t="s">
        <v>59</v>
      </c>
      <c r="D418" s="122">
        <v>12</v>
      </c>
      <c r="E418" s="123" t="s">
        <v>124</v>
      </c>
      <c r="F418" s="124" t="s">
        <v>119</v>
      </c>
      <c r="G418" s="124" t="s">
        <v>35</v>
      </c>
      <c r="H418" s="124" t="s">
        <v>35</v>
      </c>
      <c r="I418" s="124" t="s">
        <v>35</v>
      </c>
      <c r="J418" s="124" t="s">
        <v>115</v>
      </c>
      <c r="K418" s="124" t="s">
        <v>126</v>
      </c>
      <c r="L418" s="124" t="s">
        <v>35</v>
      </c>
      <c r="M418" s="124" t="s">
        <v>35</v>
      </c>
      <c r="N418" s="124" t="s">
        <v>123</v>
      </c>
      <c r="O418" s="124" t="s">
        <v>35</v>
      </c>
      <c r="P418" s="124" t="s">
        <v>112</v>
      </c>
      <c r="Q418" s="124" t="s">
        <v>35</v>
      </c>
      <c r="R418" s="124" t="s">
        <v>35</v>
      </c>
      <c r="S418" s="124" t="s">
        <v>35</v>
      </c>
      <c r="T418" s="124" t="s">
        <v>118</v>
      </c>
      <c r="U418" s="124" t="s">
        <v>35</v>
      </c>
      <c r="V418" s="124" t="s">
        <v>35</v>
      </c>
      <c r="W418" s="124" t="s">
        <v>35</v>
      </c>
      <c r="X418" s="124" t="s">
        <v>35</v>
      </c>
      <c r="Y418" s="124" t="s">
        <v>120</v>
      </c>
      <c r="Z418" s="124" t="s">
        <v>121</v>
      </c>
      <c r="AA418" s="124" t="s">
        <v>127</v>
      </c>
      <c r="AB418" s="124" t="s">
        <v>35</v>
      </c>
      <c r="AC418" s="124" t="s">
        <v>122</v>
      </c>
      <c r="AD418" s="124" t="s">
        <v>35</v>
      </c>
      <c r="AE418" s="124" t="s">
        <v>35</v>
      </c>
      <c r="AF418" s="125" t="s">
        <v>116</v>
      </c>
      <c r="AG418" s="122" t="s">
        <v>117</v>
      </c>
    </row>
    <row r="419" spans="2:33" s="14" customFormat="1" x14ac:dyDescent="0.2">
      <c r="B419" s="121">
        <v>16</v>
      </c>
      <c r="C419" s="3" t="s">
        <v>59</v>
      </c>
      <c r="D419" s="122">
        <v>12</v>
      </c>
      <c r="E419" s="123" t="s">
        <v>124</v>
      </c>
      <c r="F419" s="124" t="s">
        <v>119</v>
      </c>
      <c r="G419" s="124" t="s">
        <v>35</v>
      </c>
      <c r="H419" s="124" t="s">
        <v>35</v>
      </c>
      <c r="I419" s="124" t="s">
        <v>35</v>
      </c>
      <c r="J419" s="124" t="s">
        <v>115</v>
      </c>
      <c r="K419" s="124" t="s">
        <v>126</v>
      </c>
      <c r="L419" s="124" t="s">
        <v>35</v>
      </c>
      <c r="M419" s="124" t="s">
        <v>35</v>
      </c>
      <c r="N419" s="124" t="s">
        <v>123</v>
      </c>
      <c r="O419" s="124" t="s">
        <v>35</v>
      </c>
      <c r="P419" s="124" t="s">
        <v>112</v>
      </c>
      <c r="Q419" s="124" t="s">
        <v>35</v>
      </c>
      <c r="R419" s="124" t="s">
        <v>35</v>
      </c>
      <c r="S419" s="124" t="s">
        <v>35</v>
      </c>
      <c r="T419" s="124" t="s">
        <v>118</v>
      </c>
      <c r="U419" s="124" t="s">
        <v>35</v>
      </c>
      <c r="V419" s="124" t="s">
        <v>35</v>
      </c>
      <c r="W419" s="124" t="s">
        <v>35</v>
      </c>
      <c r="X419" s="124" t="s">
        <v>35</v>
      </c>
      <c r="Y419" s="124" t="s">
        <v>120</v>
      </c>
      <c r="Z419" s="124" t="s">
        <v>121</v>
      </c>
      <c r="AA419" s="124" t="s">
        <v>127</v>
      </c>
      <c r="AB419" s="124" t="s">
        <v>35</v>
      </c>
      <c r="AC419" s="124" t="s">
        <v>122</v>
      </c>
      <c r="AD419" s="124" t="s">
        <v>35</v>
      </c>
      <c r="AE419" s="124" t="s">
        <v>35</v>
      </c>
      <c r="AF419" s="125" t="s">
        <v>116</v>
      </c>
      <c r="AG419" s="122" t="s">
        <v>117</v>
      </c>
    </row>
    <row r="420" spans="2:33" s="14" customFormat="1" x14ac:dyDescent="0.2">
      <c r="B420" s="121">
        <v>17</v>
      </c>
      <c r="C420" s="3" t="s">
        <v>59</v>
      </c>
      <c r="D420" s="122">
        <v>15</v>
      </c>
      <c r="E420" s="123" t="s">
        <v>124</v>
      </c>
      <c r="F420" s="124" t="s">
        <v>119</v>
      </c>
      <c r="G420" s="124" t="s">
        <v>35</v>
      </c>
      <c r="H420" s="124" t="s">
        <v>35</v>
      </c>
      <c r="I420" s="124" t="s">
        <v>128</v>
      </c>
      <c r="J420" s="124" t="s">
        <v>115</v>
      </c>
      <c r="K420" s="124" t="s">
        <v>126</v>
      </c>
      <c r="L420" s="124" t="s">
        <v>35</v>
      </c>
      <c r="M420" s="124" t="s">
        <v>35</v>
      </c>
      <c r="N420" s="124" t="s">
        <v>123</v>
      </c>
      <c r="O420" s="124" t="s">
        <v>129</v>
      </c>
      <c r="P420" s="124" t="s">
        <v>112</v>
      </c>
      <c r="Q420" s="124" t="s">
        <v>35</v>
      </c>
      <c r="R420" s="124" t="s">
        <v>130</v>
      </c>
      <c r="S420" s="124" t="s">
        <v>35</v>
      </c>
      <c r="T420" s="124" t="s">
        <v>118</v>
      </c>
      <c r="U420" s="124" t="s">
        <v>35</v>
      </c>
      <c r="V420" s="124" t="s">
        <v>35</v>
      </c>
      <c r="W420" s="124" t="s">
        <v>35</v>
      </c>
      <c r="X420" s="124" t="s">
        <v>35</v>
      </c>
      <c r="Y420" s="124" t="s">
        <v>120</v>
      </c>
      <c r="Z420" s="124" t="s">
        <v>121</v>
      </c>
      <c r="AA420" s="124" t="s">
        <v>127</v>
      </c>
      <c r="AB420" s="124" t="s">
        <v>35</v>
      </c>
      <c r="AC420" s="124" t="s">
        <v>122</v>
      </c>
      <c r="AD420" s="124" t="s">
        <v>35</v>
      </c>
      <c r="AE420" s="124" t="s">
        <v>35</v>
      </c>
      <c r="AF420" s="125" t="s">
        <v>116</v>
      </c>
      <c r="AG420" s="122" t="s">
        <v>117</v>
      </c>
    </row>
    <row r="421" spans="2:33" s="14" customFormat="1" x14ac:dyDescent="0.2">
      <c r="B421" s="121">
        <v>18</v>
      </c>
      <c r="C421" s="3" t="s">
        <v>59</v>
      </c>
      <c r="D421" s="122">
        <v>15</v>
      </c>
      <c r="E421" s="123" t="s">
        <v>124</v>
      </c>
      <c r="F421" s="124" t="s">
        <v>119</v>
      </c>
      <c r="G421" s="124" t="s">
        <v>35</v>
      </c>
      <c r="H421" s="124" t="s">
        <v>35</v>
      </c>
      <c r="I421" s="124" t="s">
        <v>128</v>
      </c>
      <c r="J421" s="124" t="s">
        <v>115</v>
      </c>
      <c r="K421" s="124" t="s">
        <v>126</v>
      </c>
      <c r="L421" s="124" t="s">
        <v>35</v>
      </c>
      <c r="M421" s="124" t="s">
        <v>35</v>
      </c>
      <c r="N421" s="124" t="s">
        <v>123</v>
      </c>
      <c r="O421" s="124" t="s">
        <v>129</v>
      </c>
      <c r="P421" s="124" t="s">
        <v>112</v>
      </c>
      <c r="Q421" s="124" t="s">
        <v>35</v>
      </c>
      <c r="R421" s="124" t="s">
        <v>130</v>
      </c>
      <c r="S421" s="124" t="s">
        <v>35</v>
      </c>
      <c r="T421" s="124" t="s">
        <v>118</v>
      </c>
      <c r="U421" s="124" t="s">
        <v>35</v>
      </c>
      <c r="V421" s="124" t="s">
        <v>35</v>
      </c>
      <c r="W421" s="124" t="s">
        <v>35</v>
      </c>
      <c r="X421" s="124" t="s">
        <v>35</v>
      </c>
      <c r="Y421" s="124" t="s">
        <v>120</v>
      </c>
      <c r="Z421" s="124" t="s">
        <v>121</v>
      </c>
      <c r="AA421" s="124" t="s">
        <v>127</v>
      </c>
      <c r="AB421" s="124" t="s">
        <v>35</v>
      </c>
      <c r="AC421" s="124" t="s">
        <v>122</v>
      </c>
      <c r="AD421" s="124" t="s">
        <v>35</v>
      </c>
      <c r="AE421" s="124" t="s">
        <v>35</v>
      </c>
      <c r="AF421" s="125" t="s">
        <v>116</v>
      </c>
      <c r="AG421" s="122" t="s">
        <v>117</v>
      </c>
    </row>
    <row r="422" spans="2:33" s="14" customFormat="1" x14ac:dyDescent="0.2">
      <c r="B422" s="121">
        <v>19</v>
      </c>
      <c r="C422" s="3" t="s">
        <v>59</v>
      </c>
      <c r="D422" s="122">
        <v>15</v>
      </c>
      <c r="E422" s="123" t="s">
        <v>124</v>
      </c>
      <c r="F422" s="124" t="s">
        <v>119</v>
      </c>
      <c r="G422" s="124" t="s">
        <v>35</v>
      </c>
      <c r="H422" s="124" t="s">
        <v>35</v>
      </c>
      <c r="I422" s="124" t="s">
        <v>128</v>
      </c>
      <c r="J422" s="124" t="s">
        <v>115</v>
      </c>
      <c r="K422" s="124" t="s">
        <v>126</v>
      </c>
      <c r="L422" s="124" t="s">
        <v>35</v>
      </c>
      <c r="M422" s="124" t="s">
        <v>35</v>
      </c>
      <c r="N422" s="124" t="s">
        <v>123</v>
      </c>
      <c r="O422" s="124" t="s">
        <v>129</v>
      </c>
      <c r="P422" s="124" t="s">
        <v>112</v>
      </c>
      <c r="Q422" s="124" t="s">
        <v>35</v>
      </c>
      <c r="R422" s="124" t="s">
        <v>130</v>
      </c>
      <c r="S422" s="124" t="s">
        <v>35</v>
      </c>
      <c r="T422" s="124" t="s">
        <v>118</v>
      </c>
      <c r="U422" s="124" t="s">
        <v>35</v>
      </c>
      <c r="V422" s="124" t="s">
        <v>35</v>
      </c>
      <c r="W422" s="124" t="s">
        <v>35</v>
      </c>
      <c r="X422" s="124" t="s">
        <v>35</v>
      </c>
      <c r="Y422" s="124" t="s">
        <v>120</v>
      </c>
      <c r="Z422" s="124" t="s">
        <v>121</v>
      </c>
      <c r="AA422" s="124" t="s">
        <v>127</v>
      </c>
      <c r="AB422" s="124" t="s">
        <v>35</v>
      </c>
      <c r="AC422" s="124" t="s">
        <v>122</v>
      </c>
      <c r="AD422" s="124" t="s">
        <v>35</v>
      </c>
      <c r="AE422" s="124" t="s">
        <v>35</v>
      </c>
      <c r="AF422" s="125" t="s">
        <v>116</v>
      </c>
      <c r="AG422" s="122" t="s">
        <v>117</v>
      </c>
    </row>
    <row r="423" spans="2:33" s="14" customFormat="1" x14ac:dyDescent="0.2">
      <c r="B423" s="127">
        <v>20</v>
      </c>
      <c r="C423" s="128" t="s">
        <v>59</v>
      </c>
      <c r="D423" s="129">
        <v>15</v>
      </c>
      <c r="E423" s="130" t="s">
        <v>124</v>
      </c>
      <c r="F423" s="131" t="s">
        <v>119</v>
      </c>
      <c r="G423" s="131" t="s">
        <v>35</v>
      </c>
      <c r="H423" s="131" t="s">
        <v>35</v>
      </c>
      <c r="I423" s="131" t="s">
        <v>128</v>
      </c>
      <c r="J423" s="131" t="s">
        <v>115</v>
      </c>
      <c r="K423" s="131" t="s">
        <v>126</v>
      </c>
      <c r="L423" s="131" t="s">
        <v>35</v>
      </c>
      <c r="M423" s="131" t="s">
        <v>35</v>
      </c>
      <c r="N423" s="131" t="s">
        <v>123</v>
      </c>
      <c r="O423" s="131" t="s">
        <v>129</v>
      </c>
      <c r="P423" s="131" t="s">
        <v>112</v>
      </c>
      <c r="Q423" s="131" t="s">
        <v>35</v>
      </c>
      <c r="R423" s="131" t="s">
        <v>130</v>
      </c>
      <c r="S423" s="131" t="s">
        <v>35</v>
      </c>
      <c r="T423" s="131" t="s">
        <v>118</v>
      </c>
      <c r="U423" s="131" t="s">
        <v>35</v>
      </c>
      <c r="V423" s="131" t="s">
        <v>35</v>
      </c>
      <c r="W423" s="131" t="s">
        <v>35</v>
      </c>
      <c r="X423" s="131" t="s">
        <v>35</v>
      </c>
      <c r="Y423" s="131" t="s">
        <v>120</v>
      </c>
      <c r="Z423" s="131" t="s">
        <v>121</v>
      </c>
      <c r="AA423" s="131" t="s">
        <v>127</v>
      </c>
      <c r="AB423" s="131" t="s">
        <v>35</v>
      </c>
      <c r="AC423" s="131" t="s">
        <v>122</v>
      </c>
      <c r="AD423" s="131" t="s">
        <v>35</v>
      </c>
      <c r="AE423" s="131" t="s">
        <v>35</v>
      </c>
      <c r="AF423" s="132" t="s">
        <v>116</v>
      </c>
      <c r="AG423" s="129" t="s">
        <v>117</v>
      </c>
    </row>
    <row r="424" spans="2:33" s="14" customFormat="1" x14ac:dyDescent="0.2">
      <c r="B424" s="156">
        <v>1</v>
      </c>
      <c r="C424" s="157" t="s">
        <v>60</v>
      </c>
      <c r="D424" s="158">
        <v>0</v>
      </c>
      <c r="E424" s="133" t="s">
        <v>35</v>
      </c>
      <c r="F424" s="159" t="s">
        <v>35</v>
      </c>
      <c r="G424" s="159" t="s">
        <v>35</v>
      </c>
      <c r="H424" s="159" t="s">
        <v>35</v>
      </c>
      <c r="I424" s="159" t="s">
        <v>35</v>
      </c>
      <c r="J424" s="159" t="s">
        <v>35</v>
      </c>
      <c r="K424" s="159" t="s">
        <v>35</v>
      </c>
      <c r="L424" s="159" t="s">
        <v>35</v>
      </c>
      <c r="M424" s="159" t="s">
        <v>35</v>
      </c>
      <c r="N424" s="159" t="s">
        <v>35</v>
      </c>
      <c r="O424" s="159" t="s">
        <v>35</v>
      </c>
      <c r="P424" s="159" t="s">
        <v>35</v>
      </c>
      <c r="Q424" s="159" t="s">
        <v>35</v>
      </c>
      <c r="R424" s="159" t="s">
        <v>35</v>
      </c>
      <c r="S424" s="159" t="s">
        <v>35</v>
      </c>
      <c r="T424" s="159" t="s">
        <v>35</v>
      </c>
      <c r="U424" s="159" t="s">
        <v>35</v>
      </c>
      <c r="V424" s="159" t="s">
        <v>35</v>
      </c>
      <c r="W424" s="159" t="s">
        <v>35</v>
      </c>
      <c r="X424" s="159" t="s">
        <v>35</v>
      </c>
      <c r="Y424" s="159" t="s">
        <v>35</v>
      </c>
      <c r="Z424" s="159" t="s">
        <v>35</v>
      </c>
      <c r="AA424" s="159" t="s">
        <v>35</v>
      </c>
      <c r="AB424" s="159" t="s">
        <v>35</v>
      </c>
      <c r="AC424" s="159" t="s">
        <v>35</v>
      </c>
      <c r="AD424" s="159" t="s">
        <v>35</v>
      </c>
      <c r="AE424" s="159" t="s">
        <v>35</v>
      </c>
      <c r="AF424" s="160" t="s">
        <v>35</v>
      </c>
      <c r="AG424" s="158" t="s">
        <v>35</v>
      </c>
    </row>
    <row r="425" spans="2:33" s="14" customFormat="1" x14ac:dyDescent="0.2">
      <c r="B425" s="121">
        <v>2</v>
      </c>
      <c r="C425" s="3" t="s">
        <v>60</v>
      </c>
      <c r="D425" s="122">
        <v>0</v>
      </c>
      <c r="E425" s="123" t="s">
        <v>35</v>
      </c>
      <c r="F425" s="124" t="s">
        <v>35</v>
      </c>
      <c r="G425" s="124" t="s">
        <v>35</v>
      </c>
      <c r="H425" s="124" t="s">
        <v>35</v>
      </c>
      <c r="I425" s="124" t="s">
        <v>35</v>
      </c>
      <c r="J425" s="124" t="s">
        <v>35</v>
      </c>
      <c r="K425" s="124" t="s">
        <v>35</v>
      </c>
      <c r="L425" s="124" t="s">
        <v>35</v>
      </c>
      <c r="M425" s="124" t="s">
        <v>35</v>
      </c>
      <c r="N425" s="124" t="s">
        <v>35</v>
      </c>
      <c r="O425" s="124" t="s">
        <v>35</v>
      </c>
      <c r="P425" s="124" t="s">
        <v>35</v>
      </c>
      <c r="Q425" s="124" t="s">
        <v>35</v>
      </c>
      <c r="R425" s="124" t="s">
        <v>35</v>
      </c>
      <c r="S425" s="124" t="s">
        <v>35</v>
      </c>
      <c r="T425" s="124" t="s">
        <v>35</v>
      </c>
      <c r="U425" s="124" t="s">
        <v>35</v>
      </c>
      <c r="V425" s="124" t="s">
        <v>35</v>
      </c>
      <c r="W425" s="124" t="s">
        <v>35</v>
      </c>
      <c r="X425" s="124" t="s">
        <v>35</v>
      </c>
      <c r="Y425" s="124" t="s">
        <v>35</v>
      </c>
      <c r="Z425" s="124" t="s">
        <v>35</v>
      </c>
      <c r="AA425" s="124" t="s">
        <v>35</v>
      </c>
      <c r="AB425" s="124" t="s">
        <v>35</v>
      </c>
      <c r="AC425" s="124" t="s">
        <v>35</v>
      </c>
      <c r="AD425" s="124" t="s">
        <v>35</v>
      </c>
      <c r="AE425" s="124" t="s">
        <v>35</v>
      </c>
      <c r="AF425" s="125" t="s">
        <v>35</v>
      </c>
      <c r="AG425" s="122" t="s">
        <v>35</v>
      </c>
    </row>
    <row r="426" spans="2:33" s="14" customFormat="1" x14ac:dyDescent="0.2">
      <c r="B426" s="121">
        <v>3</v>
      </c>
      <c r="C426" s="3" t="s">
        <v>60</v>
      </c>
      <c r="D426" s="122">
        <v>4</v>
      </c>
      <c r="E426" s="123" t="s">
        <v>35</v>
      </c>
      <c r="F426" s="124" t="s">
        <v>35</v>
      </c>
      <c r="G426" s="124" t="s">
        <v>35</v>
      </c>
      <c r="H426" s="124" t="s">
        <v>35</v>
      </c>
      <c r="I426" s="124" t="s">
        <v>35</v>
      </c>
      <c r="J426" s="124" t="s">
        <v>115</v>
      </c>
      <c r="K426" s="124" t="s">
        <v>35</v>
      </c>
      <c r="L426" s="124" t="s">
        <v>35</v>
      </c>
      <c r="M426" s="124" t="s">
        <v>35</v>
      </c>
      <c r="N426" s="124" t="s">
        <v>35</v>
      </c>
      <c r="O426" s="124" t="s">
        <v>35</v>
      </c>
      <c r="P426" s="124" t="s">
        <v>112</v>
      </c>
      <c r="Q426" s="124" t="s">
        <v>35</v>
      </c>
      <c r="R426" s="124" t="s">
        <v>35</v>
      </c>
      <c r="S426" s="124" t="s">
        <v>35</v>
      </c>
      <c r="T426" s="124" t="s">
        <v>118</v>
      </c>
      <c r="U426" s="124" t="s">
        <v>35</v>
      </c>
      <c r="V426" s="124" t="s">
        <v>35</v>
      </c>
      <c r="W426" s="124" t="s">
        <v>35</v>
      </c>
      <c r="X426" s="124" t="s">
        <v>35</v>
      </c>
      <c r="Y426" s="124" t="s">
        <v>35</v>
      </c>
      <c r="Z426" s="124" t="s">
        <v>35</v>
      </c>
      <c r="AA426" s="124" t="s">
        <v>35</v>
      </c>
      <c r="AB426" s="124" t="s">
        <v>35</v>
      </c>
      <c r="AC426" s="124" t="s">
        <v>35</v>
      </c>
      <c r="AD426" s="124" t="s">
        <v>35</v>
      </c>
      <c r="AE426" s="124" t="s">
        <v>35</v>
      </c>
      <c r="AF426" s="125" t="s">
        <v>116</v>
      </c>
      <c r="AG426" s="122" t="s">
        <v>119</v>
      </c>
    </row>
    <row r="427" spans="2:33" s="14" customFormat="1" x14ac:dyDescent="0.2">
      <c r="B427" s="121">
        <v>4</v>
      </c>
      <c r="C427" s="3" t="s">
        <v>60</v>
      </c>
      <c r="D427" s="122">
        <v>4</v>
      </c>
      <c r="E427" s="123" t="s">
        <v>35</v>
      </c>
      <c r="F427" s="124" t="s">
        <v>35</v>
      </c>
      <c r="G427" s="124" t="s">
        <v>35</v>
      </c>
      <c r="H427" s="124" t="s">
        <v>35</v>
      </c>
      <c r="I427" s="124" t="s">
        <v>35</v>
      </c>
      <c r="J427" s="124" t="s">
        <v>115</v>
      </c>
      <c r="K427" s="124" t="s">
        <v>35</v>
      </c>
      <c r="L427" s="124" t="s">
        <v>35</v>
      </c>
      <c r="M427" s="124" t="s">
        <v>35</v>
      </c>
      <c r="N427" s="124" t="s">
        <v>35</v>
      </c>
      <c r="O427" s="124" t="s">
        <v>35</v>
      </c>
      <c r="P427" s="124" t="s">
        <v>112</v>
      </c>
      <c r="Q427" s="124" t="s">
        <v>35</v>
      </c>
      <c r="R427" s="124" t="s">
        <v>35</v>
      </c>
      <c r="S427" s="124" t="s">
        <v>35</v>
      </c>
      <c r="T427" s="124" t="s">
        <v>118</v>
      </c>
      <c r="U427" s="124" t="s">
        <v>35</v>
      </c>
      <c r="V427" s="124" t="s">
        <v>35</v>
      </c>
      <c r="W427" s="124" t="s">
        <v>35</v>
      </c>
      <c r="X427" s="124" t="s">
        <v>35</v>
      </c>
      <c r="Y427" s="124" t="s">
        <v>35</v>
      </c>
      <c r="Z427" s="124" t="s">
        <v>35</v>
      </c>
      <c r="AA427" s="124" t="s">
        <v>35</v>
      </c>
      <c r="AB427" s="124" t="s">
        <v>35</v>
      </c>
      <c r="AC427" s="124" t="s">
        <v>35</v>
      </c>
      <c r="AD427" s="124" t="s">
        <v>35</v>
      </c>
      <c r="AE427" s="124" t="s">
        <v>35</v>
      </c>
      <c r="AF427" s="125" t="s">
        <v>116</v>
      </c>
      <c r="AG427" s="122" t="s">
        <v>119</v>
      </c>
    </row>
    <row r="428" spans="2:33" s="14" customFormat="1" x14ac:dyDescent="0.2">
      <c r="B428" s="121">
        <v>5</v>
      </c>
      <c r="C428" s="3" t="s">
        <v>60</v>
      </c>
      <c r="D428" s="122">
        <v>4</v>
      </c>
      <c r="E428" s="123" t="s">
        <v>35</v>
      </c>
      <c r="F428" s="124" t="s">
        <v>35</v>
      </c>
      <c r="G428" s="124" t="s">
        <v>35</v>
      </c>
      <c r="H428" s="124" t="s">
        <v>35</v>
      </c>
      <c r="I428" s="124" t="s">
        <v>35</v>
      </c>
      <c r="J428" s="124" t="s">
        <v>115</v>
      </c>
      <c r="K428" s="124" t="s">
        <v>35</v>
      </c>
      <c r="L428" s="124" t="s">
        <v>35</v>
      </c>
      <c r="M428" s="124" t="s">
        <v>35</v>
      </c>
      <c r="N428" s="124" t="s">
        <v>35</v>
      </c>
      <c r="O428" s="124" t="s">
        <v>35</v>
      </c>
      <c r="P428" s="124" t="s">
        <v>112</v>
      </c>
      <c r="Q428" s="124" t="s">
        <v>35</v>
      </c>
      <c r="R428" s="124" t="s">
        <v>35</v>
      </c>
      <c r="S428" s="124" t="s">
        <v>35</v>
      </c>
      <c r="T428" s="124" t="s">
        <v>118</v>
      </c>
      <c r="U428" s="124" t="s">
        <v>35</v>
      </c>
      <c r="V428" s="124" t="s">
        <v>35</v>
      </c>
      <c r="W428" s="124" t="s">
        <v>35</v>
      </c>
      <c r="X428" s="124" t="s">
        <v>35</v>
      </c>
      <c r="Y428" s="124" t="s">
        <v>35</v>
      </c>
      <c r="Z428" s="124" t="s">
        <v>35</v>
      </c>
      <c r="AA428" s="124" t="s">
        <v>35</v>
      </c>
      <c r="AB428" s="124" t="s">
        <v>35</v>
      </c>
      <c r="AC428" s="124" t="s">
        <v>35</v>
      </c>
      <c r="AD428" s="124" t="s">
        <v>35</v>
      </c>
      <c r="AE428" s="124" t="s">
        <v>35</v>
      </c>
      <c r="AF428" s="125" t="s">
        <v>116</v>
      </c>
      <c r="AG428" s="122" t="s">
        <v>119</v>
      </c>
    </row>
    <row r="429" spans="2:33" s="14" customFormat="1" x14ac:dyDescent="0.2">
      <c r="B429" s="121">
        <v>6</v>
      </c>
      <c r="C429" s="3" t="s">
        <v>60</v>
      </c>
      <c r="D429" s="122">
        <v>5</v>
      </c>
      <c r="E429" s="123" t="s">
        <v>35</v>
      </c>
      <c r="F429" s="124" t="s">
        <v>35</v>
      </c>
      <c r="G429" s="124" t="s">
        <v>35</v>
      </c>
      <c r="H429" s="124" t="s">
        <v>35</v>
      </c>
      <c r="I429" s="124" t="s">
        <v>35</v>
      </c>
      <c r="J429" s="124" t="s">
        <v>115</v>
      </c>
      <c r="K429" s="124" t="s">
        <v>35</v>
      </c>
      <c r="L429" s="124" t="s">
        <v>35</v>
      </c>
      <c r="M429" s="124" t="s">
        <v>35</v>
      </c>
      <c r="N429" s="124" t="s">
        <v>35</v>
      </c>
      <c r="O429" s="124" t="s">
        <v>35</v>
      </c>
      <c r="P429" s="124" t="s">
        <v>112</v>
      </c>
      <c r="Q429" s="124" t="s">
        <v>35</v>
      </c>
      <c r="R429" s="124" t="s">
        <v>35</v>
      </c>
      <c r="S429" s="124" t="s">
        <v>35</v>
      </c>
      <c r="T429" s="124" t="s">
        <v>118</v>
      </c>
      <c r="U429" s="124" t="s">
        <v>35</v>
      </c>
      <c r="V429" s="124" t="s">
        <v>35</v>
      </c>
      <c r="W429" s="124" t="s">
        <v>35</v>
      </c>
      <c r="X429" s="124" t="s">
        <v>35</v>
      </c>
      <c r="Y429" s="124" t="s">
        <v>120</v>
      </c>
      <c r="Z429" s="124" t="s">
        <v>35</v>
      </c>
      <c r="AA429" s="124" t="s">
        <v>35</v>
      </c>
      <c r="AB429" s="124" t="s">
        <v>35</v>
      </c>
      <c r="AC429" s="124" t="s">
        <v>35</v>
      </c>
      <c r="AD429" s="124" t="s">
        <v>35</v>
      </c>
      <c r="AE429" s="124" t="s">
        <v>35</v>
      </c>
      <c r="AF429" s="125" t="s">
        <v>116</v>
      </c>
      <c r="AG429" s="122" t="s">
        <v>119</v>
      </c>
    </row>
    <row r="430" spans="2:33" s="14" customFormat="1" x14ac:dyDescent="0.2">
      <c r="B430" s="121">
        <v>7</v>
      </c>
      <c r="C430" s="3" t="s">
        <v>60</v>
      </c>
      <c r="D430" s="122">
        <v>5</v>
      </c>
      <c r="E430" s="123" t="s">
        <v>35</v>
      </c>
      <c r="F430" s="124" t="s">
        <v>35</v>
      </c>
      <c r="G430" s="124" t="s">
        <v>35</v>
      </c>
      <c r="H430" s="124" t="s">
        <v>35</v>
      </c>
      <c r="I430" s="124" t="s">
        <v>35</v>
      </c>
      <c r="J430" s="124" t="s">
        <v>115</v>
      </c>
      <c r="K430" s="124" t="s">
        <v>35</v>
      </c>
      <c r="L430" s="124" t="s">
        <v>35</v>
      </c>
      <c r="M430" s="124" t="s">
        <v>35</v>
      </c>
      <c r="N430" s="124" t="s">
        <v>35</v>
      </c>
      <c r="O430" s="124" t="s">
        <v>35</v>
      </c>
      <c r="P430" s="124" t="s">
        <v>112</v>
      </c>
      <c r="Q430" s="124" t="s">
        <v>35</v>
      </c>
      <c r="R430" s="124" t="s">
        <v>35</v>
      </c>
      <c r="S430" s="124" t="s">
        <v>35</v>
      </c>
      <c r="T430" s="124" t="s">
        <v>118</v>
      </c>
      <c r="U430" s="124" t="s">
        <v>35</v>
      </c>
      <c r="V430" s="124" t="s">
        <v>35</v>
      </c>
      <c r="W430" s="124" t="s">
        <v>35</v>
      </c>
      <c r="X430" s="124" t="s">
        <v>35</v>
      </c>
      <c r="Y430" s="124" t="s">
        <v>120</v>
      </c>
      <c r="Z430" s="124" t="s">
        <v>35</v>
      </c>
      <c r="AA430" s="124" t="s">
        <v>35</v>
      </c>
      <c r="AB430" s="124" t="s">
        <v>35</v>
      </c>
      <c r="AC430" s="124" t="s">
        <v>35</v>
      </c>
      <c r="AD430" s="124" t="s">
        <v>35</v>
      </c>
      <c r="AE430" s="124" t="s">
        <v>35</v>
      </c>
      <c r="AF430" s="125" t="s">
        <v>116</v>
      </c>
      <c r="AG430" s="122" t="s">
        <v>119</v>
      </c>
    </row>
    <row r="431" spans="2:33" s="14" customFormat="1" x14ac:dyDescent="0.2">
      <c r="B431" s="121">
        <v>8</v>
      </c>
      <c r="C431" s="3" t="s">
        <v>60</v>
      </c>
      <c r="D431" s="122">
        <v>7</v>
      </c>
      <c r="E431" s="123" t="s">
        <v>35</v>
      </c>
      <c r="F431" s="124" t="s">
        <v>35</v>
      </c>
      <c r="G431" s="124" t="s">
        <v>35</v>
      </c>
      <c r="H431" s="124" t="s">
        <v>35</v>
      </c>
      <c r="I431" s="124" t="s">
        <v>35</v>
      </c>
      <c r="J431" s="124" t="s">
        <v>115</v>
      </c>
      <c r="K431" s="124" t="s">
        <v>35</v>
      </c>
      <c r="L431" s="124" t="s">
        <v>35</v>
      </c>
      <c r="M431" s="124" t="s">
        <v>35</v>
      </c>
      <c r="N431" s="124" t="s">
        <v>35</v>
      </c>
      <c r="O431" s="124" t="s">
        <v>35</v>
      </c>
      <c r="P431" s="124" t="s">
        <v>112</v>
      </c>
      <c r="Q431" s="124" t="s">
        <v>35</v>
      </c>
      <c r="R431" s="124" t="s">
        <v>35</v>
      </c>
      <c r="S431" s="124" t="s">
        <v>35</v>
      </c>
      <c r="T431" s="124" t="s">
        <v>118</v>
      </c>
      <c r="U431" s="124" t="s">
        <v>35</v>
      </c>
      <c r="V431" s="124" t="s">
        <v>35</v>
      </c>
      <c r="W431" s="124" t="s">
        <v>35</v>
      </c>
      <c r="X431" s="124" t="s">
        <v>35</v>
      </c>
      <c r="Y431" s="124" t="s">
        <v>120</v>
      </c>
      <c r="Z431" s="124" t="s">
        <v>121</v>
      </c>
      <c r="AA431" s="124" t="s">
        <v>35</v>
      </c>
      <c r="AB431" s="124" t="s">
        <v>35</v>
      </c>
      <c r="AC431" s="124" t="s">
        <v>122</v>
      </c>
      <c r="AD431" s="124" t="s">
        <v>35</v>
      </c>
      <c r="AE431" s="124" t="s">
        <v>35</v>
      </c>
      <c r="AF431" s="125" t="s">
        <v>116</v>
      </c>
      <c r="AG431" s="122" t="s">
        <v>117</v>
      </c>
    </row>
    <row r="432" spans="2:33" s="14" customFormat="1" x14ac:dyDescent="0.2">
      <c r="B432" s="121">
        <v>9</v>
      </c>
      <c r="C432" s="3" t="s">
        <v>60</v>
      </c>
      <c r="D432" s="122">
        <v>8</v>
      </c>
      <c r="E432" s="123" t="s">
        <v>35</v>
      </c>
      <c r="F432" s="124" t="s">
        <v>35</v>
      </c>
      <c r="G432" s="124" t="s">
        <v>35</v>
      </c>
      <c r="H432" s="124" t="s">
        <v>35</v>
      </c>
      <c r="I432" s="124" t="s">
        <v>35</v>
      </c>
      <c r="J432" s="124" t="s">
        <v>115</v>
      </c>
      <c r="K432" s="124" t="s">
        <v>35</v>
      </c>
      <c r="L432" s="124" t="s">
        <v>35</v>
      </c>
      <c r="M432" s="124" t="s">
        <v>35</v>
      </c>
      <c r="N432" s="124" t="s">
        <v>123</v>
      </c>
      <c r="O432" s="124" t="s">
        <v>35</v>
      </c>
      <c r="P432" s="124" t="s">
        <v>112</v>
      </c>
      <c r="Q432" s="124" t="s">
        <v>35</v>
      </c>
      <c r="R432" s="124" t="s">
        <v>35</v>
      </c>
      <c r="S432" s="124" t="s">
        <v>35</v>
      </c>
      <c r="T432" s="124" t="s">
        <v>118</v>
      </c>
      <c r="U432" s="124" t="s">
        <v>35</v>
      </c>
      <c r="V432" s="124" t="s">
        <v>35</v>
      </c>
      <c r="W432" s="124" t="s">
        <v>35</v>
      </c>
      <c r="X432" s="124" t="s">
        <v>35</v>
      </c>
      <c r="Y432" s="124" t="s">
        <v>120</v>
      </c>
      <c r="Z432" s="124" t="s">
        <v>121</v>
      </c>
      <c r="AA432" s="124" t="s">
        <v>35</v>
      </c>
      <c r="AB432" s="124" t="s">
        <v>35</v>
      </c>
      <c r="AC432" s="124" t="s">
        <v>122</v>
      </c>
      <c r="AD432" s="124" t="s">
        <v>35</v>
      </c>
      <c r="AE432" s="124" t="s">
        <v>35</v>
      </c>
      <c r="AF432" s="125" t="s">
        <v>116</v>
      </c>
      <c r="AG432" s="122" t="s">
        <v>117</v>
      </c>
    </row>
    <row r="433" spans="2:33" s="14" customFormat="1" x14ac:dyDescent="0.2">
      <c r="B433" s="121">
        <v>10</v>
      </c>
      <c r="C433" s="3" t="s">
        <v>60</v>
      </c>
      <c r="D433" s="122">
        <v>10</v>
      </c>
      <c r="E433" s="123" t="s">
        <v>124</v>
      </c>
      <c r="F433" s="124" t="s">
        <v>119</v>
      </c>
      <c r="G433" s="124" t="s">
        <v>35</v>
      </c>
      <c r="H433" s="124" t="s">
        <v>35</v>
      </c>
      <c r="I433" s="124" t="s">
        <v>35</v>
      </c>
      <c r="J433" s="124" t="s">
        <v>115</v>
      </c>
      <c r="K433" s="124" t="s">
        <v>35</v>
      </c>
      <c r="L433" s="124" t="s">
        <v>35</v>
      </c>
      <c r="M433" s="124" t="s">
        <v>35</v>
      </c>
      <c r="N433" s="124" t="s">
        <v>123</v>
      </c>
      <c r="O433" s="124" t="s">
        <v>35</v>
      </c>
      <c r="P433" s="124" t="s">
        <v>112</v>
      </c>
      <c r="Q433" s="124" t="s">
        <v>35</v>
      </c>
      <c r="R433" s="124" t="s">
        <v>35</v>
      </c>
      <c r="S433" s="124" t="s">
        <v>35</v>
      </c>
      <c r="T433" s="124" t="s">
        <v>118</v>
      </c>
      <c r="U433" s="124" t="s">
        <v>35</v>
      </c>
      <c r="V433" s="124" t="s">
        <v>35</v>
      </c>
      <c r="W433" s="124" t="s">
        <v>35</v>
      </c>
      <c r="X433" s="124" t="s">
        <v>35</v>
      </c>
      <c r="Y433" s="124" t="s">
        <v>120</v>
      </c>
      <c r="Z433" s="124" t="s">
        <v>121</v>
      </c>
      <c r="AA433" s="124" t="s">
        <v>35</v>
      </c>
      <c r="AB433" s="124" t="s">
        <v>35</v>
      </c>
      <c r="AC433" s="124" t="s">
        <v>122</v>
      </c>
      <c r="AD433" s="124" t="s">
        <v>35</v>
      </c>
      <c r="AE433" s="124" t="s">
        <v>35</v>
      </c>
      <c r="AF433" s="125" t="s">
        <v>116</v>
      </c>
      <c r="AG433" s="122" t="s">
        <v>117</v>
      </c>
    </row>
    <row r="434" spans="2:33" s="14" customFormat="1" x14ac:dyDescent="0.2">
      <c r="B434" s="121">
        <v>11</v>
      </c>
      <c r="C434" s="3" t="s">
        <v>60</v>
      </c>
      <c r="D434" s="122">
        <v>10</v>
      </c>
      <c r="E434" s="123" t="s">
        <v>124</v>
      </c>
      <c r="F434" s="124" t="s">
        <v>119</v>
      </c>
      <c r="G434" s="124" t="s">
        <v>35</v>
      </c>
      <c r="H434" s="124" t="s">
        <v>35</v>
      </c>
      <c r="I434" s="124" t="s">
        <v>35</v>
      </c>
      <c r="J434" s="124" t="s">
        <v>115</v>
      </c>
      <c r="K434" s="124" t="s">
        <v>35</v>
      </c>
      <c r="L434" s="124" t="s">
        <v>35</v>
      </c>
      <c r="M434" s="124" t="s">
        <v>35</v>
      </c>
      <c r="N434" s="124" t="s">
        <v>123</v>
      </c>
      <c r="O434" s="124" t="s">
        <v>35</v>
      </c>
      <c r="P434" s="124" t="s">
        <v>112</v>
      </c>
      <c r="Q434" s="124" t="s">
        <v>35</v>
      </c>
      <c r="R434" s="124" t="s">
        <v>35</v>
      </c>
      <c r="S434" s="124" t="s">
        <v>35</v>
      </c>
      <c r="T434" s="124" t="s">
        <v>118</v>
      </c>
      <c r="U434" s="124" t="s">
        <v>35</v>
      </c>
      <c r="V434" s="124" t="s">
        <v>35</v>
      </c>
      <c r="W434" s="124" t="s">
        <v>35</v>
      </c>
      <c r="X434" s="124" t="s">
        <v>35</v>
      </c>
      <c r="Y434" s="124" t="s">
        <v>120</v>
      </c>
      <c r="Z434" s="124" t="s">
        <v>121</v>
      </c>
      <c r="AA434" s="124" t="s">
        <v>35</v>
      </c>
      <c r="AB434" s="124" t="s">
        <v>35</v>
      </c>
      <c r="AC434" s="124" t="s">
        <v>122</v>
      </c>
      <c r="AD434" s="124" t="s">
        <v>35</v>
      </c>
      <c r="AE434" s="124" t="s">
        <v>35</v>
      </c>
      <c r="AF434" s="125" t="s">
        <v>116</v>
      </c>
      <c r="AG434" s="122" t="s">
        <v>117</v>
      </c>
    </row>
    <row r="435" spans="2:33" s="14" customFormat="1" x14ac:dyDescent="0.2">
      <c r="B435" s="121">
        <v>12</v>
      </c>
      <c r="C435" s="3" t="s">
        <v>60</v>
      </c>
      <c r="D435" s="122">
        <v>10</v>
      </c>
      <c r="E435" s="123" t="s">
        <v>124</v>
      </c>
      <c r="F435" s="124" t="s">
        <v>119</v>
      </c>
      <c r="G435" s="124" t="s">
        <v>35</v>
      </c>
      <c r="H435" s="124" t="s">
        <v>35</v>
      </c>
      <c r="I435" s="124" t="s">
        <v>35</v>
      </c>
      <c r="J435" s="124" t="s">
        <v>115</v>
      </c>
      <c r="K435" s="124" t="s">
        <v>35</v>
      </c>
      <c r="L435" s="124" t="s">
        <v>35</v>
      </c>
      <c r="M435" s="124" t="s">
        <v>35</v>
      </c>
      <c r="N435" s="124" t="s">
        <v>123</v>
      </c>
      <c r="O435" s="124" t="s">
        <v>35</v>
      </c>
      <c r="P435" s="124" t="s">
        <v>112</v>
      </c>
      <c r="Q435" s="124" t="s">
        <v>35</v>
      </c>
      <c r="R435" s="124" t="s">
        <v>35</v>
      </c>
      <c r="S435" s="124" t="s">
        <v>35</v>
      </c>
      <c r="T435" s="124" t="s">
        <v>118</v>
      </c>
      <c r="U435" s="124" t="s">
        <v>35</v>
      </c>
      <c r="V435" s="124" t="s">
        <v>35</v>
      </c>
      <c r="W435" s="124" t="s">
        <v>35</v>
      </c>
      <c r="X435" s="124" t="s">
        <v>35</v>
      </c>
      <c r="Y435" s="124" t="s">
        <v>120</v>
      </c>
      <c r="Z435" s="124" t="s">
        <v>121</v>
      </c>
      <c r="AA435" s="124" t="s">
        <v>35</v>
      </c>
      <c r="AB435" s="124" t="s">
        <v>35</v>
      </c>
      <c r="AC435" s="124" t="s">
        <v>122</v>
      </c>
      <c r="AD435" s="124" t="s">
        <v>35</v>
      </c>
      <c r="AE435" s="124" t="s">
        <v>35</v>
      </c>
      <c r="AF435" s="125" t="s">
        <v>116</v>
      </c>
      <c r="AG435" s="122" t="s">
        <v>117</v>
      </c>
    </row>
    <row r="436" spans="2:33" s="14" customFormat="1" x14ac:dyDescent="0.2">
      <c r="B436" s="121">
        <v>13</v>
      </c>
      <c r="C436" s="3" t="s">
        <v>60</v>
      </c>
      <c r="D436" s="122">
        <v>10</v>
      </c>
      <c r="E436" s="123" t="s">
        <v>124</v>
      </c>
      <c r="F436" s="124" t="s">
        <v>119</v>
      </c>
      <c r="G436" s="124" t="s">
        <v>35</v>
      </c>
      <c r="H436" s="124" t="s">
        <v>35</v>
      </c>
      <c r="I436" s="124" t="s">
        <v>35</v>
      </c>
      <c r="J436" s="124" t="s">
        <v>115</v>
      </c>
      <c r="K436" s="124" t="s">
        <v>35</v>
      </c>
      <c r="L436" s="124" t="s">
        <v>35</v>
      </c>
      <c r="M436" s="124" t="s">
        <v>35</v>
      </c>
      <c r="N436" s="124" t="s">
        <v>123</v>
      </c>
      <c r="O436" s="124" t="s">
        <v>35</v>
      </c>
      <c r="P436" s="124" t="s">
        <v>112</v>
      </c>
      <c r="Q436" s="124" t="s">
        <v>35</v>
      </c>
      <c r="R436" s="124" t="s">
        <v>35</v>
      </c>
      <c r="S436" s="124" t="s">
        <v>35</v>
      </c>
      <c r="T436" s="124" t="s">
        <v>118</v>
      </c>
      <c r="U436" s="124" t="s">
        <v>35</v>
      </c>
      <c r="V436" s="124" t="s">
        <v>35</v>
      </c>
      <c r="W436" s="124" t="s">
        <v>35</v>
      </c>
      <c r="X436" s="124" t="s">
        <v>35</v>
      </c>
      <c r="Y436" s="124" t="s">
        <v>120</v>
      </c>
      <c r="Z436" s="124" t="s">
        <v>121</v>
      </c>
      <c r="AA436" s="124" t="s">
        <v>35</v>
      </c>
      <c r="AB436" s="124" t="s">
        <v>35</v>
      </c>
      <c r="AC436" s="124" t="s">
        <v>122</v>
      </c>
      <c r="AD436" s="124" t="s">
        <v>35</v>
      </c>
      <c r="AE436" s="124" t="s">
        <v>35</v>
      </c>
      <c r="AF436" s="125" t="s">
        <v>116</v>
      </c>
      <c r="AG436" s="122" t="s">
        <v>117</v>
      </c>
    </row>
    <row r="437" spans="2:33" s="14" customFormat="1" x14ac:dyDescent="0.2">
      <c r="B437" s="121">
        <v>14</v>
      </c>
      <c r="C437" s="3" t="s">
        <v>60</v>
      </c>
      <c r="D437" s="122">
        <v>10</v>
      </c>
      <c r="E437" s="123" t="s">
        <v>124</v>
      </c>
      <c r="F437" s="124" t="s">
        <v>119</v>
      </c>
      <c r="G437" s="124" t="s">
        <v>35</v>
      </c>
      <c r="H437" s="124" t="s">
        <v>35</v>
      </c>
      <c r="I437" s="124" t="s">
        <v>35</v>
      </c>
      <c r="J437" s="124" t="s">
        <v>115</v>
      </c>
      <c r="K437" s="124" t="s">
        <v>35</v>
      </c>
      <c r="L437" s="124" t="s">
        <v>35</v>
      </c>
      <c r="M437" s="124" t="s">
        <v>35</v>
      </c>
      <c r="N437" s="124" t="s">
        <v>123</v>
      </c>
      <c r="O437" s="124" t="s">
        <v>35</v>
      </c>
      <c r="P437" s="124" t="s">
        <v>112</v>
      </c>
      <c r="Q437" s="124" t="s">
        <v>35</v>
      </c>
      <c r="R437" s="124" t="s">
        <v>35</v>
      </c>
      <c r="S437" s="124" t="s">
        <v>35</v>
      </c>
      <c r="T437" s="124" t="s">
        <v>118</v>
      </c>
      <c r="U437" s="124" t="s">
        <v>35</v>
      </c>
      <c r="V437" s="124" t="s">
        <v>35</v>
      </c>
      <c r="W437" s="124" t="s">
        <v>35</v>
      </c>
      <c r="X437" s="124" t="s">
        <v>35</v>
      </c>
      <c r="Y437" s="124" t="s">
        <v>120</v>
      </c>
      <c r="Z437" s="124" t="s">
        <v>121</v>
      </c>
      <c r="AA437" s="124" t="s">
        <v>35</v>
      </c>
      <c r="AB437" s="124" t="s">
        <v>35</v>
      </c>
      <c r="AC437" s="124" t="s">
        <v>122</v>
      </c>
      <c r="AD437" s="124" t="s">
        <v>35</v>
      </c>
      <c r="AE437" s="124" t="s">
        <v>35</v>
      </c>
      <c r="AF437" s="125" t="s">
        <v>116</v>
      </c>
      <c r="AG437" s="122" t="s">
        <v>117</v>
      </c>
    </row>
    <row r="438" spans="2:33" s="14" customFormat="1" x14ac:dyDescent="0.2">
      <c r="B438" s="121">
        <v>15</v>
      </c>
      <c r="C438" s="3" t="s">
        <v>60</v>
      </c>
      <c r="D438" s="122">
        <v>11</v>
      </c>
      <c r="E438" s="123" t="s">
        <v>124</v>
      </c>
      <c r="F438" s="124" t="s">
        <v>119</v>
      </c>
      <c r="G438" s="124" t="s">
        <v>35</v>
      </c>
      <c r="H438" s="124" t="s">
        <v>35</v>
      </c>
      <c r="I438" s="124" t="s">
        <v>35</v>
      </c>
      <c r="J438" s="124" t="s">
        <v>115</v>
      </c>
      <c r="K438" s="124" t="s">
        <v>126</v>
      </c>
      <c r="L438" s="124" t="s">
        <v>35</v>
      </c>
      <c r="M438" s="124" t="s">
        <v>35</v>
      </c>
      <c r="N438" s="124" t="s">
        <v>123</v>
      </c>
      <c r="O438" s="124" t="s">
        <v>35</v>
      </c>
      <c r="P438" s="124" t="s">
        <v>112</v>
      </c>
      <c r="Q438" s="124" t="s">
        <v>35</v>
      </c>
      <c r="R438" s="124" t="s">
        <v>35</v>
      </c>
      <c r="S438" s="124" t="s">
        <v>35</v>
      </c>
      <c r="T438" s="124" t="s">
        <v>118</v>
      </c>
      <c r="U438" s="124" t="s">
        <v>35</v>
      </c>
      <c r="V438" s="124" t="s">
        <v>35</v>
      </c>
      <c r="W438" s="124" t="s">
        <v>35</v>
      </c>
      <c r="X438" s="124" t="s">
        <v>35</v>
      </c>
      <c r="Y438" s="124" t="s">
        <v>120</v>
      </c>
      <c r="Z438" s="124" t="s">
        <v>121</v>
      </c>
      <c r="AA438" s="124" t="s">
        <v>35</v>
      </c>
      <c r="AB438" s="124" t="s">
        <v>35</v>
      </c>
      <c r="AC438" s="124" t="s">
        <v>122</v>
      </c>
      <c r="AD438" s="124" t="s">
        <v>35</v>
      </c>
      <c r="AE438" s="124" t="s">
        <v>35</v>
      </c>
      <c r="AF438" s="125" t="s">
        <v>116</v>
      </c>
      <c r="AG438" s="122" t="s">
        <v>117</v>
      </c>
    </row>
    <row r="439" spans="2:33" s="14" customFormat="1" x14ac:dyDescent="0.2">
      <c r="B439" s="121">
        <v>16</v>
      </c>
      <c r="C439" s="3" t="s">
        <v>60</v>
      </c>
      <c r="D439" s="122">
        <v>10</v>
      </c>
      <c r="E439" s="123" t="s">
        <v>124</v>
      </c>
      <c r="F439" s="124" t="s">
        <v>119</v>
      </c>
      <c r="G439" s="124" t="s">
        <v>35</v>
      </c>
      <c r="H439" s="124" t="s">
        <v>35</v>
      </c>
      <c r="I439" s="124" t="s">
        <v>35</v>
      </c>
      <c r="J439" s="124" t="s">
        <v>115</v>
      </c>
      <c r="K439" s="124" t="s">
        <v>35</v>
      </c>
      <c r="L439" s="124" t="s">
        <v>35</v>
      </c>
      <c r="M439" s="124" t="s">
        <v>35</v>
      </c>
      <c r="N439" s="124" t="s">
        <v>123</v>
      </c>
      <c r="O439" s="124" t="s">
        <v>35</v>
      </c>
      <c r="P439" s="124" t="s">
        <v>112</v>
      </c>
      <c r="Q439" s="124" t="s">
        <v>35</v>
      </c>
      <c r="R439" s="124" t="s">
        <v>35</v>
      </c>
      <c r="S439" s="124" t="s">
        <v>35</v>
      </c>
      <c r="T439" s="124" t="s">
        <v>118</v>
      </c>
      <c r="U439" s="124" t="s">
        <v>35</v>
      </c>
      <c r="V439" s="124" t="s">
        <v>35</v>
      </c>
      <c r="W439" s="124" t="s">
        <v>35</v>
      </c>
      <c r="X439" s="124" t="s">
        <v>35</v>
      </c>
      <c r="Y439" s="124" t="s">
        <v>120</v>
      </c>
      <c r="Z439" s="124" t="s">
        <v>121</v>
      </c>
      <c r="AA439" s="124" t="s">
        <v>35</v>
      </c>
      <c r="AB439" s="124" t="s">
        <v>35</v>
      </c>
      <c r="AC439" s="124" t="s">
        <v>122</v>
      </c>
      <c r="AD439" s="124" t="s">
        <v>35</v>
      </c>
      <c r="AE439" s="124" t="s">
        <v>35</v>
      </c>
      <c r="AF439" s="125" t="s">
        <v>116</v>
      </c>
      <c r="AG439" s="122" t="s">
        <v>117</v>
      </c>
    </row>
    <row r="440" spans="2:33" s="14" customFormat="1" x14ac:dyDescent="0.2">
      <c r="B440" s="121">
        <v>17</v>
      </c>
      <c r="C440" s="3" t="s">
        <v>60</v>
      </c>
      <c r="D440" s="122">
        <v>11</v>
      </c>
      <c r="E440" s="123" t="s">
        <v>124</v>
      </c>
      <c r="F440" s="124" t="s">
        <v>119</v>
      </c>
      <c r="G440" s="124" t="s">
        <v>35</v>
      </c>
      <c r="H440" s="124" t="s">
        <v>35</v>
      </c>
      <c r="I440" s="124" t="s">
        <v>35</v>
      </c>
      <c r="J440" s="124" t="s">
        <v>115</v>
      </c>
      <c r="K440" s="124" t="s">
        <v>126</v>
      </c>
      <c r="L440" s="124" t="s">
        <v>35</v>
      </c>
      <c r="M440" s="124" t="s">
        <v>35</v>
      </c>
      <c r="N440" s="124" t="s">
        <v>123</v>
      </c>
      <c r="O440" s="124" t="s">
        <v>35</v>
      </c>
      <c r="P440" s="124" t="s">
        <v>112</v>
      </c>
      <c r="Q440" s="124" t="s">
        <v>35</v>
      </c>
      <c r="R440" s="124" t="s">
        <v>35</v>
      </c>
      <c r="S440" s="124" t="s">
        <v>35</v>
      </c>
      <c r="T440" s="124" t="s">
        <v>118</v>
      </c>
      <c r="U440" s="124" t="s">
        <v>35</v>
      </c>
      <c r="V440" s="124" t="s">
        <v>35</v>
      </c>
      <c r="W440" s="124" t="s">
        <v>35</v>
      </c>
      <c r="X440" s="124" t="s">
        <v>35</v>
      </c>
      <c r="Y440" s="124" t="s">
        <v>120</v>
      </c>
      <c r="Z440" s="124" t="s">
        <v>121</v>
      </c>
      <c r="AA440" s="124" t="s">
        <v>35</v>
      </c>
      <c r="AB440" s="124" t="s">
        <v>35</v>
      </c>
      <c r="AC440" s="124" t="s">
        <v>122</v>
      </c>
      <c r="AD440" s="124" t="s">
        <v>35</v>
      </c>
      <c r="AE440" s="124" t="s">
        <v>35</v>
      </c>
      <c r="AF440" s="125" t="s">
        <v>116</v>
      </c>
      <c r="AG440" s="122" t="s">
        <v>117</v>
      </c>
    </row>
    <row r="441" spans="2:33" s="14" customFormat="1" x14ac:dyDescent="0.2">
      <c r="B441" s="121">
        <v>18</v>
      </c>
      <c r="C441" s="3" t="s">
        <v>60</v>
      </c>
      <c r="D441" s="122">
        <v>12</v>
      </c>
      <c r="E441" s="123" t="s">
        <v>124</v>
      </c>
      <c r="F441" s="124" t="s">
        <v>119</v>
      </c>
      <c r="G441" s="124" t="s">
        <v>35</v>
      </c>
      <c r="H441" s="124" t="s">
        <v>35</v>
      </c>
      <c r="I441" s="124" t="s">
        <v>35</v>
      </c>
      <c r="J441" s="124" t="s">
        <v>115</v>
      </c>
      <c r="K441" s="124" t="s">
        <v>126</v>
      </c>
      <c r="L441" s="124" t="s">
        <v>35</v>
      </c>
      <c r="M441" s="124" t="s">
        <v>35</v>
      </c>
      <c r="N441" s="124" t="s">
        <v>123</v>
      </c>
      <c r="O441" s="124" t="s">
        <v>35</v>
      </c>
      <c r="P441" s="124" t="s">
        <v>112</v>
      </c>
      <c r="Q441" s="124" t="s">
        <v>35</v>
      </c>
      <c r="R441" s="124" t="s">
        <v>35</v>
      </c>
      <c r="S441" s="124" t="s">
        <v>35</v>
      </c>
      <c r="T441" s="124" t="s">
        <v>118</v>
      </c>
      <c r="U441" s="124" t="s">
        <v>35</v>
      </c>
      <c r="V441" s="124" t="s">
        <v>35</v>
      </c>
      <c r="W441" s="124" t="s">
        <v>35</v>
      </c>
      <c r="X441" s="124" t="s">
        <v>35</v>
      </c>
      <c r="Y441" s="124" t="s">
        <v>120</v>
      </c>
      <c r="Z441" s="124" t="s">
        <v>121</v>
      </c>
      <c r="AA441" s="124" t="s">
        <v>127</v>
      </c>
      <c r="AB441" s="124" t="s">
        <v>35</v>
      </c>
      <c r="AC441" s="124" t="s">
        <v>122</v>
      </c>
      <c r="AD441" s="124" t="s">
        <v>35</v>
      </c>
      <c r="AE441" s="124" t="s">
        <v>35</v>
      </c>
      <c r="AF441" s="125" t="s">
        <v>116</v>
      </c>
      <c r="AG441" s="122" t="s">
        <v>117</v>
      </c>
    </row>
    <row r="442" spans="2:33" s="14" customFormat="1" x14ac:dyDescent="0.2">
      <c r="B442" s="121">
        <v>19</v>
      </c>
      <c r="C442" s="3" t="s">
        <v>60</v>
      </c>
      <c r="D442" s="122">
        <v>13</v>
      </c>
      <c r="E442" s="123" t="s">
        <v>124</v>
      </c>
      <c r="F442" s="124" t="s">
        <v>119</v>
      </c>
      <c r="G442" s="124" t="s">
        <v>35</v>
      </c>
      <c r="H442" s="124" t="s">
        <v>35</v>
      </c>
      <c r="I442" s="124" t="s">
        <v>35</v>
      </c>
      <c r="J442" s="124" t="s">
        <v>115</v>
      </c>
      <c r="K442" s="124" t="s">
        <v>126</v>
      </c>
      <c r="L442" s="124" t="s">
        <v>35</v>
      </c>
      <c r="M442" s="124" t="s">
        <v>35</v>
      </c>
      <c r="N442" s="124" t="s">
        <v>123</v>
      </c>
      <c r="O442" s="124" t="s">
        <v>129</v>
      </c>
      <c r="P442" s="124" t="s">
        <v>112</v>
      </c>
      <c r="Q442" s="124" t="s">
        <v>35</v>
      </c>
      <c r="R442" s="124" t="s">
        <v>35</v>
      </c>
      <c r="S442" s="124" t="s">
        <v>35</v>
      </c>
      <c r="T442" s="124" t="s">
        <v>118</v>
      </c>
      <c r="U442" s="124" t="s">
        <v>35</v>
      </c>
      <c r="V442" s="124" t="s">
        <v>35</v>
      </c>
      <c r="W442" s="124" t="s">
        <v>35</v>
      </c>
      <c r="X442" s="124" t="s">
        <v>35</v>
      </c>
      <c r="Y442" s="124" t="s">
        <v>120</v>
      </c>
      <c r="Z442" s="124" t="s">
        <v>121</v>
      </c>
      <c r="AA442" s="124" t="s">
        <v>127</v>
      </c>
      <c r="AB442" s="124" t="s">
        <v>35</v>
      </c>
      <c r="AC442" s="124" t="s">
        <v>122</v>
      </c>
      <c r="AD442" s="124" t="s">
        <v>35</v>
      </c>
      <c r="AE442" s="124" t="s">
        <v>35</v>
      </c>
      <c r="AF442" s="125" t="s">
        <v>116</v>
      </c>
      <c r="AG442" s="122" t="s">
        <v>117</v>
      </c>
    </row>
    <row r="443" spans="2:33" s="14" customFormat="1" x14ac:dyDescent="0.2">
      <c r="B443" s="127">
        <v>20</v>
      </c>
      <c r="C443" s="128" t="s">
        <v>60</v>
      </c>
      <c r="D443" s="129">
        <v>15</v>
      </c>
      <c r="E443" s="130" t="s">
        <v>124</v>
      </c>
      <c r="F443" s="131" t="s">
        <v>119</v>
      </c>
      <c r="G443" s="131" t="s">
        <v>35</v>
      </c>
      <c r="H443" s="131" t="s">
        <v>35</v>
      </c>
      <c r="I443" s="131" t="s">
        <v>128</v>
      </c>
      <c r="J443" s="131" t="s">
        <v>115</v>
      </c>
      <c r="K443" s="131" t="s">
        <v>126</v>
      </c>
      <c r="L443" s="131" t="s">
        <v>35</v>
      </c>
      <c r="M443" s="131" t="s">
        <v>35</v>
      </c>
      <c r="N443" s="131" t="s">
        <v>123</v>
      </c>
      <c r="O443" s="131" t="s">
        <v>129</v>
      </c>
      <c r="P443" s="131" t="s">
        <v>112</v>
      </c>
      <c r="Q443" s="131" t="s">
        <v>35</v>
      </c>
      <c r="R443" s="131" t="s">
        <v>130</v>
      </c>
      <c r="S443" s="131" t="s">
        <v>35</v>
      </c>
      <c r="T443" s="131" t="s">
        <v>118</v>
      </c>
      <c r="U443" s="131" t="s">
        <v>35</v>
      </c>
      <c r="V443" s="131" t="s">
        <v>35</v>
      </c>
      <c r="W443" s="131" t="s">
        <v>35</v>
      </c>
      <c r="X443" s="131" t="s">
        <v>35</v>
      </c>
      <c r="Y443" s="131" t="s">
        <v>120</v>
      </c>
      <c r="Z443" s="131" t="s">
        <v>121</v>
      </c>
      <c r="AA443" s="131" t="s">
        <v>127</v>
      </c>
      <c r="AB443" s="131" t="s">
        <v>35</v>
      </c>
      <c r="AC443" s="131" t="s">
        <v>122</v>
      </c>
      <c r="AD443" s="131" t="s">
        <v>35</v>
      </c>
      <c r="AE443" s="131" t="s">
        <v>35</v>
      </c>
      <c r="AF443" s="132" t="s">
        <v>116</v>
      </c>
      <c r="AG443" s="129" t="s">
        <v>117</v>
      </c>
    </row>
  </sheetData>
  <autoFilter ref="B3:AG3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B1:BU447"/>
  <sheetViews>
    <sheetView zoomScale="70" zoomScaleNormal="70" workbookViewId="0">
      <pane ySplit="7" topLeftCell="A8" activePane="bottomLeft" state="frozen"/>
      <selection pane="bottomLeft"/>
    </sheetView>
  </sheetViews>
  <sheetFormatPr baseColWidth="10" defaultColWidth="11.5" defaultRowHeight="13.6" x14ac:dyDescent="0.2"/>
  <cols>
    <col min="1" max="1" width="5.75" style="14" customWidth="1"/>
    <col min="2" max="2" width="45.375" style="14" customWidth="1"/>
    <col min="3" max="3" width="11.5" style="1"/>
    <col min="4" max="4" width="9.5" style="1" customWidth="1"/>
    <col min="5" max="26" width="11.5" style="14"/>
    <col min="27" max="27" width="11.25" style="14" customWidth="1"/>
    <col min="28" max="49" width="11.5" style="14"/>
    <col min="50" max="50" width="11.25" style="14" customWidth="1"/>
    <col min="51" max="72" width="11.5" style="14"/>
    <col min="73" max="73" width="11.25" style="14" customWidth="1"/>
    <col min="74" max="16384" width="11.5" style="14"/>
  </cols>
  <sheetData>
    <row r="1" spans="2:73" ht="30.1" customHeight="1" x14ac:dyDescent="0.2">
      <c r="B1" s="253" t="s">
        <v>343</v>
      </c>
      <c r="C1" s="2"/>
    </row>
    <row r="2" spans="2:73" ht="13.75" customHeight="1" x14ac:dyDescent="0.25">
      <c r="B2" s="309" t="s">
        <v>311</v>
      </c>
      <c r="C2" s="311" t="s">
        <v>310</v>
      </c>
    </row>
    <row r="3" spans="2:73" ht="13.75" customHeight="1" x14ac:dyDescent="0.25">
      <c r="B3" s="309" t="s">
        <v>312</v>
      </c>
      <c r="C3" s="311" t="s">
        <v>313</v>
      </c>
    </row>
    <row r="4" spans="2:73" ht="13.75" customHeight="1" x14ac:dyDescent="0.25">
      <c r="B4" s="309" t="s">
        <v>314</v>
      </c>
      <c r="C4" s="311" t="s">
        <v>315</v>
      </c>
    </row>
    <row r="5" spans="2:73" ht="13.75" customHeight="1" x14ac:dyDescent="0.2">
      <c r="B5" s="309"/>
      <c r="C5" s="310"/>
    </row>
    <row r="6" spans="2:73" ht="103.75" customHeight="1" x14ac:dyDescent="0.2">
      <c r="B6" s="261" t="s">
        <v>0</v>
      </c>
      <c r="C6" s="262" t="s">
        <v>36</v>
      </c>
      <c r="D6" s="15" t="s">
        <v>89</v>
      </c>
      <c r="E6" s="263" t="s">
        <v>45</v>
      </c>
      <c r="F6" s="264" t="s">
        <v>74</v>
      </c>
      <c r="G6" s="265" t="s">
        <v>75</v>
      </c>
      <c r="H6" s="263" t="s">
        <v>76</v>
      </c>
      <c r="I6" s="263" t="s">
        <v>73</v>
      </c>
      <c r="J6" s="263" t="s">
        <v>77</v>
      </c>
      <c r="K6" s="263" t="s">
        <v>78</v>
      </c>
      <c r="L6" s="263" t="s">
        <v>79</v>
      </c>
      <c r="M6" s="263" t="s">
        <v>80</v>
      </c>
      <c r="N6" s="263" t="s">
        <v>81</v>
      </c>
      <c r="O6" s="263" t="s">
        <v>46</v>
      </c>
      <c r="P6" s="263" t="s">
        <v>47</v>
      </c>
      <c r="Q6" s="263" t="s">
        <v>48</v>
      </c>
      <c r="R6" s="263" t="s">
        <v>303</v>
      </c>
      <c r="S6" s="263" t="s">
        <v>304</v>
      </c>
      <c r="T6" s="263" t="s">
        <v>305</v>
      </c>
      <c r="U6" s="263" t="s">
        <v>306</v>
      </c>
      <c r="V6" s="263" t="s">
        <v>307</v>
      </c>
      <c r="W6" s="263" t="s">
        <v>82</v>
      </c>
      <c r="X6" s="263" t="s">
        <v>83</v>
      </c>
      <c r="Y6" s="263" t="s">
        <v>84</v>
      </c>
      <c r="Z6" s="263" t="s">
        <v>85</v>
      </c>
      <c r="AA6" s="16" t="s">
        <v>86</v>
      </c>
      <c r="AB6" s="266" t="s">
        <v>45</v>
      </c>
      <c r="AC6" s="267" t="s">
        <v>74</v>
      </c>
      <c r="AD6" s="268" t="s">
        <v>75</v>
      </c>
      <c r="AE6" s="266" t="s">
        <v>76</v>
      </c>
      <c r="AF6" s="266" t="s">
        <v>73</v>
      </c>
      <c r="AG6" s="266" t="s">
        <v>77</v>
      </c>
      <c r="AH6" s="266" t="s">
        <v>78</v>
      </c>
      <c r="AI6" s="266" t="s">
        <v>79</v>
      </c>
      <c r="AJ6" s="266" t="s">
        <v>80</v>
      </c>
      <c r="AK6" s="266" t="s">
        <v>81</v>
      </c>
      <c r="AL6" s="266" t="s">
        <v>46</v>
      </c>
      <c r="AM6" s="266" t="s">
        <v>47</v>
      </c>
      <c r="AN6" s="266" t="s">
        <v>48</v>
      </c>
      <c r="AO6" s="266" t="s">
        <v>303</v>
      </c>
      <c r="AP6" s="266" t="s">
        <v>304</v>
      </c>
      <c r="AQ6" s="266" t="s">
        <v>305</v>
      </c>
      <c r="AR6" s="266" t="s">
        <v>306</v>
      </c>
      <c r="AS6" s="266" t="s">
        <v>307</v>
      </c>
      <c r="AT6" s="266" t="s">
        <v>82</v>
      </c>
      <c r="AU6" s="266" t="s">
        <v>83</v>
      </c>
      <c r="AV6" s="266" t="s">
        <v>84</v>
      </c>
      <c r="AW6" s="266" t="s">
        <v>85</v>
      </c>
      <c r="AX6" s="16" t="s">
        <v>87</v>
      </c>
      <c r="AY6" s="266" t="s">
        <v>45</v>
      </c>
      <c r="AZ6" s="267" t="s">
        <v>74</v>
      </c>
      <c r="BA6" s="268" t="s">
        <v>75</v>
      </c>
      <c r="BB6" s="266" t="s">
        <v>76</v>
      </c>
      <c r="BC6" s="266" t="s">
        <v>73</v>
      </c>
      <c r="BD6" s="266" t="s">
        <v>77</v>
      </c>
      <c r="BE6" s="266" t="s">
        <v>78</v>
      </c>
      <c r="BF6" s="266" t="s">
        <v>79</v>
      </c>
      <c r="BG6" s="266" t="s">
        <v>80</v>
      </c>
      <c r="BH6" s="266" t="s">
        <v>81</v>
      </c>
      <c r="BI6" s="266" t="s">
        <v>46</v>
      </c>
      <c r="BJ6" s="266" t="s">
        <v>47</v>
      </c>
      <c r="BK6" s="266" t="s">
        <v>48</v>
      </c>
      <c r="BL6" s="266" t="s">
        <v>303</v>
      </c>
      <c r="BM6" s="266" t="s">
        <v>304</v>
      </c>
      <c r="BN6" s="266" t="s">
        <v>305</v>
      </c>
      <c r="BO6" s="266" t="s">
        <v>306</v>
      </c>
      <c r="BP6" s="266" t="s">
        <v>307</v>
      </c>
      <c r="BQ6" s="266" t="s">
        <v>82</v>
      </c>
      <c r="BR6" s="266" t="s">
        <v>83</v>
      </c>
      <c r="BS6" s="266" t="s">
        <v>84</v>
      </c>
      <c r="BT6" s="266" t="s">
        <v>85</v>
      </c>
      <c r="BU6" s="16"/>
    </row>
    <row r="7" spans="2:73" ht="15.65" x14ac:dyDescent="0.25">
      <c r="B7" s="117"/>
      <c r="C7" s="118"/>
      <c r="D7" s="17"/>
      <c r="E7" s="6" t="s">
        <v>39</v>
      </c>
      <c r="F7" s="6" t="s">
        <v>39</v>
      </c>
      <c r="G7" s="6" t="s">
        <v>39</v>
      </c>
      <c r="H7" s="6" t="s">
        <v>39</v>
      </c>
      <c r="I7" s="6" t="s">
        <v>39</v>
      </c>
      <c r="J7" s="6" t="s">
        <v>39</v>
      </c>
      <c r="K7" s="6" t="s">
        <v>39</v>
      </c>
      <c r="L7" s="6" t="s">
        <v>39</v>
      </c>
      <c r="M7" s="6" t="s">
        <v>39</v>
      </c>
      <c r="N7" s="6" t="s">
        <v>39</v>
      </c>
      <c r="O7" s="6" t="s">
        <v>39</v>
      </c>
      <c r="P7" s="6" t="s">
        <v>39</v>
      </c>
      <c r="Q7" s="6" t="s">
        <v>39</v>
      </c>
      <c r="R7" s="6" t="s">
        <v>39</v>
      </c>
      <c r="S7" s="6" t="s">
        <v>39</v>
      </c>
      <c r="T7" s="6" t="s">
        <v>39</v>
      </c>
      <c r="U7" s="6" t="s">
        <v>39</v>
      </c>
      <c r="V7" s="6" t="s">
        <v>39</v>
      </c>
      <c r="W7" s="6" t="s">
        <v>39</v>
      </c>
      <c r="X7" s="6" t="s">
        <v>39</v>
      </c>
      <c r="Y7" s="6" t="s">
        <v>39</v>
      </c>
      <c r="Z7" s="6" t="s">
        <v>39</v>
      </c>
      <c r="AA7" s="18"/>
      <c r="AB7" s="6" t="s">
        <v>40</v>
      </c>
      <c r="AC7" s="6" t="s">
        <v>40</v>
      </c>
      <c r="AD7" s="6" t="s">
        <v>40</v>
      </c>
      <c r="AE7" s="6" t="s">
        <v>40</v>
      </c>
      <c r="AF7" s="6" t="s">
        <v>40</v>
      </c>
      <c r="AG7" s="6" t="s">
        <v>40</v>
      </c>
      <c r="AH7" s="6" t="s">
        <v>40</v>
      </c>
      <c r="AI7" s="6" t="s">
        <v>40</v>
      </c>
      <c r="AJ7" s="6" t="s">
        <v>40</v>
      </c>
      <c r="AK7" s="6" t="s">
        <v>40</v>
      </c>
      <c r="AL7" s="6" t="s">
        <v>40</v>
      </c>
      <c r="AM7" s="6" t="s">
        <v>40</v>
      </c>
      <c r="AN7" s="6" t="s">
        <v>40</v>
      </c>
      <c r="AO7" s="6" t="s">
        <v>40</v>
      </c>
      <c r="AP7" s="6" t="s">
        <v>40</v>
      </c>
      <c r="AQ7" s="6" t="s">
        <v>40</v>
      </c>
      <c r="AR7" s="6" t="s">
        <v>40</v>
      </c>
      <c r="AS7" s="6" t="s">
        <v>40</v>
      </c>
      <c r="AT7" s="6" t="s">
        <v>40</v>
      </c>
      <c r="AU7" s="6" t="s">
        <v>40</v>
      </c>
      <c r="AV7" s="6" t="s">
        <v>40</v>
      </c>
      <c r="AW7" s="6" t="s">
        <v>40</v>
      </c>
      <c r="AX7" s="18"/>
      <c r="AY7" s="6" t="s">
        <v>88</v>
      </c>
      <c r="AZ7" s="6" t="s">
        <v>88</v>
      </c>
      <c r="BA7" s="6" t="s">
        <v>88</v>
      </c>
      <c r="BB7" s="6" t="s">
        <v>88</v>
      </c>
      <c r="BC7" s="6" t="s">
        <v>88</v>
      </c>
      <c r="BD7" s="6" t="s">
        <v>88</v>
      </c>
      <c r="BE7" s="6" t="s">
        <v>88</v>
      </c>
      <c r="BF7" s="6" t="s">
        <v>88</v>
      </c>
      <c r="BG7" s="6" t="s">
        <v>88</v>
      </c>
      <c r="BH7" s="6" t="s">
        <v>88</v>
      </c>
      <c r="BI7" s="6" t="s">
        <v>88</v>
      </c>
      <c r="BJ7" s="6" t="s">
        <v>88</v>
      </c>
      <c r="BK7" s="6" t="s">
        <v>88</v>
      </c>
      <c r="BL7" s="6" t="s">
        <v>88</v>
      </c>
      <c r="BM7" s="6" t="s">
        <v>88</v>
      </c>
      <c r="BN7" s="6" t="s">
        <v>88</v>
      </c>
      <c r="BO7" s="6" t="s">
        <v>88</v>
      </c>
      <c r="BP7" s="6" t="s">
        <v>88</v>
      </c>
      <c r="BQ7" s="6" t="s">
        <v>88</v>
      </c>
      <c r="BR7" s="6" t="s">
        <v>88</v>
      </c>
      <c r="BS7" s="6" t="s">
        <v>88</v>
      </c>
      <c r="BT7" s="6" t="s">
        <v>88</v>
      </c>
      <c r="BU7" s="18"/>
    </row>
    <row r="8" spans="2:73" x14ac:dyDescent="0.2">
      <c r="B8" s="7" t="s">
        <v>41</v>
      </c>
      <c r="C8" s="11">
        <v>1</v>
      </c>
      <c r="D8" s="19"/>
      <c r="E8" s="8">
        <f>AB8-AY8</f>
        <v>0</v>
      </c>
      <c r="F8" s="8">
        <f t="shared" ref="F8:F71" si="0">AC8-AZ8</f>
        <v>0</v>
      </c>
      <c r="G8" s="8">
        <f t="shared" ref="G8:G71" si="1">AD8-BA8</f>
        <v>0</v>
      </c>
      <c r="H8" s="8">
        <f t="shared" ref="H8:H71" si="2">AE8-BB8</f>
        <v>0</v>
      </c>
      <c r="I8" s="8">
        <f t="shared" ref="I8:I71" si="3">AF8-BC8</f>
        <v>0</v>
      </c>
      <c r="J8" s="8">
        <f t="shared" ref="J8:J71" si="4">AG8-BD8</f>
        <v>0</v>
      </c>
      <c r="K8" s="8">
        <f t="shared" ref="K8:K71" si="5">AH8-BE8</f>
        <v>0</v>
      </c>
      <c r="L8" s="8">
        <f t="shared" ref="L8:L71" si="6">AI8-BF8</f>
        <v>0</v>
      </c>
      <c r="M8" s="8">
        <f t="shared" ref="M8:M71" si="7">AJ8-BG8</f>
        <v>0</v>
      </c>
      <c r="N8" s="8">
        <f t="shared" ref="N8:N71" si="8">AK8-BH8</f>
        <v>0</v>
      </c>
      <c r="O8" s="8">
        <f t="shared" ref="O8:O71" si="9">AL8-BI8</f>
        <v>0</v>
      </c>
      <c r="P8" s="8">
        <f t="shared" ref="P8:P71" si="10">AM8-BJ8</f>
        <v>0</v>
      </c>
      <c r="Q8" s="8">
        <f t="shared" ref="Q8:Q71" si="11">AN8-BK8</f>
        <v>0</v>
      </c>
      <c r="R8" s="8">
        <f t="shared" ref="R8:R71" si="12">AO8-BL8</f>
        <v>0</v>
      </c>
      <c r="S8" s="8">
        <f t="shared" ref="S8:S71" si="13">AP8-BM8</f>
        <v>0</v>
      </c>
      <c r="T8" s="8">
        <f t="shared" ref="T8:T71" si="14">AQ8-BN8</f>
        <v>0</v>
      </c>
      <c r="U8" s="8">
        <f t="shared" ref="U8:U71" si="15">AR8-BO8</f>
        <v>0</v>
      </c>
      <c r="V8" s="8">
        <f t="shared" ref="V8:V71" si="16">AS8-BP8</f>
        <v>0</v>
      </c>
      <c r="W8" s="8">
        <f t="shared" ref="W8:W71" si="17">AT8-BQ8</f>
        <v>0</v>
      </c>
      <c r="X8" s="8">
        <f t="shared" ref="X8:X71" si="18">AU8-BR8</f>
        <v>0</v>
      </c>
      <c r="Y8" s="8">
        <f t="shared" ref="Y8:Y71" si="19">AV8-BS8</f>
        <v>0</v>
      </c>
      <c r="Z8" s="8">
        <f t="shared" ref="Z8:Z71" si="20">AW8-BT8</f>
        <v>0</v>
      </c>
      <c r="AA8" s="20"/>
      <c r="AB8" s="8">
        <v>-26740.823991379308</v>
      </c>
      <c r="AC8" s="8">
        <v>1.4657056699414917</v>
      </c>
      <c r="AD8" s="8">
        <v>1.2202744353273284E-3</v>
      </c>
      <c r="AE8" s="8">
        <v>8560.9290004268023</v>
      </c>
      <c r="AF8" s="8">
        <v>105284.82884995527</v>
      </c>
      <c r="AG8" s="8">
        <v>8.3955539530304837E-2</v>
      </c>
      <c r="AH8" s="8">
        <v>9817.5131131663984</v>
      </c>
      <c r="AI8" s="8">
        <v>447.20777858098864</v>
      </c>
      <c r="AJ8" s="8">
        <v>325.0279404272278</v>
      </c>
      <c r="AK8" s="8">
        <v>455.02982571023216</v>
      </c>
      <c r="AL8" s="8">
        <v>745.35772898166795</v>
      </c>
      <c r="AM8" s="8">
        <v>775.34740098876114</v>
      </c>
      <c r="AN8" s="8">
        <v>17.357529328863158</v>
      </c>
      <c r="AO8" s="8">
        <v>1487485.4846913256</v>
      </c>
      <c r="AP8" s="8">
        <v>134014.42936466658</v>
      </c>
      <c r="AQ8" s="8">
        <v>189689.91810560631</v>
      </c>
      <c r="AR8" s="8">
        <v>28460.518424092719</v>
      </c>
      <c r="AS8" s="8">
        <v>4674074.5497929482</v>
      </c>
      <c r="AT8" s="8">
        <v>5140.2464538599361</v>
      </c>
      <c r="AU8" s="8">
        <v>7996.0432635701854</v>
      </c>
      <c r="AV8" s="8">
        <v>27422.604993640809</v>
      </c>
      <c r="AW8" s="8">
        <v>1045.186378473034</v>
      </c>
      <c r="AX8" s="20"/>
      <c r="AY8" s="8">
        <v>-26740.823991379308</v>
      </c>
      <c r="AZ8" s="8">
        <v>1.4657056699414917</v>
      </c>
      <c r="BA8" s="8">
        <v>1.2202744353273284E-3</v>
      </c>
      <c r="BB8" s="8">
        <v>8560.9290004268023</v>
      </c>
      <c r="BC8" s="8">
        <v>105284.82884995527</v>
      </c>
      <c r="BD8" s="8">
        <v>8.3955539530304837E-2</v>
      </c>
      <c r="BE8" s="8">
        <v>9817.5131131663984</v>
      </c>
      <c r="BF8" s="8">
        <v>447.20777858098864</v>
      </c>
      <c r="BG8" s="8">
        <v>325.0279404272278</v>
      </c>
      <c r="BH8" s="8">
        <v>455.02982571023216</v>
      </c>
      <c r="BI8" s="8">
        <v>745.35772898166795</v>
      </c>
      <c r="BJ8" s="8">
        <v>775.34740098876114</v>
      </c>
      <c r="BK8" s="8">
        <v>17.357529328863158</v>
      </c>
      <c r="BL8" s="8">
        <v>1487485.4846913256</v>
      </c>
      <c r="BM8" s="8">
        <v>134014.42936466658</v>
      </c>
      <c r="BN8" s="8">
        <v>189689.91810560631</v>
      </c>
      <c r="BO8" s="8">
        <v>28460.518424092719</v>
      </c>
      <c r="BP8" s="8">
        <v>4674074.5497929482</v>
      </c>
      <c r="BQ8" s="8">
        <v>5140.2464538599361</v>
      </c>
      <c r="BR8" s="8">
        <v>7996.0432635701854</v>
      </c>
      <c r="BS8" s="8">
        <v>27422.604993640809</v>
      </c>
      <c r="BT8" s="8">
        <v>1045.186378473034</v>
      </c>
      <c r="BU8" s="20"/>
    </row>
    <row r="9" spans="2:73" x14ac:dyDescent="0.2">
      <c r="B9" s="4" t="s">
        <v>41</v>
      </c>
      <c r="C9" s="12">
        <v>2</v>
      </c>
      <c r="D9" s="19"/>
      <c r="E9" s="9">
        <f t="shared" ref="E9:E72" si="21">AB9-AY9</f>
        <v>0</v>
      </c>
      <c r="F9" s="9">
        <f t="shared" si="0"/>
        <v>0</v>
      </c>
      <c r="G9" s="9">
        <f t="shared" si="1"/>
        <v>0</v>
      </c>
      <c r="H9" s="9">
        <f t="shared" si="2"/>
        <v>0</v>
      </c>
      <c r="I9" s="9">
        <f t="shared" si="3"/>
        <v>0</v>
      </c>
      <c r="J9" s="9">
        <f t="shared" si="4"/>
        <v>0</v>
      </c>
      <c r="K9" s="9">
        <f t="shared" si="5"/>
        <v>0</v>
      </c>
      <c r="L9" s="9">
        <f t="shared" si="6"/>
        <v>0</v>
      </c>
      <c r="M9" s="9">
        <f t="shared" si="7"/>
        <v>0</v>
      </c>
      <c r="N9" s="9">
        <f t="shared" si="8"/>
        <v>0</v>
      </c>
      <c r="O9" s="9">
        <f t="shared" si="9"/>
        <v>0</v>
      </c>
      <c r="P9" s="9">
        <f t="shared" si="10"/>
        <v>0</v>
      </c>
      <c r="Q9" s="9">
        <f t="shared" si="11"/>
        <v>0</v>
      </c>
      <c r="R9" s="9">
        <f t="shared" si="12"/>
        <v>0</v>
      </c>
      <c r="S9" s="9">
        <f t="shared" si="13"/>
        <v>0</v>
      </c>
      <c r="T9" s="9">
        <f t="shared" si="14"/>
        <v>0</v>
      </c>
      <c r="U9" s="9">
        <f t="shared" si="15"/>
        <v>0</v>
      </c>
      <c r="V9" s="9">
        <f t="shared" si="16"/>
        <v>0</v>
      </c>
      <c r="W9" s="9">
        <f t="shared" si="17"/>
        <v>0</v>
      </c>
      <c r="X9" s="9">
        <f t="shared" si="18"/>
        <v>0</v>
      </c>
      <c r="Y9" s="9">
        <f t="shared" si="19"/>
        <v>0</v>
      </c>
      <c r="Z9" s="9">
        <f t="shared" si="20"/>
        <v>0</v>
      </c>
      <c r="AA9" s="20"/>
      <c r="AB9" s="9">
        <v>-53481.647982758615</v>
      </c>
      <c r="AC9" s="9">
        <v>2.9314113398829833</v>
      </c>
      <c r="AD9" s="9">
        <v>2.4405488706546567E-3</v>
      </c>
      <c r="AE9" s="9">
        <v>17121.858000853605</v>
      </c>
      <c r="AF9" s="9">
        <v>210569.65769991055</v>
      </c>
      <c r="AG9" s="9">
        <v>0.16791107906060967</v>
      </c>
      <c r="AH9" s="9">
        <v>19635.026226332797</v>
      </c>
      <c r="AI9" s="9">
        <v>894.41555716197729</v>
      </c>
      <c r="AJ9" s="9">
        <v>650.05588085445561</v>
      </c>
      <c r="AK9" s="9">
        <v>910.05965142046432</v>
      </c>
      <c r="AL9" s="9">
        <v>1490.7154579633359</v>
      </c>
      <c r="AM9" s="9">
        <v>1550.6948019775223</v>
      </c>
      <c r="AN9" s="9">
        <v>34.715058657726317</v>
      </c>
      <c r="AO9" s="9">
        <v>2974970.9693826512</v>
      </c>
      <c r="AP9" s="9">
        <v>268028.85872933315</v>
      </c>
      <c r="AQ9" s="9">
        <v>379379.83621121262</v>
      </c>
      <c r="AR9" s="9">
        <v>56921.036848185438</v>
      </c>
      <c r="AS9" s="9">
        <v>9348149.0995858964</v>
      </c>
      <c r="AT9" s="9">
        <v>10280.492907719872</v>
      </c>
      <c r="AU9" s="9">
        <v>15992.086527140371</v>
      </c>
      <c r="AV9" s="9">
        <v>54845.209987281618</v>
      </c>
      <c r="AW9" s="9">
        <v>2090.372756946068</v>
      </c>
      <c r="AX9" s="20"/>
      <c r="AY9" s="9">
        <v>-53481.647982758615</v>
      </c>
      <c r="AZ9" s="9">
        <v>2.9314113398829833</v>
      </c>
      <c r="BA9" s="9">
        <v>2.4405488706546567E-3</v>
      </c>
      <c r="BB9" s="9">
        <v>17121.858000853605</v>
      </c>
      <c r="BC9" s="9">
        <v>210569.65769991055</v>
      </c>
      <c r="BD9" s="9">
        <v>0.16791107906060967</v>
      </c>
      <c r="BE9" s="9">
        <v>19635.026226332797</v>
      </c>
      <c r="BF9" s="9">
        <v>894.41555716197729</v>
      </c>
      <c r="BG9" s="9">
        <v>650.05588085445561</v>
      </c>
      <c r="BH9" s="9">
        <v>910.05965142046432</v>
      </c>
      <c r="BI9" s="9">
        <v>1490.7154579633359</v>
      </c>
      <c r="BJ9" s="9">
        <v>1550.6948019775223</v>
      </c>
      <c r="BK9" s="9">
        <v>34.715058657726317</v>
      </c>
      <c r="BL9" s="9">
        <v>2974970.9693826512</v>
      </c>
      <c r="BM9" s="9">
        <v>268028.85872933315</v>
      </c>
      <c r="BN9" s="9">
        <v>379379.83621121262</v>
      </c>
      <c r="BO9" s="9">
        <v>56921.036848185438</v>
      </c>
      <c r="BP9" s="9">
        <v>9348149.0995858964</v>
      </c>
      <c r="BQ9" s="9">
        <v>10280.492907719872</v>
      </c>
      <c r="BR9" s="9">
        <v>15992.086527140371</v>
      </c>
      <c r="BS9" s="9">
        <v>54845.209987281618</v>
      </c>
      <c r="BT9" s="9">
        <v>2090.372756946068</v>
      </c>
      <c r="BU9" s="20"/>
    </row>
    <row r="10" spans="2:73" x14ac:dyDescent="0.2">
      <c r="B10" s="4" t="s">
        <v>41</v>
      </c>
      <c r="C10" s="12">
        <v>3</v>
      </c>
      <c r="D10" s="19"/>
      <c r="E10" s="9">
        <f t="shared" si="21"/>
        <v>0</v>
      </c>
      <c r="F10" s="9">
        <f t="shared" si="0"/>
        <v>0</v>
      </c>
      <c r="G10" s="9">
        <f t="shared" si="1"/>
        <v>0</v>
      </c>
      <c r="H10" s="9">
        <f t="shared" si="2"/>
        <v>0</v>
      </c>
      <c r="I10" s="9">
        <f t="shared" si="3"/>
        <v>0</v>
      </c>
      <c r="J10" s="9">
        <f t="shared" si="4"/>
        <v>0</v>
      </c>
      <c r="K10" s="9">
        <f t="shared" si="5"/>
        <v>0</v>
      </c>
      <c r="L10" s="9">
        <f t="shared" si="6"/>
        <v>0</v>
      </c>
      <c r="M10" s="9">
        <f t="shared" si="7"/>
        <v>0</v>
      </c>
      <c r="N10" s="9">
        <f t="shared" si="8"/>
        <v>0</v>
      </c>
      <c r="O10" s="9">
        <f t="shared" si="9"/>
        <v>0</v>
      </c>
      <c r="P10" s="9">
        <f t="shared" si="10"/>
        <v>0</v>
      </c>
      <c r="Q10" s="9">
        <f t="shared" si="11"/>
        <v>0</v>
      </c>
      <c r="R10" s="9">
        <f t="shared" si="12"/>
        <v>0</v>
      </c>
      <c r="S10" s="9">
        <f t="shared" si="13"/>
        <v>0</v>
      </c>
      <c r="T10" s="9">
        <f t="shared" si="14"/>
        <v>0</v>
      </c>
      <c r="U10" s="9">
        <f t="shared" si="15"/>
        <v>0</v>
      </c>
      <c r="V10" s="9">
        <f t="shared" si="16"/>
        <v>0</v>
      </c>
      <c r="W10" s="9">
        <f t="shared" si="17"/>
        <v>0</v>
      </c>
      <c r="X10" s="9">
        <f t="shared" si="18"/>
        <v>0</v>
      </c>
      <c r="Y10" s="9">
        <f t="shared" si="19"/>
        <v>0</v>
      </c>
      <c r="Z10" s="9">
        <f t="shared" si="20"/>
        <v>0</v>
      </c>
      <c r="AA10" s="20"/>
      <c r="AB10" s="9">
        <v>-80222.471974137938</v>
      </c>
      <c r="AC10" s="9">
        <v>4.3971170098244725</v>
      </c>
      <c r="AD10" s="9">
        <v>3.6608233059819834E-3</v>
      </c>
      <c r="AE10" s="9">
        <v>25682.787001280416</v>
      </c>
      <c r="AF10" s="9">
        <v>315854.48654986604</v>
      </c>
      <c r="AG10" s="9">
        <v>0.25186661859091447</v>
      </c>
      <c r="AH10" s="9">
        <v>29452.539339499217</v>
      </c>
      <c r="AI10" s="9">
        <v>1341.6233357429662</v>
      </c>
      <c r="AJ10" s="9">
        <v>975.08382128168364</v>
      </c>
      <c r="AK10" s="9">
        <v>1365.0894771306964</v>
      </c>
      <c r="AL10" s="9">
        <v>2236.0731869450033</v>
      </c>
      <c r="AM10" s="9">
        <v>2326.0422029662845</v>
      </c>
      <c r="AN10" s="9">
        <v>52.072587986589461</v>
      </c>
      <c r="AO10" s="9">
        <v>4462456.4540739749</v>
      </c>
      <c r="AP10" s="9">
        <v>402043.28809399978</v>
      </c>
      <c r="AQ10" s="9">
        <v>569069.75431681878</v>
      </c>
      <c r="AR10" s="9">
        <v>85381.555272278129</v>
      </c>
      <c r="AS10" s="9">
        <v>14022223.649378847</v>
      </c>
      <c r="AT10" s="9">
        <v>15420.73936157981</v>
      </c>
      <c r="AU10" s="9">
        <v>23988.129790710558</v>
      </c>
      <c r="AV10" s="9">
        <v>82267.814980922456</v>
      </c>
      <c r="AW10" s="9">
        <v>3135.5591354191033</v>
      </c>
      <c r="AX10" s="20"/>
      <c r="AY10" s="9">
        <v>-80222.471974137938</v>
      </c>
      <c r="AZ10" s="9">
        <v>4.3971170098244725</v>
      </c>
      <c r="BA10" s="9">
        <v>3.6608233059819834E-3</v>
      </c>
      <c r="BB10" s="9">
        <v>25682.787001280416</v>
      </c>
      <c r="BC10" s="9">
        <v>315854.48654986604</v>
      </c>
      <c r="BD10" s="9">
        <v>0.25186661859091447</v>
      </c>
      <c r="BE10" s="9">
        <v>29452.539339499217</v>
      </c>
      <c r="BF10" s="9">
        <v>1341.6233357429662</v>
      </c>
      <c r="BG10" s="9">
        <v>975.08382128168364</v>
      </c>
      <c r="BH10" s="9">
        <v>1365.0894771306964</v>
      </c>
      <c r="BI10" s="9">
        <v>2236.0731869450033</v>
      </c>
      <c r="BJ10" s="9">
        <v>2326.0422029662845</v>
      </c>
      <c r="BK10" s="9">
        <v>52.072587986589461</v>
      </c>
      <c r="BL10" s="9">
        <v>4462456.4540739749</v>
      </c>
      <c r="BM10" s="9">
        <v>402043.28809399978</v>
      </c>
      <c r="BN10" s="9">
        <v>569069.75431681878</v>
      </c>
      <c r="BO10" s="9">
        <v>85381.555272278129</v>
      </c>
      <c r="BP10" s="9">
        <v>14022223.649378847</v>
      </c>
      <c r="BQ10" s="9">
        <v>15420.73936157981</v>
      </c>
      <c r="BR10" s="9">
        <v>23988.129790710558</v>
      </c>
      <c r="BS10" s="9">
        <v>82267.814980922456</v>
      </c>
      <c r="BT10" s="9">
        <v>3135.5591354191033</v>
      </c>
      <c r="BU10" s="20"/>
    </row>
    <row r="11" spans="2:73" x14ac:dyDescent="0.2">
      <c r="B11" s="4" t="s">
        <v>41</v>
      </c>
      <c r="C11" s="12">
        <v>4</v>
      </c>
      <c r="D11" s="19"/>
      <c r="E11" s="9">
        <f t="shared" si="21"/>
        <v>0</v>
      </c>
      <c r="F11" s="9">
        <f t="shared" si="0"/>
        <v>0</v>
      </c>
      <c r="G11" s="9">
        <f t="shared" si="1"/>
        <v>0</v>
      </c>
      <c r="H11" s="9">
        <f t="shared" si="2"/>
        <v>0</v>
      </c>
      <c r="I11" s="9">
        <f t="shared" si="3"/>
        <v>0</v>
      </c>
      <c r="J11" s="9">
        <f t="shared" si="4"/>
        <v>0</v>
      </c>
      <c r="K11" s="9">
        <f t="shared" si="5"/>
        <v>0</v>
      </c>
      <c r="L11" s="9">
        <f t="shared" si="6"/>
        <v>0</v>
      </c>
      <c r="M11" s="9">
        <f t="shared" si="7"/>
        <v>0</v>
      </c>
      <c r="N11" s="9">
        <f t="shared" si="8"/>
        <v>0</v>
      </c>
      <c r="O11" s="9">
        <f t="shared" si="9"/>
        <v>0</v>
      </c>
      <c r="P11" s="9">
        <f t="shared" si="10"/>
        <v>0</v>
      </c>
      <c r="Q11" s="9">
        <f t="shared" si="11"/>
        <v>0</v>
      </c>
      <c r="R11" s="9">
        <f t="shared" si="12"/>
        <v>0</v>
      </c>
      <c r="S11" s="9">
        <f t="shared" si="13"/>
        <v>0</v>
      </c>
      <c r="T11" s="9">
        <f t="shared" si="14"/>
        <v>0</v>
      </c>
      <c r="U11" s="9">
        <f t="shared" si="15"/>
        <v>0</v>
      </c>
      <c r="V11" s="9">
        <f t="shared" si="16"/>
        <v>0</v>
      </c>
      <c r="W11" s="9">
        <f t="shared" si="17"/>
        <v>0</v>
      </c>
      <c r="X11" s="9">
        <f t="shared" si="18"/>
        <v>0</v>
      </c>
      <c r="Y11" s="9">
        <f t="shared" si="19"/>
        <v>0</v>
      </c>
      <c r="Z11" s="9">
        <f t="shared" si="20"/>
        <v>0</v>
      </c>
      <c r="AA11" s="20"/>
      <c r="AB11" s="9">
        <v>-106963.29596551723</v>
      </c>
      <c r="AC11" s="9">
        <v>5.8628226797659666</v>
      </c>
      <c r="AD11" s="9">
        <v>4.8810977413093135E-3</v>
      </c>
      <c r="AE11" s="9">
        <v>34243.716001707209</v>
      </c>
      <c r="AF11" s="9">
        <v>421139.31539982109</v>
      </c>
      <c r="AG11" s="9">
        <v>0.33582215812121935</v>
      </c>
      <c r="AH11" s="9">
        <v>39270.052452665594</v>
      </c>
      <c r="AI11" s="9">
        <v>1788.8311143239546</v>
      </c>
      <c r="AJ11" s="9">
        <v>1300.1117617089112</v>
      </c>
      <c r="AK11" s="9">
        <v>1820.1193028409286</v>
      </c>
      <c r="AL11" s="9">
        <v>2981.4309159266718</v>
      </c>
      <c r="AM11" s="9">
        <v>3101.3896039550445</v>
      </c>
      <c r="AN11" s="9">
        <v>69.430117315452634</v>
      </c>
      <c r="AO11" s="9">
        <v>5949941.9387653023</v>
      </c>
      <c r="AP11" s="9">
        <v>536057.7174586663</v>
      </c>
      <c r="AQ11" s="9">
        <v>758759.67242242524</v>
      </c>
      <c r="AR11" s="9">
        <v>113842.07369637088</v>
      </c>
      <c r="AS11" s="9">
        <v>18696298.199171793</v>
      </c>
      <c r="AT11" s="9">
        <v>20560.985815439744</v>
      </c>
      <c r="AU11" s="9">
        <v>31984.173054280742</v>
      </c>
      <c r="AV11" s="9">
        <v>109690.41997456324</v>
      </c>
      <c r="AW11" s="9">
        <v>4180.7455138921359</v>
      </c>
      <c r="AX11" s="20"/>
      <c r="AY11" s="9">
        <v>-106963.29596551723</v>
      </c>
      <c r="AZ11" s="9">
        <v>5.8628226797659666</v>
      </c>
      <c r="BA11" s="9">
        <v>4.8810977413093135E-3</v>
      </c>
      <c r="BB11" s="9">
        <v>34243.716001707209</v>
      </c>
      <c r="BC11" s="9">
        <v>421139.31539982109</v>
      </c>
      <c r="BD11" s="9">
        <v>0.33582215812121935</v>
      </c>
      <c r="BE11" s="9">
        <v>39270.052452665594</v>
      </c>
      <c r="BF11" s="9">
        <v>1788.8311143239546</v>
      </c>
      <c r="BG11" s="9">
        <v>1300.1117617089112</v>
      </c>
      <c r="BH11" s="9">
        <v>1820.1193028409286</v>
      </c>
      <c r="BI11" s="9">
        <v>2981.4309159266718</v>
      </c>
      <c r="BJ11" s="9">
        <v>3101.3896039550445</v>
      </c>
      <c r="BK11" s="9">
        <v>69.430117315452634</v>
      </c>
      <c r="BL11" s="9">
        <v>5949941.9387653023</v>
      </c>
      <c r="BM11" s="9">
        <v>536057.7174586663</v>
      </c>
      <c r="BN11" s="9">
        <v>758759.67242242524</v>
      </c>
      <c r="BO11" s="9">
        <v>113842.07369637088</v>
      </c>
      <c r="BP11" s="9">
        <v>18696298.199171793</v>
      </c>
      <c r="BQ11" s="9">
        <v>20560.985815439744</v>
      </c>
      <c r="BR11" s="9">
        <v>31984.173054280742</v>
      </c>
      <c r="BS11" s="9">
        <v>109690.41997456324</v>
      </c>
      <c r="BT11" s="9">
        <v>4180.7455138921359</v>
      </c>
      <c r="BU11" s="20"/>
    </row>
    <row r="12" spans="2:73" x14ac:dyDescent="0.2">
      <c r="B12" s="4" t="s">
        <v>41</v>
      </c>
      <c r="C12" s="12">
        <v>5</v>
      </c>
      <c r="D12" s="19"/>
      <c r="E12" s="9">
        <f t="shared" si="21"/>
        <v>0</v>
      </c>
      <c r="F12" s="9">
        <f t="shared" si="0"/>
        <v>0</v>
      </c>
      <c r="G12" s="9">
        <f t="shared" si="1"/>
        <v>0</v>
      </c>
      <c r="H12" s="9">
        <f t="shared" si="2"/>
        <v>0</v>
      </c>
      <c r="I12" s="9">
        <f t="shared" si="3"/>
        <v>0</v>
      </c>
      <c r="J12" s="9">
        <f t="shared" si="4"/>
        <v>0</v>
      </c>
      <c r="K12" s="9">
        <f t="shared" si="5"/>
        <v>0</v>
      </c>
      <c r="L12" s="9">
        <f t="shared" si="6"/>
        <v>0</v>
      </c>
      <c r="M12" s="9">
        <f t="shared" si="7"/>
        <v>0</v>
      </c>
      <c r="N12" s="9">
        <f t="shared" si="8"/>
        <v>0</v>
      </c>
      <c r="O12" s="9">
        <f t="shared" si="9"/>
        <v>0</v>
      </c>
      <c r="P12" s="9">
        <f t="shared" si="10"/>
        <v>0</v>
      </c>
      <c r="Q12" s="9">
        <f t="shared" si="11"/>
        <v>0</v>
      </c>
      <c r="R12" s="9">
        <f t="shared" si="12"/>
        <v>0</v>
      </c>
      <c r="S12" s="9">
        <f t="shared" si="13"/>
        <v>0</v>
      </c>
      <c r="T12" s="9">
        <f t="shared" si="14"/>
        <v>0</v>
      </c>
      <c r="U12" s="9">
        <f t="shared" si="15"/>
        <v>0</v>
      </c>
      <c r="V12" s="9">
        <f t="shared" si="16"/>
        <v>0</v>
      </c>
      <c r="W12" s="9">
        <f t="shared" si="17"/>
        <v>0</v>
      </c>
      <c r="X12" s="9">
        <f t="shared" si="18"/>
        <v>0</v>
      </c>
      <c r="Y12" s="9">
        <f t="shared" si="19"/>
        <v>0</v>
      </c>
      <c r="Z12" s="9">
        <f t="shared" si="20"/>
        <v>0</v>
      </c>
      <c r="AA12" s="20"/>
      <c r="AB12" s="9">
        <v>-133704.11995689667</v>
      </c>
      <c r="AC12" s="9">
        <v>7.3285283497074607</v>
      </c>
      <c r="AD12" s="9">
        <v>6.1013721766366383E-3</v>
      </c>
      <c r="AE12" s="9">
        <v>42804.645002134021</v>
      </c>
      <c r="AF12" s="9">
        <v>526424.14424977615</v>
      </c>
      <c r="AG12" s="9">
        <v>0.41977769765152417</v>
      </c>
      <c r="AH12" s="9">
        <v>49087.565565831988</v>
      </c>
      <c r="AI12" s="9">
        <v>2236.0388929049432</v>
      </c>
      <c r="AJ12" s="9">
        <v>1625.1397021361388</v>
      </c>
      <c r="AK12" s="9">
        <v>2275.1491285511602</v>
      </c>
      <c r="AL12" s="9">
        <v>3726.7886449083389</v>
      </c>
      <c r="AM12" s="9">
        <v>3876.7370049438073</v>
      </c>
      <c r="AN12" s="9">
        <v>86.787646644315799</v>
      </c>
      <c r="AO12" s="9">
        <v>7437427.4234566269</v>
      </c>
      <c r="AP12" s="9">
        <v>670072.14682333264</v>
      </c>
      <c r="AQ12" s="9">
        <v>948449.59052803169</v>
      </c>
      <c r="AR12" s="9">
        <v>142302.59212046355</v>
      </c>
      <c r="AS12" s="9">
        <v>23370372.748964738</v>
      </c>
      <c r="AT12" s="9">
        <v>25701.232269299679</v>
      </c>
      <c r="AU12" s="9">
        <v>39980.216317850936</v>
      </c>
      <c r="AV12" s="9">
        <v>137113.02496820412</v>
      </c>
      <c r="AW12" s="9">
        <v>5225.9318923651726</v>
      </c>
      <c r="AX12" s="20"/>
      <c r="AY12" s="9">
        <v>-133704.11995689667</v>
      </c>
      <c r="AZ12" s="9">
        <v>7.3285283497074607</v>
      </c>
      <c r="BA12" s="9">
        <v>6.1013721766366383E-3</v>
      </c>
      <c r="BB12" s="9">
        <v>42804.645002134021</v>
      </c>
      <c r="BC12" s="9">
        <v>526424.14424977615</v>
      </c>
      <c r="BD12" s="9">
        <v>0.41977769765152417</v>
      </c>
      <c r="BE12" s="9">
        <v>49087.565565831988</v>
      </c>
      <c r="BF12" s="9">
        <v>2236.0388929049432</v>
      </c>
      <c r="BG12" s="9">
        <v>1625.1397021361388</v>
      </c>
      <c r="BH12" s="9">
        <v>2275.1491285511602</v>
      </c>
      <c r="BI12" s="9">
        <v>3726.7886449083389</v>
      </c>
      <c r="BJ12" s="9">
        <v>3876.7370049438073</v>
      </c>
      <c r="BK12" s="9">
        <v>86.787646644315799</v>
      </c>
      <c r="BL12" s="9">
        <v>7437427.4234566269</v>
      </c>
      <c r="BM12" s="9">
        <v>670072.14682333264</v>
      </c>
      <c r="BN12" s="9">
        <v>948449.59052803169</v>
      </c>
      <c r="BO12" s="9">
        <v>142302.59212046355</v>
      </c>
      <c r="BP12" s="9">
        <v>23370372.748964738</v>
      </c>
      <c r="BQ12" s="9">
        <v>25701.232269299679</v>
      </c>
      <c r="BR12" s="9">
        <v>39980.216317850936</v>
      </c>
      <c r="BS12" s="9">
        <v>137113.02496820412</v>
      </c>
      <c r="BT12" s="9">
        <v>5225.9318923651726</v>
      </c>
      <c r="BU12" s="20"/>
    </row>
    <row r="13" spans="2:73" x14ac:dyDescent="0.2">
      <c r="B13" s="4" t="s">
        <v>41</v>
      </c>
      <c r="C13" s="12">
        <v>6</v>
      </c>
      <c r="D13" s="19"/>
      <c r="E13" s="9">
        <f t="shared" si="21"/>
        <v>33139.7971129082</v>
      </c>
      <c r="F13" s="9">
        <f t="shared" si="0"/>
        <v>0.22534334740860551</v>
      </c>
      <c r="G13" s="9">
        <f t="shared" si="1"/>
        <v>6.2712911646310363E-4</v>
      </c>
      <c r="H13" s="9">
        <f t="shared" si="2"/>
        <v>5860.6496974524634</v>
      </c>
      <c r="I13" s="9">
        <f t="shared" si="3"/>
        <v>231654.78299678257</v>
      </c>
      <c r="J13" s="9">
        <f t="shared" si="4"/>
        <v>9.5567043668042695E-2</v>
      </c>
      <c r="K13" s="9">
        <f t="shared" si="5"/>
        <v>33571.0320691749</v>
      </c>
      <c r="L13" s="9">
        <f t="shared" si="6"/>
        <v>356.4450428771097</v>
      </c>
      <c r="M13" s="9">
        <f t="shared" si="7"/>
        <v>325.41587425924581</v>
      </c>
      <c r="N13" s="9">
        <f t="shared" si="8"/>
        <v>371.70027317586027</v>
      </c>
      <c r="O13" s="9">
        <f t="shared" si="9"/>
        <v>349.52520141637069</v>
      </c>
      <c r="P13" s="9">
        <f t="shared" si="10"/>
        <v>-46.003649244610642</v>
      </c>
      <c r="Q13" s="9">
        <f t="shared" si="11"/>
        <v>2.9371341664615613</v>
      </c>
      <c r="R13" s="9">
        <f t="shared" si="12"/>
        <v>-691913.53862184938</v>
      </c>
      <c r="S13" s="9">
        <f t="shared" si="13"/>
        <v>-22846.242476334679</v>
      </c>
      <c r="T13" s="9">
        <f t="shared" si="14"/>
        <v>-32789.017809368437</v>
      </c>
      <c r="U13" s="9">
        <f t="shared" si="15"/>
        <v>10184.477122251817</v>
      </c>
      <c r="V13" s="9">
        <f t="shared" si="16"/>
        <v>-1017193.4900486656</v>
      </c>
      <c r="W13" s="9">
        <f t="shared" si="17"/>
        <v>-12049.335762740633</v>
      </c>
      <c r="X13" s="9">
        <f t="shared" si="18"/>
        <v>-3658.8247097402636</v>
      </c>
      <c r="Y13" s="9">
        <f t="shared" si="19"/>
        <v>50979.31263724633</v>
      </c>
      <c r="Z13" s="9">
        <f t="shared" si="20"/>
        <v>1585.667296746713</v>
      </c>
      <c r="AA13" s="20"/>
      <c r="AB13" s="9">
        <v>-127305.14683536768</v>
      </c>
      <c r="AC13" s="9">
        <v>9.0195773670575505</v>
      </c>
      <c r="AD13" s="9">
        <v>7.9487757284270703E-3</v>
      </c>
      <c r="AE13" s="9">
        <v>57226.223700013295</v>
      </c>
      <c r="AF13" s="9">
        <v>863363.75609651464</v>
      </c>
      <c r="AG13" s="9">
        <v>0.59930028084987164</v>
      </c>
      <c r="AH13" s="9">
        <v>92476.110748173334</v>
      </c>
      <c r="AI13" s="9">
        <v>3039.6917143630421</v>
      </c>
      <c r="AJ13" s="9">
        <v>2275.5835168226131</v>
      </c>
      <c r="AK13" s="9">
        <v>3101.8792274372531</v>
      </c>
      <c r="AL13" s="9">
        <v>4821.6715753063772</v>
      </c>
      <c r="AM13" s="9">
        <v>4606.0807566879585</v>
      </c>
      <c r="AN13" s="9">
        <v>107.08231013964048</v>
      </c>
      <c r="AO13" s="9">
        <v>8232999.3695261003</v>
      </c>
      <c r="AP13" s="9">
        <v>781240.33371166489</v>
      </c>
      <c r="AQ13" s="9">
        <v>1105350.4908242691</v>
      </c>
      <c r="AR13" s="9">
        <v>180947.58766680807</v>
      </c>
      <c r="AS13" s="9">
        <v>27027253.808709029</v>
      </c>
      <c r="AT13" s="9">
        <v>18792.142960418987</v>
      </c>
      <c r="AU13" s="9">
        <v>44317.434871680853</v>
      </c>
      <c r="AV13" s="9">
        <v>215514.94259909124</v>
      </c>
      <c r="AW13" s="9">
        <v>7856.7855675849196</v>
      </c>
      <c r="AX13" s="20"/>
      <c r="AY13" s="9">
        <v>-160444.94394827588</v>
      </c>
      <c r="AZ13" s="9">
        <v>8.794234019648945</v>
      </c>
      <c r="BA13" s="9">
        <v>7.3216466119639667E-3</v>
      </c>
      <c r="BB13" s="9">
        <v>51365.574002560832</v>
      </c>
      <c r="BC13" s="9">
        <v>631708.97309973207</v>
      </c>
      <c r="BD13" s="9">
        <v>0.50373323718182894</v>
      </c>
      <c r="BE13" s="9">
        <v>58905.078678998434</v>
      </c>
      <c r="BF13" s="9">
        <v>2683.2466714859324</v>
      </c>
      <c r="BG13" s="9">
        <v>1950.1676425633673</v>
      </c>
      <c r="BH13" s="9">
        <v>2730.1789542613928</v>
      </c>
      <c r="BI13" s="9">
        <v>4472.1463738900065</v>
      </c>
      <c r="BJ13" s="9">
        <v>4652.0844059325691</v>
      </c>
      <c r="BK13" s="9">
        <v>104.14517597317892</v>
      </c>
      <c r="BL13" s="9">
        <v>8924912.9081479497</v>
      </c>
      <c r="BM13" s="9">
        <v>804086.57618799957</v>
      </c>
      <c r="BN13" s="9">
        <v>1138139.5086336376</v>
      </c>
      <c r="BO13" s="9">
        <v>170763.11054455626</v>
      </c>
      <c r="BP13" s="9">
        <v>28044447.298757695</v>
      </c>
      <c r="BQ13" s="9">
        <v>30841.47872315962</v>
      </c>
      <c r="BR13" s="9">
        <v>47976.259581421116</v>
      </c>
      <c r="BS13" s="9">
        <v>164535.62996184491</v>
      </c>
      <c r="BT13" s="9">
        <v>6271.1182708382066</v>
      </c>
      <c r="BU13" s="20"/>
    </row>
    <row r="14" spans="2:73" x14ac:dyDescent="0.2">
      <c r="B14" s="4" t="s">
        <v>41</v>
      </c>
      <c r="C14" s="12">
        <v>7</v>
      </c>
      <c r="D14" s="19"/>
      <c r="E14" s="9">
        <f t="shared" si="21"/>
        <v>174944.57882762089</v>
      </c>
      <c r="F14" s="9">
        <f t="shared" si="0"/>
        <v>0.44560104198884787</v>
      </c>
      <c r="G14" s="9">
        <f t="shared" si="1"/>
        <v>1.0542426019929645E-3</v>
      </c>
      <c r="H14" s="9">
        <f t="shared" si="2"/>
        <v>10339.829612683214</v>
      </c>
      <c r="I14" s="9">
        <f t="shared" si="3"/>
        <v>353827.49470760801</v>
      </c>
      <c r="J14" s="9">
        <f t="shared" si="4"/>
        <v>0.1461453132306757</v>
      </c>
      <c r="K14" s="9">
        <f t="shared" si="5"/>
        <v>48072.055447237479</v>
      </c>
      <c r="L14" s="9">
        <f t="shared" si="6"/>
        <v>569.34368466146771</v>
      </c>
      <c r="M14" s="9">
        <f t="shared" si="7"/>
        <v>533.63738993995685</v>
      </c>
      <c r="N14" s="9">
        <f t="shared" si="8"/>
        <v>593.6771064169734</v>
      </c>
      <c r="O14" s="9">
        <f t="shared" si="9"/>
        <v>634.59229399311698</v>
      </c>
      <c r="P14" s="9">
        <f t="shared" si="10"/>
        <v>-29.00666253712734</v>
      </c>
      <c r="Q14" s="9">
        <f t="shared" si="11"/>
        <v>5.762864022417773</v>
      </c>
      <c r="R14" s="9">
        <f t="shared" si="12"/>
        <v>-520229.71819368564</v>
      </c>
      <c r="S14" s="9">
        <f t="shared" si="13"/>
        <v>-26861.574965874432</v>
      </c>
      <c r="T14" s="9">
        <f t="shared" si="14"/>
        <v>-38545.975986707723</v>
      </c>
      <c r="U14" s="9">
        <f t="shared" si="15"/>
        <v>18153.652595033258</v>
      </c>
      <c r="V14" s="9">
        <f t="shared" si="16"/>
        <v>-1248248.8578608036</v>
      </c>
      <c r="W14" s="9">
        <f t="shared" si="17"/>
        <v>-14968.896120856447</v>
      </c>
      <c r="X14" s="9">
        <f t="shared" si="18"/>
        <v>-4320.3306012170433</v>
      </c>
      <c r="Y14" s="9">
        <f t="shared" si="19"/>
        <v>78482.260948238894</v>
      </c>
      <c r="Z14" s="9">
        <f t="shared" si="20"/>
        <v>2467.627496554569</v>
      </c>
      <c r="AA14" s="20"/>
      <c r="AB14" s="9">
        <v>-12241.189112034321</v>
      </c>
      <c r="AC14" s="9">
        <v>10.705540731579289</v>
      </c>
      <c r="AD14" s="9">
        <v>9.5961636492842596E-3</v>
      </c>
      <c r="AE14" s="9">
        <v>70266.332615670864</v>
      </c>
      <c r="AF14" s="9">
        <v>1090821.296657295</v>
      </c>
      <c r="AG14" s="9">
        <v>0.73383408994280941</v>
      </c>
      <c r="AH14" s="9">
        <v>116794.64723940229</v>
      </c>
      <c r="AI14" s="9">
        <v>3699.7981347283871</v>
      </c>
      <c r="AJ14" s="9">
        <v>2808.8329729305515</v>
      </c>
      <c r="AK14" s="9">
        <v>3778.8858863885989</v>
      </c>
      <c r="AL14" s="9">
        <v>5852.096396864792</v>
      </c>
      <c r="AM14" s="9">
        <v>5398.4251443842049</v>
      </c>
      <c r="AN14" s="9">
        <v>127.26556932445988</v>
      </c>
      <c r="AO14" s="9">
        <v>9892168.6746455953</v>
      </c>
      <c r="AP14" s="9">
        <v>911239.43058679195</v>
      </c>
      <c r="AQ14" s="9">
        <v>1289283.4507525363</v>
      </c>
      <c r="AR14" s="9">
        <v>217377.28156368231</v>
      </c>
      <c r="AS14" s="9">
        <v>31470272.99068984</v>
      </c>
      <c r="AT14" s="9">
        <v>21012.829056163126</v>
      </c>
      <c r="AU14" s="9">
        <v>51651.972243774268</v>
      </c>
      <c r="AV14" s="9">
        <v>270440.49590372469</v>
      </c>
      <c r="AW14" s="9">
        <v>9783.9321458658087</v>
      </c>
      <c r="AX14" s="20"/>
      <c r="AY14" s="9">
        <v>-187185.7679396552</v>
      </c>
      <c r="AZ14" s="9">
        <v>10.259939689590441</v>
      </c>
      <c r="BA14" s="9">
        <v>8.5419210472912951E-3</v>
      </c>
      <c r="BB14" s="9">
        <v>59926.503002987651</v>
      </c>
      <c r="BC14" s="9">
        <v>736993.80194968695</v>
      </c>
      <c r="BD14" s="9">
        <v>0.58768877671213371</v>
      </c>
      <c r="BE14" s="9">
        <v>68722.591792164807</v>
      </c>
      <c r="BF14" s="9">
        <v>3130.4544500669194</v>
      </c>
      <c r="BG14" s="9">
        <v>2275.1955829905946</v>
      </c>
      <c r="BH14" s="9">
        <v>3185.2087799716255</v>
      </c>
      <c r="BI14" s="9">
        <v>5217.5041028716751</v>
      </c>
      <c r="BJ14" s="9">
        <v>5427.4318069213323</v>
      </c>
      <c r="BK14" s="9">
        <v>121.5027053020421</v>
      </c>
      <c r="BL14" s="9">
        <v>10412398.392839281</v>
      </c>
      <c r="BM14" s="9">
        <v>938101.00555266638</v>
      </c>
      <c r="BN14" s="9">
        <v>1327829.426739244</v>
      </c>
      <c r="BO14" s="9">
        <v>199223.62896864905</v>
      </c>
      <c r="BP14" s="9">
        <v>32718521.848550644</v>
      </c>
      <c r="BQ14" s="9">
        <v>35981.725177019573</v>
      </c>
      <c r="BR14" s="9">
        <v>55972.302844991311</v>
      </c>
      <c r="BS14" s="9">
        <v>191958.23495548579</v>
      </c>
      <c r="BT14" s="9">
        <v>7316.3046493112397</v>
      </c>
      <c r="BU14" s="20"/>
    </row>
    <row r="15" spans="2:73" x14ac:dyDescent="0.2">
      <c r="B15" s="4" t="s">
        <v>41</v>
      </c>
      <c r="C15" s="12">
        <v>8</v>
      </c>
      <c r="D15" s="19"/>
      <c r="E15" s="9">
        <f t="shared" si="21"/>
        <v>303372.84721637308</v>
      </c>
      <c r="F15" s="9">
        <f t="shared" si="0"/>
        <v>0.62276448043162524</v>
      </c>
      <c r="G15" s="9">
        <f t="shared" si="1"/>
        <v>1.3580321645403053E-3</v>
      </c>
      <c r="H15" s="9">
        <f t="shared" si="2"/>
        <v>13054.994410875239</v>
      </c>
      <c r="I15" s="9">
        <f t="shared" si="3"/>
        <v>420594.49281155935</v>
      </c>
      <c r="J15" s="9">
        <f t="shared" si="4"/>
        <v>0.17381095143653102</v>
      </c>
      <c r="K15" s="9">
        <f t="shared" si="5"/>
        <v>54543.88559397374</v>
      </c>
      <c r="L15" s="9">
        <f t="shared" si="6"/>
        <v>701.75235507469324</v>
      </c>
      <c r="M15" s="9">
        <f t="shared" si="7"/>
        <v>668.6341987734927</v>
      </c>
      <c r="N15" s="9">
        <f t="shared" si="8"/>
        <v>731.33242717382791</v>
      </c>
      <c r="O15" s="9">
        <f t="shared" si="9"/>
        <v>873.47918449844292</v>
      </c>
      <c r="P15" s="9">
        <f t="shared" si="10"/>
        <v>4.1743296504282625</v>
      </c>
      <c r="Q15" s="9">
        <f t="shared" si="11"/>
        <v>8.4546265713735522</v>
      </c>
      <c r="R15" s="9">
        <f t="shared" si="12"/>
        <v>95435.10482285358</v>
      </c>
      <c r="S15" s="9">
        <f t="shared" si="13"/>
        <v>-24429.276208683965</v>
      </c>
      <c r="T15" s="9">
        <f t="shared" si="14"/>
        <v>-35060.276164536364</v>
      </c>
      <c r="U15" s="9">
        <f t="shared" si="15"/>
        <v>23271.037813866424</v>
      </c>
      <c r="V15" s="9">
        <f t="shared" si="16"/>
        <v>-1195247.996225208</v>
      </c>
      <c r="W15" s="9">
        <f t="shared" si="17"/>
        <v>-13799.83093687462</v>
      </c>
      <c r="X15" s="9">
        <f t="shared" si="18"/>
        <v>-4227.4206410829793</v>
      </c>
      <c r="Y15" s="9">
        <f t="shared" si="19"/>
        <v>93261.222361653869</v>
      </c>
      <c r="Z15" s="9">
        <f t="shared" si="20"/>
        <v>2968.858226009228</v>
      </c>
      <c r="AA15" s="20"/>
      <c r="AB15" s="9">
        <v>89446.255285338644</v>
      </c>
      <c r="AC15" s="9">
        <v>12.348409839963558</v>
      </c>
      <c r="AD15" s="9">
        <v>1.1120227647158932E-2</v>
      </c>
      <c r="AE15" s="9">
        <v>81542.426414289657</v>
      </c>
      <c r="AF15" s="9">
        <v>1262873.1236112015</v>
      </c>
      <c r="AG15" s="9">
        <v>0.84545526767896972</v>
      </c>
      <c r="AH15" s="9">
        <v>133083.99049930493</v>
      </c>
      <c r="AI15" s="9">
        <v>4279.4145837226024</v>
      </c>
      <c r="AJ15" s="9">
        <v>3268.8577221913151</v>
      </c>
      <c r="AK15" s="9">
        <v>4371.5710328556852</v>
      </c>
      <c r="AL15" s="9">
        <v>6836.3410163517865</v>
      </c>
      <c r="AM15" s="9">
        <v>6206.9535375605174</v>
      </c>
      <c r="AN15" s="9">
        <v>147.31486120227882</v>
      </c>
      <c r="AO15" s="9">
        <v>11995318.982353458</v>
      </c>
      <c r="AP15" s="9">
        <v>1047686.1587086486</v>
      </c>
      <c r="AQ15" s="9">
        <v>1482459.0686803141</v>
      </c>
      <c r="AR15" s="9">
        <v>250955.18520660818</v>
      </c>
      <c r="AS15" s="9">
        <v>36197348.402118377</v>
      </c>
      <c r="AT15" s="9">
        <v>27322.140694004869</v>
      </c>
      <c r="AU15" s="9">
        <v>59740.925467478504</v>
      </c>
      <c r="AV15" s="9">
        <v>312642.06231078034</v>
      </c>
      <c r="AW15" s="9">
        <v>11330.3492537935</v>
      </c>
      <c r="AX15" s="20"/>
      <c r="AY15" s="9">
        <v>-213926.59193103446</v>
      </c>
      <c r="AZ15" s="9">
        <v>11.725645359531933</v>
      </c>
      <c r="BA15" s="9">
        <v>9.7621954826186269E-3</v>
      </c>
      <c r="BB15" s="9">
        <v>68487.432003414418</v>
      </c>
      <c r="BC15" s="9">
        <v>842278.63079964218</v>
      </c>
      <c r="BD15" s="9">
        <v>0.6716443162424387</v>
      </c>
      <c r="BE15" s="9">
        <v>78540.104905331187</v>
      </c>
      <c r="BF15" s="9">
        <v>3577.6622286479092</v>
      </c>
      <c r="BG15" s="9">
        <v>2600.2235234178224</v>
      </c>
      <c r="BH15" s="9">
        <v>3640.2386056818573</v>
      </c>
      <c r="BI15" s="9">
        <v>5962.8618318533436</v>
      </c>
      <c r="BJ15" s="9">
        <v>6202.7792079100891</v>
      </c>
      <c r="BK15" s="9">
        <v>138.86023463090527</v>
      </c>
      <c r="BL15" s="9">
        <v>11899883.877530605</v>
      </c>
      <c r="BM15" s="9">
        <v>1072115.4349173326</v>
      </c>
      <c r="BN15" s="9">
        <v>1517519.3448448505</v>
      </c>
      <c r="BO15" s="9">
        <v>227684.14739274175</v>
      </c>
      <c r="BP15" s="9">
        <v>37392596.398343585</v>
      </c>
      <c r="BQ15" s="9">
        <v>41121.971630879489</v>
      </c>
      <c r="BR15" s="9">
        <v>63968.346108561484</v>
      </c>
      <c r="BS15" s="9">
        <v>219380.83994912647</v>
      </c>
      <c r="BT15" s="9">
        <v>8361.4910277842719</v>
      </c>
      <c r="BU15" s="20"/>
    </row>
    <row r="16" spans="2:73" x14ac:dyDescent="0.2">
      <c r="B16" s="4" t="s">
        <v>41</v>
      </c>
      <c r="C16" s="12">
        <v>9</v>
      </c>
      <c r="D16" s="19"/>
      <c r="E16" s="9">
        <f t="shared" si="21"/>
        <v>442070.6346148455</v>
      </c>
      <c r="F16" s="9">
        <f t="shared" si="0"/>
        <v>0.98219241022432335</v>
      </c>
      <c r="G16" s="9">
        <f t="shared" si="1"/>
        <v>2.0229590140055931E-3</v>
      </c>
      <c r="H16" s="9">
        <f t="shared" si="2"/>
        <v>19308.301185692471</v>
      </c>
      <c r="I16" s="9">
        <f t="shared" si="3"/>
        <v>595174.59534724732</v>
      </c>
      <c r="J16" s="9">
        <f t="shared" si="4"/>
        <v>0.24557192233208136</v>
      </c>
      <c r="K16" s="9">
        <f t="shared" si="5"/>
        <v>74907.624955895779</v>
      </c>
      <c r="L16" s="9">
        <f t="shared" si="6"/>
        <v>1010.6640571333783</v>
      </c>
      <c r="M16" s="9">
        <f t="shared" si="7"/>
        <v>984.49866364339186</v>
      </c>
      <c r="N16" s="9">
        <f t="shared" si="8"/>
        <v>1053.2551644217933</v>
      </c>
      <c r="O16" s="9">
        <f t="shared" si="9"/>
        <v>1346.5680675538761</v>
      </c>
      <c r="P16" s="9">
        <f t="shared" si="10"/>
        <v>47.881328511228276</v>
      </c>
      <c r="Q16" s="9">
        <f t="shared" si="11"/>
        <v>13.494901521091776</v>
      </c>
      <c r="R16" s="9">
        <f t="shared" si="12"/>
        <v>768957.63650096208</v>
      </c>
      <c r="S16" s="9">
        <f t="shared" si="13"/>
        <v>-26644.132403702475</v>
      </c>
      <c r="T16" s="9">
        <f t="shared" si="14"/>
        <v>-38238.657341907499</v>
      </c>
      <c r="U16" s="9">
        <f t="shared" si="15"/>
        <v>35349.025247091631</v>
      </c>
      <c r="V16" s="9">
        <f t="shared" si="16"/>
        <v>-1390409.4878389165</v>
      </c>
      <c r="W16" s="9">
        <f t="shared" si="17"/>
        <v>-15859.242349463293</v>
      </c>
      <c r="X16" s="9">
        <f t="shared" si="18"/>
        <v>-4839.8949985080835</v>
      </c>
      <c r="Y16" s="9">
        <f t="shared" si="19"/>
        <v>131963.90058769443</v>
      </c>
      <c r="Z16" s="9">
        <f t="shared" si="20"/>
        <v>4258.0653847347148</v>
      </c>
      <c r="AA16" s="20"/>
      <c r="AB16" s="9">
        <v>201403.21869243146</v>
      </c>
      <c r="AC16" s="9">
        <v>14.173543439697754</v>
      </c>
      <c r="AD16" s="9">
        <v>1.300542893195156E-2</v>
      </c>
      <c r="AE16" s="9">
        <v>96356.662189533774</v>
      </c>
      <c r="AF16" s="9">
        <v>1542738.0549968455</v>
      </c>
      <c r="AG16" s="9">
        <v>1.0011717781048253</v>
      </c>
      <c r="AH16" s="9">
        <v>163265.24297439345</v>
      </c>
      <c r="AI16" s="9">
        <v>5035.5340643622794</v>
      </c>
      <c r="AJ16" s="9">
        <v>3909.7501274884435</v>
      </c>
      <c r="AK16" s="9">
        <v>5148.5235958138855</v>
      </c>
      <c r="AL16" s="9">
        <v>8054.7876283888918</v>
      </c>
      <c r="AM16" s="9">
        <v>7026.0079374100887</v>
      </c>
      <c r="AN16" s="9">
        <v>169.71266548086027</v>
      </c>
      <c r="AO16" s="9">
        <v>14156326.998722907</v>
      </c>
      <c r="AP16" s="9">
        <v>1179485.7318782974</v>
      </c>
      <c r="AQ16" s="9">
        <v>1668970.6056085515</v>
      </c>
      <c r="AR16" s="9">
        <v>291493.69106392621</v>
      </c>
      <c r="AS16" s="9">
        <v>40676261.460297629</v>
      </c>
      <c r="AT16" s="9">
        <v>30402.975735276184</v>
      </c>
      <c r="AU16" s="9">
        <v>67124.494373623616</v>
      </c>
      <c r="AV16" s="9">
        <v>378767.34553046204</v>
      </c>
      <c r="AW16" s="9">
        <v>13664.742790992028</v>
      </c>
      <c r="AX16" s="20"/>
      <c r="AY16" s="9">
        <v>-240667.41592241407</v>
      </c>
      <c r="AZ16" s="9">
        <v>13.191351029473431</v>
      </c>
      <c r="BA16" s="9">
        <v>1.0982469917945967E-2</v>
      </c>
      <c r="BB16" s="9">
        <v>77048.361003841303</v>
      </c>
      <c r="BC16" s="9">
        <v>947563.45964959823</v>
      </c>
      <c r="BD16" s="9">
        <v>0.75559985577274391</v>
      </c>
      <c r="BE16" s="9">
        <v>88357.618018497669</v>
      </c>
      <c r="BF16" s="9">
        <v>4024.8700072289012</v>
      </c>
      <c r="BG16" s="9">
        <v>2925.2514638450516</v>
      </c>
      <c r="BH16" s="9">
        <v>4095.2684313920922</v>
      </c>
      <c r="BI16" s="9">
        <v>6708.2195608350157</v>
      </c>
      <c r="BJ16" s="9">
        <v>6978.1266088988605</v>
      </c>
      <c r="BK16" s="9">
        <v>156.21776395976849</v>
      </c>
      <c r="BL16" s="9">
        <v>13387369.362221945</v>
      </c>
      <c r="BM16" s="9">
        <v>1206129.8642819999</v>
      </c>
      <c r="BN16" s="9">
        <v>1707209.262950459</v>
      </c>
      <c r="BO16" s="9">
        <v>256144.66581683457</v>
      </c>
      <c r="BP16" s="9">
        <v>42066670.948136546</v>
      </c>
      <c r="BQ16" s="9">
        <v>46262.218084739477</v>
      </c>
      <c r="BR16" s="9">
        <v>71964.3893721317</v>
      </c>
      <c r="BS16" s="9">
        <v>246803.44494276762</v>
      </c>
      <c r="BT16" s="9">
        <v>9406.6774062573131</v>
      </c>
      <c r="BU16" s="20"/>
    </row>
    <row r="17" spans="2:73" x14ac:dyDescent="0.2">
      <c r="B17" s="4" t="s">
        <v>41</v>
      </c>
      <c r="C17" s="12">
        <v>10</v>
      </c>
      <c r="D17" s="19"/>
      <c r="E17" s="9">
        <f t="shared" si="21"/>
        <v>584485.56009062438</v>
      </c>
      <c r="F17" s="9">
        <f t="shared" si="0"/>
        <v>1.2040242236642307</v>
      </c>
      <c r="G17" s="9">
        <f t="shared" si="1"/>
        <v>2.3939120813004418E-3</v>
      </c>
      <c r="H17" s="9">
        <f t="shared" si="2"/>
        <v>22686.030692338114</v>
      </c>
      <c r="I17" s="9">
        <f t="shared" si="3"/>
        <v>675886.02372102579</v>
      </c>
      <c r="J17" s="9">
        <f t="shared" si="4"/>
        <v>0.27897426299399031</v>
      </c>
      <c r="K17" s="9">
        <f t="shared" si="5"/>
        <v>82544.209031156963</v>
      </c>
      <c r="L17" s="9">
        <f t="shared" si="6"/>
        <v>1169.6272233738609</v>
      </c>
      <c r="M17" s="9">
        <f t="shared" si="7"/>
        <v>1150.369330970786</v>
      </c>
      <c r="N17" s="9">
        <f t="shared" si="8"/>
        <v>1218.6244207715772</v>
      </c>
      <c r="O17" s="9">
        <f t="shared" si="9"/>
        <v>1637.2648772021494</v>
      </c>
      <c r="P17" s="9">
        <f t="shared" si="10"/>
        <v>91.150575142698472</v>
      </c>
      <c r="Q17" s="9">
        <f t="shared" si="11"/>
        <v>16.789316882032551</v>
      </c>
      <c r="R17" s="9">
        <f t="shared" si="12"/>
        <v>1513692.9268387984</v>
      </c>
      <c r="S17" s="9">
        <f t="shared" si="13"/>
        <v>-23084.643791406183</v>
      </c>
      <c r="T17" s="9">
        <f t="shared" si="14"/>
        <v>-33144.194178254809</v>
      </c>
      <c r="U17" s="9">
        <f t="shared" si="15"/>
        <v>41888.12093415024</v>
      </c>
      <c r="V17" s="9">
        <f t="shared" si="16"/>
        <v>-1305318.6029157713</v>
      </c>
      <c r="W17" s="9">
        <f t="shared" si="17"/>
        <v>-14366.927693006102</v>
      </c>
      <c r="X17" s="9">
        <f t="shared" si="18"/>
        <v>-4589.0283788497763</v>
      </c>
      <c r="Y17" s="9">
        <f t="shared" si="19"/>
        <v>149850.16506762255</v>
      </c>
      <c r="Z17" s="9">
        <f t="shared" si="20"/>
        <v>4871.0320022097621</v>
      </c>
      <c r="AA17" s="20"/>
      <c r="AB17" s="9">
        <v>317077.32017683098</v>
      </c>
      <c r="AC17" s="9">
        <v>15.861080923079157</v>
      </c>
      <c r="AD17" s="9">
        <v>1.4596656434573725E-2</v>
      </c>
      <c r="AE17" s="9">
        <v>108295.32069660618</v>
      </c>
      <c r="AF17" s="9">
        <v>1728734.3122205785</v>
      </c>
      <c r="AG17" s="9">
        <v>1.1185296582970392</v>
      </c>
      <c r="AH17" s="9">
        <v>180719.34016282103</v>
      </c>
      <c r="AI17" s="9">
        <v>5641.7050091837491</v>
      </c>
      <c r="AJ17" s="9">
        <v>4400.6487352430659</v>
      </c>
      <c r="AK17" s="9">
        <v>5768.9226778738994</v>
      </c>
      <c r="AL17" s="9">
        <v>9090.8421670188345</v>
      </c>
      <c r="AM17" s="9">
        <v>7844.6245850303185</v>
      </c>
      <c r="AN17" s="9">
        <v>190.36461017066426</v>
      </c>
      <c r="AO17" s="9">
        <v>16388547.773752058</v>
      </c>
      <c r="AP17" s="9">
        <v>1317059.6498552598</v>
      </c>
      <c r="AQ17" s="9">
        <v>1863754.9868778104</v>
      </c>
      <c r="AR17" s="9">
        <v>326493.30517507758</v>
      </c>
      <c r="AS17" s="9">
        <v>45435426.895013742</v>
      </c>
      <c r="AT17" s="9">
        <v>37035.536845593277</v>
      </c>
      <c r="AU17" s="9">
        <v>75371.404256852125</v>
      </c>
      <c r="AV17" s="9">
        <v>424076.21500403091</v>
      </c>
      <c r="AW17" s="9">
        <v>15322.895786940109</v>
      </c>
      <c r="AX17" s="20"/>
      <c r="AY17" s="9">
        <v>-267408.2399137934</v>
      </c>
      <c r="AZ17" s="9">
        <v>14.657056699414927</v>
      </c>
      <c r="BA17" s="9">
        <v>1.2202744353273284E-2</v>
      </c>
      <c r="BB17" s="9">
        <v>85609.29000426807</v>
      </c>
      <c r="BC17" s="9">
        <v>1052848.2884995528</v>
      </c>
      <c r="BD17" s="9">
        <v>0.8395553953030489</v>
      </c>
      <c r="BE17" s="9">
        <v>98175.131131664064</v>
      </c>
      <c r="BF17" s="9">
        <v>4472.0777858098882</v>
      </c>
      <c r="BG17" s="9">
        <v>3250.2794042722799</v>
      </c>
      <c r="BH17" s="9">
        <v>4550.2982571023222</v>
      </c>
      <c r="BI17" s="9">
        <v>7453.5772898166852</v>
      </c>
      <c r="BJ17" s="9">
        <v>7753.47400988762</v>
      </c>
      <c r="BK17" s="9">
        <v>173.57529328863171</v>
      </c>
      <c r="BL17" s="9">
        <v>14874854.846913259</v>
      </c>
      <c r="BM17" s="9">
        <v>1340144.293646666</v>
      </c>
      <c r="BN17" s="9">
        <v>1896899.1810560653</v>
      </c>
      <c r="BO17" s="9">
        <v>284605.18424092734</v>
      </c>
      <c r="BP17" s="9">
        <v>46740745.497929513</v>
      </c>
      <c r="BQ17" s="9">
        <v>51402.464538599379</v>
      </c>
      <c r="BR17" s="9">
        <v>79960.432635701902</v>
      </c>
      <c r="BS17" s="9">
        <v>274226.04993640835</v>
      </c>
      <c r="BT17" s="9">
        <v>10451.863784730347</v>
      </c>
      <c r="BU17" s="20"/>
    </row>
    <row r="18" spans="2:73" x14ac:dyDescent="0.2">
      <c r="B18" s="4" t="s">
        <v>41</v>
      </c>
      <c r="C18" s="12">
        <v>11</v>
      </c>
      <c r="D18" s="19"/>
      <c r="E18" s="9">
        <f t="shared" si="21"/>
        <v>772197.72696401039</v>
      </c>
      <c r="F18" s="9">
        <f t="shared" si="0"/>
        <v>1.4571629583977703</v>
      </c>
      <c r="G18" s="9">
        <f t="shared" si="1"/>
        <v>2.8250465833407866E-3</v>
      </c>
      <c r="H18" s="9">
        <f t="shared" si="2"/>
        <v>26544.814731799648</v>
      </c>
      <c r="I18" s="9">
        <f t="shared" si="3"/>
        <v>770351.54781074123</v>
      </c>
      <c r="J18" s="9">
        <f t="shared" si="4"/>
        <v>0.31794143588709667</v>
      </c>
      <c r="K18" s="9">
        <f t="shared" si="5"/>
        <v>91709.282354841314</v>
      </c>
      <c r="L18" s="9">
        <f t="shared" si="6"/>
        <v>1356.2961256525632</v>
      </c>
      <c r="M18" s="9">
        <f t="shared" si="7"/>
        <v>1342.773338947351</v>
      </c>
      <c r="N18" s="9">
        <f t="shared" si="8"/>
        <v>1412.7411260215167</v>
      </c>
      <c r="O18" s="9">
        <f t="shared" si="9"/>
        <v>1976.4442476699205</v>
      </c>
      <c r="P18" s="9">
        <f t="shared" si="10"/>
        <v>139.26002928986418</v>
      </c>
      <c r="Q18" s="9">
        <f t="shared" si="11"/>
        <v>20.618278293297948</v>
      </c>
      <c r="R18" s="9">
        <f t="shared" si="12"/>
        <v>2386547.8017355297</v>
      </c>
      <c r="S18" s="9">
        <f t="shared" si="13"/>
        <v>-19536.394465486286</v>
      </c>
      <c r="T18" s="9">
        <f t="shared" si="14"/>
        <v>-28048.231545427116</v>
      </c>
      <c r="U18" s="9">
        <f t="shared" si="15"/>
        <v>49260.559686388238</v>
      </c>
      <c r="V18" s="9">
        <f t="shared" si="16"/>
        <v>-1225318.8437869996</v>
      </c>
      <c r="W18" s="9">
        <f t="shared" si="17"/>
        <v>-12692.092821791979</v>
      </c>
      <c r="X18" s="9">
        <f t="shared" si="18"/>
        <v>-4410.994585861321</v>
      </c>
      <c r="Y18" s="9">
        <f t="shared" si="19"/>
        <v>170782.66697588452</v>
      </c>
      <c r="Z18" s="9">
        <f t="shared" si="20"/>
        <v>5584.6192538551386</v>
      </c>
      <c r="AA18" s="20"/>
      <c r="AB18" s="9">
        <v>478048.66305883811</v>
      </c>
      <c r="AC18" s="9">
        <v>17.579925327754186</v>
      </c>
      <c r="AD18" s="9">
        <v>1.6248065371941404E-2</v>
      </c>
      <c r="AE18" s="9">
        <v>120715.03373649454</v>
      </c>
      <c r="AF18" s="9">
        <v>1928484.6651602499</v>
      </c>
      <c r="AG18" s="9">
        <v>1.2414523707204499</v>
      </c>
      <c r="AH18" s="9">
        <v>199701.92659967183</v>
      </c>
      <c r="AI18" s="9">
        <v>6275.5816900434393</v>
      </c>
      <c r="AJ18" s="9">
        <v>4918.0806836468573</v>
      </c>
      <c r="AK18" s="9">
        <v>6418.0692088340711</v>
      </c>
      <c r="AL18" s="9">
        <v>10175.379266468273</v>
      </c>
      <c r="AM18" s="9">
        <v>8668.0814401662428</v>
      </c>
      <c r="AN18" s="9">
        <v>211.55110091079274</v>
      </c>
      <c r="AO18" s="9">
        <v>18748888.13334012</v>
      </c>
      <c r="AP18" s="9">
        <v>1454622.328545847</v>
      </c>
      <c r="AQ18" s="9">
        <v>2058540.8676162441</v>
      </c>
      <c r="AR18" s="9">
        <v>362326.26235140837</v>
      </c>
      <c r="AS18" s="9">
        <v>50189501.203935474</v>
      </c>
      <c r="AT18" s="9">
        <v>43850.618170667352</v>
      </c>
      <c r="AU18" s="9">
        <v>83545.481313410739</v>
      </c>
      <c r="AV18" s="9">
        <v>472431.32190593361</v>
      </c>
      <c r="AW18" s="9">
        <v>17081.669417058522</v>
      </c>
      <c r="AX18" s="20"/>
      <c r="AY18" s="9">
        <v>-294149.06390517234</v>
      </c>
      <c r="AZ18" s="9">
        <v>16.122762369356415</v>
      </c>
      <c r="BA18" s="9">
        <v>1.3423018788600617E-2</v>
      </c>
      <c r="BB18" s="9">
        <v>94170.219004694896</v>
      </c>
      <c r="BC18" s="9">
        <v>1158133.1173495087</v>
      </c>
      <c r="BD18" s="9">
        <v>0.92351093483335323</v>
      </c>
      <c r="BE18" s="9">
        <v>107992.64424483052</v>
      </c>
      <c r="BF18" s="9">
        <v>4919.2855643908761</v>
      </c>
      <c r="BG18" s="9">
        <v>3575.3073446995063</v>
      </c>
      <c r="BH18" s="9">
        <v>5005.3280828125544</v>
      </c>
      <c r="BI18" s="9">
        <v>8198.9350187983528</v>
      </c>
      <c r="BJ18" s="9">
        <v>8528.8214108763786</v>
      </c>
      <c r="BK18" s="9">
        <v>190.93282261749479</v>
      </c>
      <c r="BL18" s="9">
        <v>16362340.331604591</v>
      </c>
      <c r="BM18" s="9">
        <v>1474158.7230113333</v>
      </c>
      <c r="BN18" s="9">
        <v>2086589.0991616712</v>
      </c>
      <c r="BO18" s="9">
        <v>313065.70266502013</v>
      </c>
      <c r="BP18" s="9">
        <v>51414820.047722474</v>
      </c>
      <c r="BQ18" s="9">
        <v>56542.710992459331</v>
      </c>
      <c r="BR18" s="9">
        <v>87956.47589927206</v>
      </c>
      <c r="BS18" s="9">
        <v>301648.65493004909</v>
      </c>
      <c r="BT18" s="9">
        <v>11497.050163203383</v>
      </c>
      <c r="BU18" s="20"/>
    </row>
    <row r="19" spans="2:73" x14ac:dyDescent="0.2">
      <c r="B19" s="4" t="s">
        <v>41</v>
      </c>
      <c r="C19" s="12">
        <v>12</v>
      </c>
      <c r="D19" s="19"/>
      <c r="E19" s="9">
        <f t="shared" si="21"/>
        <v>945148.55745871284</v>
      </c>
      <c r="F19" s="9">
        <f t="shared" si="0"/>
        <v>1.6745969041369122</v>
      </c>
      <c r="G19" s="9">
        <f t="shared" si="1"/>
        <v>3.1885737669697118E-3</v>
      </c>
      <c r="H19" s="9">
        <f t="shared" si="2"/>
        <v>29856.610235339831</v>
      </c>
      <c r="I19" s="9">
        <f t="shared" si="3"/>
        <v>849445.42052996182</v>
      </c>
      <c r="J19" s="9">
        <f t="shared" si="4"/>
        <v>0.35070080385978319</v>
      </c>
      <c r="K19" s="9">
        <f t="shared" si="5"/>
        <v>99188.815758943892</v>
      </c>
      <c r="L19" s="9">
        <f t="shared" si="6"/>
        <v>1512.1084480185855</v>
      </c>
      <c r="M19" s="9">
        <f t="shared" si="7"/>
        <v>1505.2568164496342</v>
      </c>
      <c r="N19" s="9">
        <f t="shared" si="8"/>
        <v>1574.8308323014762</v>
      </c>
      <c r="O19" s="9">
        <f t="shared" si="9"/>
        <v>2261.2476874216973</v>
      </c>
      <c r="P19" s="9">
        <f t="shared" si="10"/>
        <v>181.65736694457701</v>
      </c>
      <c r="Q19" s="9">
        <f t="shared" si="11"/>
        <v>23.846223729726859</v>
      </c>
      <c r="R19" s="9">
        <f t="shared" si="12"/>
        <v>3116300.960230168</v>
      </c>
      <c r="S19" s="9">
        <f t="shared" si="13"/>
        <v>-16029.655165703269</v>
      </c>
      <c r="T19" s="9">
        <f t="shared" si="14"/>
        <v>-23031.425076512154</v>
      </c>
      <c r="U19" s="9">
        <f t="shared" si="15"/>
        <v>55667.722382116655</v>
      </c>
      <c r="V19" s="9">
        <f t="shared" si="16"/>
        <v>-1141533.3609798253</v>
      </c>
      <c r="W19" s="9">
        <f t="shared" si="17"/>
        <v>-11228.474937825296</v>
      </c>
      <c r="X19" s="9">
        <f t="shared" si="18"/>
        <v>-4164.8598547590227</v>
      </c>
      <c r="Y19" s="9">
        <f t="shared" si="19"/>
        <v>188306.68374376214</v>
      </c>
      <c r="Z19" s="9">
        <f t="shared" si="20"/>
        <v>6185.0677990900986</v>
      </c>
      <c r="AA19" s="20"/>
      <c r="AB19" s="9">
        <v>624258.66956216097</v>
      </c>
      <c r="AC19" s="9">
        <v>19.263064943434816</v>
      </c>
      <c r="AD19" s="9">
        <v>1.7831866990897647E-2</v>
      </c>
      <c r="AE19" s="9">
        <v>132587.75824046152</v>
      </c>
      <c r="AF19" s="9">
        <v>2112863.3667294262</v>
      </c>
      <c r="AG19" s="9">
        <v>1.3581672782234413</v>
      </c>
      <c r="AH19" s="9">
        <v>216998.97311694082</v>
      </c>
      <c r="AI19" s="9">
        <v>6878.6017909904522</v>
      </c>
      <c r="AJ19" s="9">
        <v>5405.5921015763688</v>
      </c>
      <c r="AK19" s="9">
        <v>7035.1887408242646</v>
      </c>
      <c r="AL19" s="9">
        <v>11205.540435201712</v>
      </c>
      <c r="AM19" s="9">
        <v>9485.8261788097188</v>
      </c>
      <c r="AN19" s="9">
        <v>232.13657567608485</v>
      </c>
      <c r="AO19" s="9">
        <v>20966126.776526075</v>
      </c>
      <c r="AP19" s="9">
        <v>1592143.4972102961</v>
      </c>
      <c r="AQ19" s="9">
        <v>2253247.5921907639</v>
      </c>
      <c r="AR19" s="9">
        <v>397193.94347122929</v>
      </c>
      <c r="AS19" s="9">
        <v>54947361.236535579</v>
      </c>
      <c r="AT19" s="9">
        <v>50454.482508493958</v>
      </c>
      <c r="AU19" s="9">
        <v>91787.659308083268</v>
      </c>
      <c r="AV19" s="9">
        <v>517377.94366745208</v>
      </c>
      <c r="AW19" s="9">
        <v>18727.304340766517</v>
      </c>
      <c r="AX19" s="20"/>
      <c r="AY19" s="9">
        <v>-320889.88789655187</v>
      </c>
      <c r="AZ19" s="9">
        <v>17.588468039297904</v>
      </c>
      <c r="BA19" s="9">
        <v>1.4643293223927935E-2</v>
      </c>
      <c r="BB19" s="9">
        <v>102731.14800512169</v>
      </c>
      <c r="BC19" s="9">
        <v>1263417.9461994644</v>
      </c>
      <c r="BD19" s="9">
        <v>1.0074664743636581</v>
      </c>
      <c r="BE19" s="9">
        <v>117810.15735799693</v>
      </c>
      <c r="BF19" s="9">
        <v>5366.4933429718667</v>
      </c>
      <c r="BG19" s="9">
        <v>3900.3352851267346</v>
      </c>
      <c r="BH19" s="9">
        <v>5460.3579085227884</v>
      </c>
      <c r="BI19" s="9">
        <v>8944.2927477800149</v>
      </c>
      <c r="BJ19" s="9">
        <v>9304.1688118651418</v>
      </c>
      <c r="BK19" s="9">
        <v>208.29035194635799</v>
      </c>
      <c r="BL19" s="9">
        <v>17849825.816295907</v>
      </c>
      <c r="BM19" s="9">
        <v>1608173.1523759994</v>
      </c>
      <c r="BN19" s="9">
        <v>2276279.0172672761</v>
      </c>
      <c r="BO19" s="9">
        <v>341526.22108911263</v>
      </c>
      <c r="BP19" s="9">
        <v>56088894.597515404</v>
      </c>
      <c r="BQ19" s="9">
        <v>61682.957446319255</v>
      </c>
      <c r="BR19" s="9">
        <v>95952.519162842291</v>
      </c>
      <c r="BS19" s="9">
        <v>329071.25992368994</v>
      </c>
      <c r="BT19" s="9">
        <v>12542.236541676419</v>
      </c>
      <c r="BU19" s="20"/>
    </row>
    <row r="20" spans="2:73" x14ac:dyDescent="0.2">
      <c r="B20" s="4" t="s">
        <v>41</v>
      </c>
      <c r="C20" s="12">
        <v>13</v>
      </c>
      <c r="D20" s="19"/>
      <c r="E20" s="9">
        <f t="shared" si="21"/>
        <v>1136176.228365289</v>
      </c>
      <c r="F20" s="9">
        <f t="shared" si="0"/>
        <v>1.9321544919123639</v>
      </c>
      <c r="G20" s="9">
        <f t="shared" si="1"/>
        <v>3.6271635598181043E-3</v>
      </c>
      <c r="H20" s="9">
        <f t="shared" si="2"/>
        <v>33781.563770967536</v>
      </c>
      <c r="I20" s="9">
        <f t="shared" si="3"/>
        <v>945531.97188825114</v>
      </c>
      <c r="J20" s="9">
        <f t="shared" si="4"/>
        <v>0.39031241235912018</v>
      </c>
      <c r="K20" s="9">
        <f t="shared" si="5"/>
        <v>108510.94921397063</v>
      </c>
      <c r="L20" s="9">
        <f t="shared" si="6"/>
        <v>1701.9384756137888</v>
      </c>
      <c r="M20" s="9">
        <f t="shared" si="7"/>
        <v>1701.0593577943491</v>
      </c>
      <c r="N20" s="9">
        <f t="shared" si="8"/>
        <v>1772.2377238992785</v>
      </c>
      <c r="O20" s="9">
        <f t="shared" si="9"/>
        <v>2606.3484570450473</v>
      </c>
      <c r="P20" s="9">
        <f t="shared" si="10"/>
        <v>230.64533989205484</v>
      </c>
      <c r="Q20" s="9">
        <f t="shared" si="11"/>
        <v>27.742004632265832</v>
      </c>
      <c r="R20" s="9">
        <f t="shared" si="12"/>
        <v>4004264.5062402971</v>
      </c>
      <c r="S20" s="9">
        <f t="shared" si="13"/>
        <v>-12427.576577458763</v>
      </c>
      <c r="T20" s="9">
        <f t="shared" si="14"/>
        <v>-17856.257063532248</v>
      </c>
      <c r="U20" s="9">
        <f t="shared" si="15"/>
        <v>63172.55794218817</v>
      </c>
      <c r="V20" s="9">
        <f t="shared" si="16"/>
        <v>-1060188.6667556912</v>
      </c>
      <c r="W20" s="9">
        <f t="shared" si="17"/>
        <v>-9524.3593838301531</v>
      </c>
      <c r="X20" s="9">
        <f t="shared" si="18"/>
        <v>-3981.9793258339341</v>
      </c>
      <c r="Y20" s="9">
        <f t="shared" si="19"/>
        <v>209602.19450788776</v>
      </c>
      <c r="Z20" s="9">
        <f t="shared" si="20"/>
        <v>6911.2033315307035</v>
      </c>
      <c r="AA20" s="20"/>
      <c r="AB20" s="9">
        <v>788545.51647735806</v>
      </c>
      <c r="AC20" s="9">
        <v>20.986328201151757</v>
      </c>
      <c r="AD20" s="9">
        <v>1.9490731219073375E-2</v>
      </c>
      <c r="AE20" s="9">
        <v>145073.64077651603</v>
      </c>
      <c r="AF20" s="9">
        <v>2314234.7469376698</v>
      </c>
      <c r="AG20" s="9">
        <v>1.4817344262530829</v>
      </c>
      <c r="AH20" s="9">
        <v>236138.61968513392</v>
      </c>
      <c r="AI20" s="9">
        <v>7515.6395971666407</v>
      </c>
      <c r="AJ20" s="9">
        <v>5926.4225833483124</v>
      </c>
      <c r="AK20" s="9">
        <v>7687.6254581322964</v>
      </c>
      <c r="AL20" s="9">
        <v>12295.998933806741</v>
      </c>
      <c r="AM20" s="9">
        <v>10310.16155274596</v>
      </c>
      <c r="AN20" s="9">
        <v>253.38988590748698</v>
      </c>
      <c r="AO20" s="9">
        <v>23341575.807227533</v>
      </c>
      <c r="AP20" s="9">
        <v>1729760.005163207</v>
      </c>
      <c r="AQ20" s="9">
        <v>2448112.6783093507</v>
      </c>
      <c r="AR20" s="9">
        <v>433159.29745539342</v>
      </c>
      <c r="AS20" s="9">
        <v>59702780.480552681</v>
      </c>
      <c r="AT20" s="9">
        <v>57298.844516349032</v>
      </c>
      <c r="AU20" s="9">
        <v>99966.5831005785</v>
      </c>
      <c r="AV20" s="9">
        <v>566096.0594252185</v>
      </c>
      <c r="AW20" s="9">
        <v>20498.626251680158</v>
      </c>
      <c r="AX20" s="20"/>
      <c r="AY20" s="9">
        <v>-347630.71188793099</v>
      </c>
      <c r="AZ20" s="9">
        <v>19.054173709239393</v>
      </c>
      <c r="BA20" s="9">
        <v>1.586356765925527E-2</v>
      </c>
      <c r="BB20" s="9">
        <v>111292.07700554849</v>
      </c>
      <c r="BC20" s="9">
        <v>1368702.7750494187</v>
      </c>
      <c r="BD20" s="9">
        <v>1.0914220138939628</v>
      </c>
      <c r="BE20" s="9">
        <v>127627.67047116329</v>
      </c>
      <c r="BF20" s="9">
        <v>5813.7011215528519</v>
      </c>
      <c r="BG20" s="9">
        <v>4225.3632255539633</v>
      </c>
      <c r="BH20" s="9">
        <v>5915.3877342330179</v>
      </c>
      <c r="BI20" s="9">
        <v>9689.6504767616934</v>
      </c>
      <c r="BJ20" s="9">
        <v>10079.516212853905</v>
      </c>
      <c r="BK20" s="9">
        <v>225.64788127522115</v>
      </c>
      <c r="BL20" s="9">
        <v>19337311.300987236</v>
      </c>
      <c r="BM20" s="9">
        <v>1742187.5817406657</v>
      </c>
      <c r="BN20" s="9">
        <v>2465968.935372883</v>
      </c>
      <c r="BO20" s="9">
        <v>369986.73951320525</v>
      </c>
      <c r="BP20" s="9">
        <v>60762969.147308372</v>
      </c>
      <c r="BQ20" s="9">
        <v>66823.203900179185</v>
      </c>
      <c r="BR20" s="9">
        <v>103948.56242641243</v>
      </c>
      <c r="BS20" s="9">
        <v>356493.86491733073</v>
      </c>
      <c r="BT20" s="9">
        <v>13587.422920149455</v>
      </c>
      <c r="BU20" s="20"/>
    </row>
    <row r="21" spans="2:73" x14ac:dyDescent="0.2">
      <c r="B21" s="4" t="s">
        <v>41</v>
      </c>
      <c r="C21" s="12">
        <v>14</v>
      </c>
      <c r="D21" s="19"/>
      <c r="E21" s="9">
        <f t="shared" si="21"/>
        <v>1318134.9066511472</v>
      </c>
      <c r="F21" s="9">
        <f t="shared" si="0"/>
        <v>2.1809225696806642</v>
      </c>
      <c r="G21" s="9">
        <f t="shared" si="1"/>
        <v>4.1089017089978239E-3</v>
      </c>
      <c r="H21" s="9">
        <f t="shared" si="2"/>
        <v>38540.313011174207</v>
      </c>
      <c r="I21" s="9">
        <f t="shared" si="3"/>
        <v>1080147.0097957929</v>
      </c>
      <c r="J21" s="9">
        <f t="shared" si="4"/>
        <v>0.445720862488032</v>
      </c>
      <c r="K21" s="9">
        <f t="shared" si="5"/>
        <v>124464.09559300094</v>
      </c>
      <c r="L21" s="9">
        <f t="shared" si="6"/>
        <v>1936.6655679373534</v>
      </c>
      <c r="M21" s="9">
        <f t="shared" si="7"/>
        <v>1933.2695533672459</v>
      </c>
      <c r="N21" s="9">
        <f t="shared" si="8"/>
        <v>2016.8681319548386</v>
      </c>
      <c r="O21" s="9">
        <f t="shared" si="9"/>
        <v>2935.4319792584829</v>
      </c>
      <c r="P21" s="9">
        <f t="shared" si="10"/>
        <v>252.60401413461477</v>
      </c>
      <c r="Q21" s="9">
        <f t="shared" si="11"/>
        <v>31.105127437460823</v>
      </c>
      <c r="R21" s="9">
        <f t="shared" si="12"/>
        <v>4294495.2346090637</v>
      </c>
      <c r="S21" s="9">
        <f t="shared" si="13"/>
        <v>-16360.679682623129</v>
      </c>
      <c r="T21" s="9">
        <f t="shared" si="14"/>
        <v>-23498.834675367922</v>
      </c>
      <c r="U21" s="9">
        <f t="shared" si="15"/>
        <v>71921.865476232662</v>
      </c>
      <c r="V21" s="9">
        <f t="shared" si="16"/>
        <v>-1295373.1346552074</v>
      </c>
      <c r="W21" s="9">
        <f t="shared" si="17"/>
        <v>-12283.864308699682</v>
      </c>
      <c r="X21" s="9">
        <f t="shared" si="18"/>
        <v>-4719.9977488238801</v>
      </c>
      <c r="Y21" s="9">
        <f t="shared" si="19"/>
        <v>239669.51995640941</v>
      </c>
      <c r="Z21" s="9">
        <f t="shared" si="20"/>
        <v>7898.146183805824</v>
      </c>
      <c r="AA21" s="20"/>
      <c r="AB21" s="9">
        <v>943763.37077183672</v>
      </c>
      <c r="AC21" s="9">
        <v>22.700801948861553</v>
      </c>
      <c r="AD21" s="9">
        <v>2.1192743803580421E-2</v>
      </c>
      <c r="AE21" s="9">
        <v>158393.31901714954</v>
      </c>
      <c r="AF21" s="9">
        <v>2554134.613695167</v>
      </c>
      <c r="AG21" s="9">
        <v>1.6210984159122996</v>
      </c>
      <c r="AH21" s="9">
        <v>261909.27917733055</v>
      </c>
      <c r="AI21" s="9">
        <v>8197.5744680711923</v>
      </c>
      <c r="AJ21" s="9">
        <v>6483.6607193484369</v>
      </c>
      <c r="AK21" s="9">
        <v>8387.2856918980924</v>
      </c>
      <c r="AL21" s="9">
        <v>13370.440185001833</v>
      </c>
      <c r="AM21" s="9">
        <v>11107.467627977281</v>
      </c>
      <c r="AN21" s="9">
        <v>274.11053804154506</v>
      </c>
      <c r="AO21" s="9">
        <v>25119292.020287625</v>
      </c>
      <c r="AP21" s="9">
        <v>1859841.3314227101</v>
      </c>
      <c r="AQ21" s="9">
        <v>2632160.018803122</v>
      </c>
      <c r="AR21" s="9">
        <v>470369.12341353088</v>
      </c>
      <c r="AS21" s="9">
        <v>64141670.562446088</v>
      </c>
      <c r="AT21" s="9">
        <v>59679.586045339478</v>
      </c>
      <c r="AU21" s="9">
        <v>107224.60794115877</v>
      </c>
      <c r="AV21" s="9">
        <v>623585.98986738105</v>
      </c>
      <c r="AW21" s="9">
        <v>22530.755482428311</v>
      </c>
      <c r="AX21" s="20"/>
      <c r="AY21" s="9">
        <v>-374371.53587931045</v>
      </c>
      <c r="AZ21" s="9">
        <v>20.519879379180889</v>
      </c>
      <c r="BA21" s="9">
        <v>1.7083842094582597E-2</v>
      </c>
      <c r="BB21" s="9">
        <v>119853.00600597533</v>
      </c>
      <c r="BC21" s="9">
        <v>1473987.6038993741</v>
      </c>
      <c r="BD21" s="9">
        <v>1.1753775534242676</v>
      </c>
      <c r="BE21" s="9">
        <v>137445.18358432961</v>
      </c>
      <c r="BF21" s="9">
        <v>6260.9089001338389</v>
      </c>
      <c r="BG21" s="9">
        <v>4550.3911659811911</v>
      </c>
      <c r="BH21" s="9">
        <v>6370.4175599432538</v>
      </c>
      <c r="BI21" s="9">
        <v>10435.00820574335</v>
      </c>
      <c r="BJ21" s="9">
        <v>10854.863613842666</v>
      </c>
      <c r="BK21" s="9">
        <v>243.00541060408423</v>
      </c>
      <c r="BL21" s="9">
        <v>20824796.785678562</v>
      </c>
      <c r="BM21" s="9">
        <v>1876202.0111053332</v>
      </c>
      <c r="BN21" s="9">
        <v>2655658.8534784899</v>
      </c>
      <c r="BO21" s="9">
        <v>398447.25793729821</v>
      </c>
      <c r="BP21" s="9">
        <v>65437043.697101295</v>
      </c>
      <c r="BQ21" s="9">
        <v>71963.45035403916</v>
      </c>
      <c r="BR21" s="9">
        <v>111944.60568998265</v>
      </c>
      <c r="BS21" s="9">
        <v>383916.46991097165</v>
      </c>
      <c r="BT21" s="9">
        <v>14632.609298622487</v>
      </c>
      <c r="BU21" s="20"/>
    </row>
    <row r="22" spans="2:73" x14ac:dyDescent="0.2">
      <c r="B22" s="4" t="s">
        <v>41</v>
      </c>
      <c r="C22" s="12">
        <v>15</v>
      </c>
      <c r="D22" s="19"/>
      <c r="E22" s="9">
        <f t="shared" si="21"/>
        <v>1502045.8481961328</v>
      </c>
      <c r="F22" s="9">
        <f t="shared" si="0"/>
        <v>2.4284241277780048</v>
      </c>
      <c r="G22" s="9">
        <f t="shared" si="1"/>
        <v>4.5303821175179462E-3</v>
      </c>
      <c r="H22" s="9">
        <f t="shared" si="2"/>
        <v>42327.392730266627</v>
      </c>
      <c r="I22" s="9">
        <f t="shared" si="3"/>
        <v>1172507.8335224923</v>
      </c>
      <c r="J22" s="9">
        <f t="shared" si="4"/>
        <v>0.48394472961817647</v>
      </c>
      <c r="K22" s="9">
        <f t="shared" si="5"/>
        <v>133398.74585252692</v>
      </c>
      <c r="L22" s="9">
        <f t="shared" si="6"/>
        <v>2119.5786419245896</v>
      </c>
      <c r="M22" s="9">
        <f t="shared" si="7"/>
        <v>2120.9955267210489</v>
      </c>
      <c r="N22" s="9">
        <f t="shared" si="8"/>
        <v>2207.0645327770471</v>
      </c>
      <c r="O22" s="9">
        <f t="shared" si="9"/>
        <v>3266.6890397782317</v>
      </c>
      <c r="P22" s="9">
        <f t="shared" si="10"/>
        <v>299.52809851186794</v>
      </c>
      <c r="Q22" s="9">
        <f t="shared" si="11"/>
        <v>34.843320146102201</v>
      </c>
      <c r="R22" s="9">
        <f t="shared" si="12"/>
        <v>5146661.1451197118</v>
      </c>
      <c r="S22" s="9">
        <f t="shared" si="13"/>
        <v>-12822.885852838634</v>
      </c>
      <c r="T22" s="9">
        <f t="shared" si="14"/>
        <v>-18427.832704265602</v>
      </c>
      <c r="U22" s="9">
        <f t="shared" si="15"/>
        <v>79115.28995189222</v>
      </c>
      <c r="V22" s="9">
        <f t="shared" si="16"/>
        <v>-1215831.6782764643</v>
      </c>
      <c r="W22" s="9">
        <f t="shared" si="17"/>
        <v>-10643.299463565374</v>
      </c>
      <c r="X22" s="9">
        <f t="shared" si="18"/>
        <v>-4547.6440094712161</v>
      </c>
      <c r="Y22" s="9">
        <f t="shared" si="19"/>
        <v>260129.34554884012</v>
      </c>
      <c r="Z22" s="9">
        <f t="shared" si="20"/>
        <v>8595.1489499426716</v>
      </c>
      <c r="AA22" s="20"/>
      <c r="AB22" s="9">
        <v>1100933.4883254431</v>
      </c>
      <c r="AC22" s="9">
        <v>24.414009176900379</v>
      </c>
      <c r="AD22" s="9">
        <v>2.2834498647427877E-2</v>
      </c>
      <c r="AE22" s="9">
        <v>170741.32773666873</v>
      </c>
      <c r="AF22" s="9">
        <v>2751780.2662718217</v>
      </c>
      <c r="AG22" s="9">
        <v>1.7432778225727494</v>
      </c>
      <c r="AH22" s="9">
        <v>280661.44255002297</v>
      </c>
      <c r="AI22" s="9">
        <v>8827.6953206394192</v>
      </c>
      <c r="AJ22" s="9">
        <v>6996.4146331294669</v>
      </c>
      <c r="AK22" s="9">
        <v>9032.5119184305277</v>
      </c>
      <c r="AL22" s="9">
        <v>14447.054974503249</v>
      </c>
      <c r="AM22" s="9">
        <v>11929.739113343296</v>
      </c>
      <c r="AN22" s="9">
        <v>295.20626007904963</v>
      </c>
      <c r="AO22" s="9">
        <v>27458943.415489592</v>
      </c>
      <c r="AP22" s="9">
        <v>1997393.5546171607</v>
      </c>
      <c r="AQ22" s="9">
        <v>2826920.9388798308</v>
      </c>
      <c r="AR22" s="9">
        <v>506023.06631328299</v>
      </c>
      <c r="AS22" s="9">
        <v>68895286.568617806</v>
      </c>
      <c r="AT22" s="9">
        <v>66460.397344333702</v>
      </c>
      <c r="AU22" s="9">
        <v>115393.00494408155</v>
      </c>
      <c r="AV22" s="9">
        <v>671468.42045345251</v>
      </c>
      <c r="AW22" s="9">
        <v>24272.944627038192</v>
      </c>
      <c r="AX22" s="20"/>
      <c r="AY22" s="9">
        <v>-401112.35987068963</v>
      </c>
      <c r="AZ22" s="9">
        <v>21.985585049122374</v>
      </c>
      <c r="BA22" s="9">
        <v>1.8304116529909931E-2</v>
      </c>
      <c r="BB22" s="9">
        <v>128413.9350064021</v>
      </c>
      <c r="BC22" s="9">
        <v>1579272.4327493294</v>
      </c>
      <c r="BD22" s="9">
        <v>1.259333092954573</v>
      </c>
      <c r="BE22" s="9">
        <v>147262.69669749605</v>
      </c>
      <c r="BF22" s="9">
        <v>6708.1166787148295</v>
      </c>
      <c r="BG22" s="9">
        <v>4875.419106408418</v>
      </c>
      <c r="BH22" s="9">
        <v>6825.4473856534805</v>
      </c>
      <c r="BI22" s="9">
        <v>11180.365934725018</v>
      </c>
      <c r="BJ22" s="9">
        <v>11630.211014831428</v>
      </c>
      <c r="BK22" s="9">
        <v>260.36293993294743</v>
      </c>
      <c r="BL22" s="9">
        <v>22312282.27036988</v>
      </c>
      <c r="BM22" s="9">
        <v>2010216.4404699993</v>
      </c>
      <c r="BN22" s="9">
        <v>2845348.7715840964</v>
      </c>
      <c r="BO22" s="9">
        <v>426907.77636139077</v>
      </c>
      <c r="BP22" s="9">
        <v>70111118.24689427</v>
      </c>
      <c r="BQ22" s="9">
        <v>77103.696807899076</v>
      </c>
      <c r="BR22" s="9">
        <v>119940.64895355277</v>
      </c>
      <c r="BS22" s="9">
        <v>411339.07490461238</v>
      </c>
      <c r="BT22" s="9">
        <v>15677.795677095521</v>
      </c>
      <c r="BU22" s="20"/>
    </row>
    <row r="23" spans="2:73" x14ac:dyDescent="0.2">
      <c r="B23" s="4" t="s">
        <v>41</v>
      </c>
      <c r="C23" s="12">
        <v>16</v>
      </c>
      <c r="D23" s="19"/>
      <c r="E23" s="9">
        <f t="shared" si="21"/>
        <v>1686077.4226984133</v>
      </c>
      <c r="F23" s="9">
        <f t="shared" si="0"/>
        <v>2.661324309835539</v>
      </c>
      <c r="G23" s="9">
        <f t="shared" si="1"/>
        <v>4.9201952365634065E-3</v>
      </c>
      <c r="H23" s="9">
        <f t="shared" si="2"/>
        <v>45874.305151406326</v>
      </c>
      <c r="I23" s="9">
        <f t="shared" si="3"/>
        <v>1257304.870744217</v>
      </c>
      <c r="J23" s="9">
        <f t="shared" si="4"/>
        <v>0.51890820855841802</v>
      </c>
      <c r="K23" s="9">
        <f t="shared" si="5"/>
        <v>141430.25432631528</v>
      </c>
      <c r="L23" s="9">
        <f t="shared" si="6"/>
        <v>2286.6222107636249</v>
      </c>
      <c r="M23" s="9">
        <f t="shared" si="7"/>
        <v>2295.5883144376703</v>
      </c>
      <c r="N23" s="9">
        <f t="shared" si="8"/>
        <v>2380.8432584938664</v>
      </c>
      <c r="O23" s="9">
        <f t="shared" si="9"/>
        <v>3572.6194609177783</v>
      </c>
      <c r="P23" s="9">
        <f t="shared" si="10"/>
        <v>345.00876388199868</v>
      </c>
      <c r="Q23" s="9">
        <f t="shared" si="11"/>
        <v>38.305251992678961</v>
      </c>
      <c r="R23" s="9">
        <f t="shared" si="12"/>
        <v>5929543.6615759656</v>
      </c>
      <c r="S23" s="9">
        <f t="shared" si="13"/>
        <v>-9165.9454755652696</v>
      </c>
      <c r="T23" s="9">
        <f t="shared" si="14"/>
        <v>-13183.602585471701</v>
      </c>
      <c r="U23" s="9">
        <f t="shared" si="15"/>
        <v>85987.669870209298</v>
      </c>
      <c r="V23" s="9">
        <f t="shared" si="16"/>
        <v>-1128086.8505233377</v>
      </c>
      <c r="W23" s="9">
        <f t="shared" si="17"/>
        <v>-9076.4648816509871</v>
      </c>
      <c r="X23" s="9">
        <f t="shared" si="18"/>
        <v>-4284.9086355741892</v>
      </c>
      <c r="Y23" s="9">
        <f t="shared" si="19"/>
        <v>278946.38390789303</v>
      </c>
      <c r="Z23" s="9">
        <f t="shared" si="20"/>
        <v>9240.9562027590146</v>
      </c>
      <c r="AA23" s="20"/>
      <c r="AB23" s="9">
        <v>1258224.2388363443</v>
      </c>
      <c r="AC23" s="9">
        <v>26.112615028899409</v>
      </c>
      <c r="AD23" s="9">
        <v>2.4444586201800667E-2</v>
      </c>
      <c r="AE23" s="9">
        <v>182849.16915823519</v>
      </c>
      <c r="AF23" s="9">
        <v>2941862.1323435018</v>
      </c>
      <c r="AG23" s="9">
        <v>1.8621968410432956</v>
      </c>
      <c r="AH23" s="9">
        <v>298510.46413697768</v>
      </c>
      <c r="AI23" s="9">
        <v>9441.9466680594433</v>
      </c>
      <c r="AJ23" s="9">
        <v>7496.0353612733152</v>
      </c>
      <c r="AK23" s="9">
        <v>9661.320469857581</v>
      </c>
      <c r="AL23" s="9">
        <v>15498.343124624467</v>
      </c>
      <c r="AM23" s="9">
        <v>12750.567179702182</v>
      </c>
      <c r="AN23" s="9">
        <v>316.02572125448955</v>
      </c>
      <c r="AO23" s="9">
        <v>29729311.416637175</v>
      </c>
      <c r="AP23" s="9">
        <v>2135064.9243591004</v>
      </c>
      <c r="AQ23" s="9">
        <v>3021855.0871042297</v>
      </c>
      <c r="AR23" s="9">
        <v>541355.96465569281</v>
      </c>
      <c r="AS23" s="9">
        <v>73657105.946163833</v>
      </c>
      <c r="AT23" s="9">
        <v>73167.478380108005</v>
      </c>
      <c r="AU23" s="9">
        <v>123651.78358154879</v>
      </c>
      <c r="AV23" s="9">
        <v>717708.06380614603</v>
      </c>
      <c r="AW23" s="9">
        <v>25963.938258327558</v>
      </c>
      <c r="AX23" s="20"/>
      <c r="AY23" s="9">
        <v>-427853.18386206892</v>
      </c>
      <c r="AZ23" s="9">
        <v>23.45129071906387</v>
      </c>
      <c r="BA23" s="9">
        <v>1.9524390965237261E-2</v>
      </c>
      <c r="BB23" s="9">
        <v>136974.86400682887</v>
      </c>
      <c r="BC23" s="9">
        <v>1684557.2615992848</v>
      </c>
      <c r="BD23" s="9">
        <v>1.3432886324848776</v>
      </c>
      <c r="BE23" s="9">
        <v>157080.2098106624</v>
      </c>
      <c r="BF23" s="9">
        <v>7155.3244572958183</v>
      </c>
      <c r="BG23" s="9">
        <v>5200.4470468356449</v>
      </c>
      <c r="BH23" s="9">
        <v>7280.4772113637146</v>
      </c>
      <c r="BI23" s="9">
        <v>11925.723663706689</v>
      </c>
      <c r="BJ23" s="9">
        <v>12405.558415820184</v>
      </c>
      <c r="BK23" s="9">
        <v>277.72046926181059</v>
      </c>
      <c r="BL23" s="9">
        <v>23799767.755061209</v>
      </c>
      <c r="BM23" s="9">
        <v>2144230.8698346657</v>
      </c>
      <c r="BN23" s="9">
        <v>3035038.6896897014</v>
      </c>
      <c r="BO23" s="9">
        <v>455368.29478548351</v>
      </c>
      <c r="BP23" s="9">
        <v>74785192.796687171</v>
      </c>
      <c r="BQ23" s="9">
        <v>82243.943261758992</v>
      </c>
      <c r="BR23" s="9">
        <v>127936.69221712298</v>
      </c>
      <c r="BS23" s="9">
        <v>438761.679898253</v>
      </c>
      <c r="BT23" s="9">
        <v>16722.982055568544</v>
      </c>
      <c r="BU23" s="20"/>
    </row>
    <row r="24" spans="2:73" x14ac:dyDescent="0.2">
      <c r="B24" s="4" t="s">
        <v>41</v>
      </c>
      <c r="C24" s="12">
        <v>17</v>
      </c>
      <c r="D24" s="19"/>
      <c r="E24" s="9">
        <f t="shared" si="21"/>
        <v>1851251.1642493824</v>
      </c>
      <c r="F24" s="9">
        <f t="shared" si="0"/>
        <v>2.9358746651316423</v>
      </c>
      <c r="G24" s="9">
        <f t="shared" si="1"/>
        <v>5.3869818654161579E-3</v>
      </c>
      <c r="H24" s="9">
        <f t="shared" si="2"/>
        <v>50075.690910389996</v>
      </c>
      <c r="I24" s="9">
        <f t="shared" si="3"/>
        <v>1359526.3789368791</v>
      </c>
      <c r="J24" s="9">
        <f t="shared" si="4"/>
        <v>0.56120866671146041</v>
      </c>
      <c r="K24" s="9">
        <f t="shared" si="5"/>
        <v>151294.72601139659</v>
      </c>
      <c r="L24" s="9">
        <f t="shared" si="6"/>
        <v>2488.9997009570152</v>
      </c>
      <c r="M24" s="9">
        <f t="shared" si="7"/>
        <v>2503.5655331356347</v>
      </c>
      <c r="N24" s="9">
        <f t="shared" si="8"/>
        <v>2591.2884616433985</v>
      </c>
      <c r="O24" s="9">
        <f t="shared" si="9"/>
        <v>3939.3527663086843</v>
      </c>
      <c r="P24" s="9">
        <f t="shared" si="10"/>
        <v>397.23492619288481</v>
      </c>
      <c r="Q24" s="9">
        <f t="shared" si="11"/>
        <v>42.446788871625017</v>
      </c>
      <c r="R24" s="9">
        <f t="shared" si="12"/>
        <v>6872475.5438709408</v>
      </c>
      <c r="S24" s="9">
        <f t="shared" si="13"/>
        <v>-5203.0554430708289</v>
      </c>
      <c r="T24" s="9">
        <f t="shared" si="14"/>
        <v>-7503.0569974621758</v>
      </c>
      <c r="U24" s="9">
        <f t="shared" si="15"/>
        <v>93979.754861710477</v>
      </c>
      <c r="V24" s="9">
        <f t="shared" si="16"/>
        <v>-1038340.439497903</v>
      </c>
      <c r="W24" s="9">
        <f t="shared" si="17"/>
        <v>-7254.7602235871018</v>
      </c>
      <c r="X24" s="9">
        <f t="shared" si="18"/>
        <v>-4082.1125756461988</v>
      </c>
      <c r="Y24" s="9">
        <f t="shared" si="19"/>
        <v>301597.17931488744</v>
      </c>
      <c r="Z24" s="9">
        <f t="shared" si="20"/>
        <v>10012.783686161307</v>
      </c>
      <c r="AA24" s="20"/>
      <c r="AB24" s="9">
        <v>1396657.1563959341</v>
      </c>
      <c r="AC24" s="9">
        <v>27.852871054136997</v>
      </c>
      <c r="AD24" s="9">
        <v>2.6131647265980731E-2</v>
      </c>
      <c r="AE24" s="9">
        <v>195611.48391764562</v>
      </c>
      <c r="AF24" s="9">
        <v>3149368.4693861185</v>
      </c>
      <c r="AG24" s="9">
        <v>1.9884528387266422</v>
      </c>
      <c r="AH24" s="9">
        <v>318192.44893522543</v>
      </c>
      <c r="AI24" s="9">
        <v>10091.531936833822</v>
      </c>
      <c r="AJ24" s="9">
        <v>8029.0405203985092</v>
      </c>
      <c r="AK24" s="9">
        <v>10326.795498717343</v>
      </c>
      <c r="AL24" s="9">
        <v>16610.434158997039</v>
      </c>
      <c r="AM24" s="9">
        <v>13578.140743001835</v>
      </c>
      <c r="AN24" s="9">
        <v>337.52478746229878</v>
      </c>
      <c r="AO24" s="9">
        <v>32159728.783623479</v>
      </c>
      <c r="AP24" s="9">
        <v>2273042.2437562612</v>
      </c>
      <c r="AQ24" s="9">
        <v>3217225.5507978466</v>
      </c>
      <c r="AR24" s="9">
        <v>577808.56807128678</v>
      </c>
      <c r="AS24" s="9">
        <v>78420926.906982213</v>
      </c>
      <c r="AT24" s="9">
        <v>80129.429492031879</v>
      </c>
      <c r="AU24" s="9">
        <v>131850.62290504703</v>
      </c>
      <c r="AV24" s="9">
        <v>767781.46420678159</v>
      </c>
      <c r="AW24" s="9">
        <v>27780.952120202899</v>
      </c>
      <c r="AX24" s="20"/>
      <c r="AY24" s="9">
        <v>-454594.00785344839</v>
      </c>
      <c r="AZ24" s="9">
        <v>24.916996389005355</v>
      </c>
      <c r="BA24" s="9">
        <v>2.0744665400564574E-2</v>
      </c>
      <c r="BB24" s="9">
        <v>145535.79300725562</v>
      </c>
      <c r="BC24" s="9">
        <v>1789842.0904492394</v>
      </c>
      <c r="BD24" s="9">
        <v>1.4272441720151818</v>
      </c>
      <c r="BE24" s="9">
        <v>166897.72292382884</v>
      </c>
      <c r="BF24" s="9">
        <v>7602.5322358768071</v>
      </c>
      <c r="BG24" s="9">
        <v>5525.4749872628745</v>
      </c>
      <c r="BH24" s="9">
        <v>7735.507037073945</v>
      </c>
      <c r="BI24" s="9">
        <v>12671.081392688355</v>
      </c>
      <c r="BJ24" s="9">
        <v>13180.90581680895</v>
      </c>
      <c r="BK24" s="9">
        <v>295.07799859067376</v>
      </c>
      <c r="BL24" s="9">
        <v>25287253.239752539</v>
      </c>
      <c r="BM24" s="9">
        <v>2278245.299199332</v>
      </c>
      <c r="BN24" s="9">
        <v>3224728.6077953088</v>
      </c>
      <c r="BO24" s="9">
        <v>483828.8132095763</v>
      </c>
      <c r="BP24" s="9">
        <v>79459267.346480116</v>
      </c>
      <c r="BQ24" s="9">
        <v>87384.189715618981</v>
      </c>
      <c r="BR24" s="9">
        <v>135932.73548069323</v>
      </c>
      <c r="BS24" s="9">
        <v>466184.28489189415</v>
      </c>
      <c r="BT24" s="9">
        <v>17768.168434041592</v>
      </c>
      <c r="BU24" s="20"/>
    </row>
    <row r="25" spans="2:73" x14ac:dyDescent="0.2">
      <c r="B25" s="4" t="s">
        <v>41</v>
      </c>
      <c r="C25" s="12">
        <v>18</v>
      </c>
      <c r="D25" s="19"/>
      <c r="E25" s="9">
        <f t="shared" si="21"/>
        <v>2017570.3039156324</v>
      </c>
      <c r="F25" s="9">
        <f t="shared" si="0"/>
        <v>3.1958236443879962</v>
      </c>
      <c r="G25" s="9">
        <f t="shared" si="1"/>
        <v>5.8221012047943478E-3</v>
      </c>
      <c r="H25" s="9">
        <f t="shared" si="2"/>
        <v>54036.909371423943</v>
      </c>
      <c r="I25" s="9">
        <f t="shared" si="3"/>
        <v>1454184.1006245902</v>
      </c>
      <c r="J25" s="9">
        <f t="shared" si="4"/>
        <v>0.60024873667461209</v>
      </c>
      <c r="K25" s="9">
        <f t="shared" si="5"/>
        <v>160256.05591074101</v>
      </c>
      <c r="L25" s="9">
        <f t="shared" si="6"/>
        <v>2675.5076860023055</v>
      </c>
      <c r="M25" s="9">
        <f t="shared" si="7"/>
        <v>2698.4095661964611</v>
      </c>
      <c r="N25" s="9">
        <f t="shared" si="8"/>
        <v>2785.3159896876523</v>
      </c>
      <c r="O25" s="9">
        <f t="shared" si="9"/>
        <v>4280.7594323194753</v>
      </c>
      <c r="P25" s="9">
        <f t="shared" si="10"/>
        <v>448.0176694966467</v>
      </c>
      <c r="Q25" s="9">
        <f t="shared" si="11"/>
        <v>46.312064888506711</v>
      </c>
      <c r="R25" s="9">
        <f t="shared" si="12"/>
        <v>7746124.0321116485</v>
      </c>
      <c r="S25" s="9">
        <f t="shared" si="13"/>
        <v>-1121.018863086123</v>
      </c>
      <c r="T25" s="9">
        <f t="shared" si="14"/>
        <v>-1649.2832617568783</v>
      </c>
      <c r="U25" s="9">
        <f t="shared" si="15"/>
        <v>101650.79529587063</v>
      </c>
      <c r="V25" s="9">
        <f t="shared" si="16"/>
        <v>-940390.65709811449</v>
      </c>
      <c r="W25" s="9">
        <f t="shared" si="17"/>
        <v>-5506.785828742446</v>
      </c>
      <c r="X25" s="9">
        <f t="shared" si="18"/>
        <v>-3788.9348811734817</v>
      </c>
      <c r="Y25" s="9">
        <f t="shared" si="19"/>
        <v>322605.18748851225</v>
      </c>
      <c r="Z25" s="9">
        <f t="shared" si="20"/>
        <v>10733.415656243207</v>
      </c>
      <c r="AA25" s="20"/>
      <c r="AB25" s="9">
        <v>1536235.472070805</v>
      </c>
      <c r="AC25" s="9">
        <v>29.578525703334851</v>
      </c>
      <c r="AD25" s="9">
        <v>2.7787041040686251E-2</v>
      </c>
      <c r="AE25" s="9">
        <v>208133.63137910646</v>
      </c>
      <c r="AF25" s="9">
        <v>3349311.0199237852</v>
      </c>
      <c r="AG25" s="9">
        <v>2.111448448220099</v>
      </c>
      <c r="AH25" s="9">
        <v>336971.29194773629</v>
      </c>
      <c r="AI25" s="9">
        <v>10725.247700460102</v>
      </c>
      <c r="AJ25" s="9">
        <v>8548.9124938865607</v>
      </c>
      <c r="AK25" s="9">
        <v>10975.852852471831</v>
      </c>
      <c r="AL25" s="9">
        <v>17697.198553989496</v>
      </c>
      <c r="AM25" s="9">
        <v>14404.270887294355</v>
      </c>
      <c r="AN25" s="9">
        <v>358.74759280804352</v>
      </c>
      <c r="AO25" s="9">
        <v>34520862.756555513</v>
      </c>
      <c r="AP25" s="9">
        <v>2411138.7097009127</v>
      </c>
      <c r="AQ25" s="9">
        <v>3412769.2426391565</v>
      </c>
      <c r="AR25" s="9">
        <v>613940.12692953949</v>
      </c>
      <c r="AS25" s="9">
        <v>83192951.239174962</v>
      </c>
      <c r="AT25" s="9">
        <v>87017.650340736436</v>
      </c>
      <c r="AU25" s="9">
        <v>140139.84386308983</v>
      </c>
      <c r="AV25" s="9">
        <v>816212.07737404702</v>
      </c>
      <c r="AW25" s="9">
        <v>29546.770468757819</v>
      </c>
      <c r="AX25" s="20"/>
      <c r="AY25" s="9">
        <v>-481334.83184482751</v>
      </c>
      <c r="AZ25" s="9">
        <v>26.382702058946855</v>
      </c>
      <c r="BA25" s="9">
        <v>2.1964939835891904E-2</v>
      </c>
      <c r="BB25" s="9">
        <v>154096.72200768252</v>
      </c>
      <c r="BC25" s="9">
        <v>1895126.9192991951</v>
      </c>
      <c r="BD25" s="9">
        <v>1.5111997115454869</v>
      </c>
      <c r="BE25" s="9">
        <v>176715.23603699528</v>
      </c>
      <c r="BF25" s="9">
        <v>8049.7400144577969</v>
      </c>
      <c r="BG25" s="9">
        <v>5850.5029276900996</v>
      </c>
      <c r="BH25" s="9">
        <v>8190.536862784179</v>
      </c>
      <c r="BI25" s="9">
        <v>13416.439121670021</v>
      </c>
      <c r="BJ25" s="9">
        <v>13956.253217797708</v>
      </c>
      <c r="BK25" s="9">
        <v>312.43552791953681</v>
      </c>
      <c r="BL25" s="9">
        <v>26774738.724443864</v>
      </c>
      <c r="BM25" s="9">
        <v>2412259.7285639988</v>
      </c>
      <c r="BN25" s="9">
        <v>3414418.5259009134</v>
      </c>
      <c r="BO25" s="9">
        <v>512289.33163366886</v>
      </c>
      <c r="BP25" s="9">
        <v>84133341.896273077</v>
      </c>
      <c r="BQ25" s="9">
        <v>92524.436169478882</v>
      </c>
      <c r="BR25" s="9">
        <v>143928.77874426331</v>
      </c>
      <c r="BS25" s="9">
        <v>493606.88988553477</v>
      </c>
      <c r="BT25" s="9">
        <v>18813.354812514612</v>
      </c>
      <c r="BU25" s="20"/>
    </row>
    <row r="26" spans="2:73" x14ac:dyDescent="0.2">
      <c r="B26" s="4" t="s">
        <v>41</v>
      </c>
      <c r="C26" s="12">
        <v>19</v>
      </c>
      <c r="D26" s="19"/>
      <c r="E26" s="9">
        <f t="shared" si="21"/>
        <v>2196608.5699088848</v>
      </c>
      <c r="F26" s="9">
        <f t="shared" si="0"/>
        <v>3.5773559610160355</v>
      </c>
      <c r="G26" s="9">
        <f t="shared" si="1"/>
        <v>6.5245272477128073E-3</v>
      </c>
      <c r="H26" s="9">
        <f t="shared" si="2"/>
        <v>60592.884173886618</v>
      </c>
      <c r="I26" s="9">
        <f t="shared" si="3"/>
        <v>1637019.735925284</v>
      </c>
      <c r="J26" s="9">
        <f t="shared" si="4"/>
        <v>0.675305227167597</v>
      </c>
      <c r="K26" s="9">
        <f t="shared" si="5"/>
        <v>180940.90947884697</v>
      </c>
      <c r="L26" s="9">
        <f t="shared" si="6"/>
        <v>2998.914615817157</v>
      </c>
      <c r="M26" s="9">
        <f t="shared" si="7"/>
        <v>3030.6857981714702</v>
      </c>
      <c r="N26" s="9">
        <f t="shared" si="8"/>
        <v>3122.3269334537235</v>
      </c>
      <c r="O26" s="9">
        <f t="shared" si="9"/>
        <v>4782.5238588444918</v>
      </c>
      <c r="P26" s="9">
        <f t="shared" si="10"/>
        <v>496.26675065823292</v>
      </c>
      <c r="Q26" s="9">
        <f t="shared" si="11"/>
        <v>51.689507196130876</v>
      </c>
      <c r="R26" s="9">
        <f t="shared" si="12"/>
        <v>8493617.5317939483</v>
      </c>
      <c r="S26" s="9">
        <f t="shared" si="13"/>
        <v>-2997.8530529164709</v>
      </c>
      <c r="T26" s="9">
        <f t="shared" si="14"/>
        <v>-4343.2607274362817</v>
      </c>
      <c r="U26" s="9">
        <f t="shared" si="15"/>
        <v>114389.28615992155</v>
      </c>
      <c r="V26" s="9">
        <f t="shared" si="16"/>
        <v>-1127695.0583169013</v>
      </c>
      <c r="W26" s="9">
        <f t="shared" si="17"/>
        <v>-7413.5850217441766</v>
      </c>
      <c r="X26" s="9">
        <f t="shared" si="18"/>
        <v>-4377.793291091657</v>
      </c>
      <c r="Y26" s="9">
        <f t="shared" si="19"/>
        <v>363118.15467593551</v>
      </c>
      <c r="Z26" s="9">
        <f t="shared" si="20"/>
        <v>12087.898196321279</v>
      </c>
      <c r="AA26" s="20"/>
      <c r="AB26" s="9">
        <v>1688532.9140726777</v>
      </c>
      <c r="AC26" s="9">
        <v>31.425763689904375</v>
      </c>
      <c r="AD26" s="9">
        <v>2.9709741518932034E-2</v>
      </c>
      <c r="AE26" s="9">
        <v>223250.53518199589</v>
      </c>
      <c r="AF26" s="9">
        <v>3637431.4840744338</v>
      </c>
      <c r="AG26" s="9">
        <v>2.2704604782433884</v>
      </c>
      <c r="AH26" s="9">
        <v>367473.65862900851</v>
      </c>
      <c r="AI26" s="9">
        <v>11495.862408855939</v>
      </c>
      <c r="AJ26" s="9">
        <v>9206.2166662888012</v>
      </c>
      <c r="AK26" s="9">
        <v>11767.893621948129</v>
      </c>
      <c r="AL26" s="9">
        <v>18944.32070949618</v>
      </c>
      <c r="AM26" s="9">
        <v>15227.867369444706</v>
      </c>
      <c r="AN26" s="9">
        <v>381.48256444453085</v>
      </c>
      <c r="AO26" s="9">
        <v>36755841.740929142</v>
      </c>
      <c r="AP26" s="9">
        <v>2543276.3048757492</v>
      </c>
      <c r="AQ26" s="9">
        <v>3599765.1832790859</v>
      </c>
      <c r="AR26" s="9">
        <v>655139.13621768309</v>
      </c>
      <c r="AS26" s="9">
        <v>87679721.387749121</v>
      </c>
      <c r="AT26" s="9">
        <v>90251.097601594651</v>
      </c>
      <c r="AU26" s="9">
        <v>147547.0287167418</v>
      </c>
      <c r="AV26" s="9">
        <v>884147.64955511095</v>
      </c>
      <c r="AW26" s="9">
        <v>31946.439387308932</v>
      </c>
      <c r="AX26" s="20"/>
      <c r="AY26" s="9">
        <v>-508075.65583620692</v>
      </c>
      <c r="AZ26" s="9">
        <v>27.84840772888834</v>
      </c>
      <c r="BA26" s="9">
        <v>2.3185214271219227E-2</v>
      </c>
      <c r="BB26" s="9">
        <v>162657.65100810927</v>
      </c>
      <c r="BC26" s="9">
        <v>2000411.7481491498</v>
      </c>
      <c r="BD26" s="9">
        <v>1.5951552510757914</v>
      </c>
      <c r="BE26" s="9">
        <v>186532.74915016154</v>
      </c>
      <c r="BF26" s="9">
        <v>8496.947793038782</v>
      </c>
      <c r="BG26" s="9">
        <v>6175.530868117331</v>
      </c>
      <c r="BH26" s="9">
        <v>8645.5666884944058</v>
      </c>
      <c r="BI26" s="9">
        <v>14161.796850651688</v>
      </c>
      <c r="BJ26" s="9">
        <v>14731.600618786473</v>
      </c>
      <c r="BK26" s="9">
        <v>329.79305724839998</v>
      </c>
      <c r="BL26" s="9">
        <v>28262224.209135193</v>
      </c>
      <c r="BM26" s="9">
        <v>2546274.1579286656</v>
      </c>
      <c r="BN26" s="9">
        <v>3604108.4440065222</v>
      </c>
      <c r="BO26" s="9">
        <v>540749.85005776153</v>
      </c>
      <c r="BP26" s="9">
        <v>88807416.446066022</v>
      </c>
      <c r="BQ26" s="9">
        <v>97664.682623338827</v>
      </c>
      <c r="BR26" s="9">
        <v>151924.82200783346</v>
      </c>
      <c r="BS26" s="9">
        <v>521029.49487917544</v>
      </c>
      <c r="BT26" s="9">
        <v>19858.541190987653</v>
      </c>
      <c r="BU26" s="20"/>
    </row>
    <row r="27" spans="2:73" x14ac:dyDescent="0.2">
      <c r="B27" s="5" t="s">
        <v>41</v>
      </c>
      <c r="C27" s="13">
        <v>20</v>
      </c>
      <c r="D27" s="19"/>
      <c r="E27" s="10">
        <f t="shared" si="21"/>
        <v>2366302.15772691</v>
      </c>
      <c r="F27" s="10">
        <f t="shared" si="0"/>
        <v>3.8429368050287387</v>
      </c>
      <c r="G27" s="10">
        <f t="shared" si="1"/>
        <v>6.9762438523298803E-3</v>
      </c>
      <c r="H27" s="10">
        <f t="shared" si="2"/>
        <v>64649.415830257058</v>
      </c>
      <c r="I27" s="10">
        <f t="shared" si="3"/>
        <v>1735966.268205768</v>
      </c>
      <c r="J27" s="10">
        <f t="shared" si="4"/>
        <v>0.71623622381651986</v>
      </c>
      <c r="K27" s="10">
        <f t="shared" si="5"/>
        <v>190498.96157233597</v>
      </c>
      <c r="L27" s="10">
        <f t="shared" si="6"/>
        <v>3194.6236482186723</v>
      </c>
      <c r="M27" s="10">
        <f t="shared" si="7"/>
        <v>3231.9792191488041</v>
      </c>
      <c r="N27" s="10">
        <f t="shared" si="8"/>
        <v>3325.8383800622141</v>
      </c>
      <c r="O27" s="10">
        <f t="shared" si="9"/>
        <v>5137.480678803342</v>
      </c>
      <c r="P27" s="10">
        <f t="shared" si="10"/>
        <v>546.73316424398035</v>
      </c>
      <c r="Q27" s="10">
        <f t="shared" si="11"/>
        <v>55.697627536209097</v>
      </c>
      <c r="R27" s="10">
        <f t="shared" si="12"/>
        <v>9406754.1045315154</v>
      </c>
      <c r="S27" s="10">
        <f t="shared" si="13"/>
        <v>822.3318760250695</v>
      </c>
      <c r="T27" s="10">
        <f t="shared" si="14"/>
        <v>1132.6885187211446</v>
      </c>
      <c r="U27" s="10">
        <f t="shared" si="15"/>
        <v>122118.23077723267</v>
      </c>
      <c r="V27" s="10">
        <f t="shared" si="16"/>
        <v>-1041428.7420023531</v>
      </c>
      <c r="W27" s="10">
        <f t="shared" si="17"/>
        <v>-5652.9555199444731</v>
      </c>
      <c r="X27" s="10">
        <f t="shared" si="18"/>
        <v>-4185.1661623766413</v>
      </c>
      <c r="Y27" s="10">
        <f t="shared" si="19"/>
        <v>385033.28969501797</v>
      </c>
      <c r="Z27" s="10">
        <f t="shared" si="20"/>
        <v>12835.375781929219</v>
      </c>
      <c r="AA27" s="20"/>
      <c r="AB27" s="10">
        <v>1831485.6778993234</v>
      </c>
      <c r="AC27" s="10">
        <v>33.157050203858581</v>
      </c>
      <c r="AD27" s="10">
        <v>3.1381732558876434E-2</v>
      </c>
      <c r="AE27" s="10">
        <v>235867.99583879314</v>
      </c>
      <c r="AF27" s="10">
        <v>3841662.8452048725</v>
      </c>
      <c r="AG27" s="10">
        <v>2.3953470144226165</v>
      </c>
      <c r="AH27" s="10">
        <v>386849.22383566393</v>
      </c>
      <c r="AI27" s="10">
        <v>12138.779219838445</v>
      </c>
      <c r="AJ27" s="10">
        <v>9732.5380276933593</v>
      </c>
      <c r="AK27" s="10">
        <v>12426.434894266855</v>
      </c>
      <c r="AL27" s="10">
        <v>20044.635258436698</v>
      </c>
      <c r="AM27" s="10">
        <v>16053.681184019209</v>
      </c>
      <c r="AN27" s="10">
        <v>402.8482141134723</v>
      </c>
      <c r="AO27" s="10">
        <v>39156463.798358023</v>
      </c>
      <c r="AP27" s="10">
        <v>2681110.9191693556</v>
      </c>
      <c r="AQ27" s="10">
        <v>3794931.0506308479</v>
      </c>
      <c r="AR27" s="10">
        <v>691328.59925908688</v>
      </c>
      <c r="AS27" s="10">
        <v>92440062.253856599</v>
      </c>
      <c r="AT27" s="10">
        <v>97151.973557254241</v>
      </c>
      <c r="AU27" s="10">
        <v>155735.6991090271</v>
      </c>
      <c r="AV27" s="10">
        <v>933485.38956783444</v>
      </c>
      <c r="AW27" s="10">
        <v>33739.103351389909</v>
      </c>
      <c r="AX27" s="20"/>
      <c r="AY27" s="10">
        <v>-534816.47982758668</v>
      </c>
      <c r="AZ27" s="10">
        <v>29.314113398829843</v>
      </c>
      <c r="BA27" s="10">
        <v>2.4405488706546553E-2</v>
      </c>
      <c r="BB27" s="10">
        <v>171218.58000853608</v>
      </c>
      <c r="BC27" s="10">
        <v>2105696.5769991046</v>
      </c>
      <c r="BD27" s="10">
        <v>1.6791107906060967</v>
      </c>
      <c r="BE27" s="10">
        <v>196350.26226332795</v>
      </c>
      <c r="BF27" s="10">
        <v>8944.1555716197727</v>
      </c>
      <c r="BG27" s="10">
        <v>6500.5588085445552</v>
      </c>
      <c r="BH27" s="10">
        <v>9100.5965142046407</v>
      </c>
      <c r="BI27" s="10">
        <v>14907.154579633356</v>
      </c>
      <c r="BJ27" s="10">
        <v>15506.948019775229</v>
      </c>
      <c r="BK27" s="10">
        <v>347.1505865772632</v>
      </c>
      <c r="BL27" s="10">
        <v>29749709.693826508</v>
      </c>
      <c r="BM27" s="10">
        <v>2680288.5872933306</v>
      </c>
      <c r="BN27" s="10">
        <v>3793798.3621121268</v>
      </c>
      <c r="BO27" s="10">
        <v>569210.36848185421</v>
      </c>
      <c r="BP27" s="10">
        <v>93481490.995858952</v>
      </c>
      <c r="BQ27" s="10">
        <v>102804.92907719871</v>
      </c>
      <c r="BR27" s="10">
        <v>159920.86527140375</v>
      </c>
      <c r="BS27" s="10">
        <v>548452.09987281647</v>
      </c>
      <c r="BT27" s="10">
        <v>20903.727569460691</v>
      </c>
      <c r="BU27" s="20"/>
    </row>
    <row r="28" spans="2:73" x14ac:dyDescent="0.2">
      <c r="B28" s="7" t="s">
        <v>42</v>
      </c>
      <c r="C28" s="11">
        <v>1</v>
      </c>
      <c r="D28" s="19"/>
      <c r="E28" s="8">
        <f t="shared" si="21"/>
        <v>0</v>
      </c>
      <c r="F28" s="8">
        <f t="shared" si="0"/>
        <v>0</v>
      </c>
      <c r="G28" s="8">
        <f t="shared" si="1"/>
        <v>0</v>
      </c>
      <c r="H28" s="8">
        <f t="shared" si="2"/>
        <v>0</v>
      </c>
      <c r="I28" s="8">
        <f t="shared" si="3"/>
        <v>0</v>
      </c>
      <c r="J28" s="8">
        <f t="shared" si="4"/>
        <v>0</v>
      </c>
      <c r="K28" s="8">
        <f t="shared" si="5"/>
        <v>0</v>
      </c>
      <c r="L28" s="8">
        <f t="shared" si="6"/>
        <v>0</v>
      </c>
      <c r="M28" s="8">
        <f t="shared" si="7"/>
        <v>0</v>
      </c>
      <c r="N28" s="8">
        <f t="shared" si="8"/>
        <v>0</v>
      </c>
      <c r="O28" s="8">
        <f t="shared" si="9"/>
        <v>0</v>
      </c>
      <c r="P28" s="8">
        <f t="shared" si="10"/>
        <v>0</v>
      </c>
      <c r="Q28" s="8">
        <f t="shared" si="11"/>
        <v>0</v>
      </c>
      <c r="R28" s="8">
        <f t="shared" si="12"/>
        <v>0</v>
      </c>
      <c r="S28" s="8">
        <f t="shared" si="13"/>
        <v>0</v>
      </c>
      <c r="T28" s="8">
        <f t="shared" si="14"/>
        <v>0</v>
      </c>
      <c r="U28" s="8">
        <f t="shared" si="15"/>
        <v>0</v>
      </c>
      <c r="V28" s="8">
        <f t="shared" si="16"/>
        <v>0</v>
      </c>
      <c r="W28" s="8">
        <f t="shared" si="17"/>
        <v>0</v>
      </c>
      <c r="X28" s="8">
        <f t="shared" si="18"/>
        <v>0</v>
      </c>
      <c r="Y28" s="8">
        <f t="shared" si="19"/>
        <v>0</v>
      </c>
      <c r="Z28" s="8">
        <f t="shared" si="20"/>
        <v>0</v>
      </c>
      <c r="AA28" s="20"/>
      <c r="AB28" s="8">
        <v>-26740.823991379308</v>
      </c>
      <c r="AC28" s="8">
        <v>1.4657056699414917</v>
      </c>
      <c r="AD28" s="8">
        <v>1.2202744353273284E-3</v>
      </c>
      <c r="AE28" s="8">
        <v>8560.9290004268023</v>
      </c>
      <c r="AF28" s="8">
        <v>105284.82884995527</v>
      </c>
      <c r="AG28" s="8">
        <v>8.3955539530304837E-2</v>
      </c>
      <c r="AH28" s="8">
        <v>9817.5131131663984</v>
      </c>
      <c r="AI28" s="8">
        <v>447.20777858098864</v>
      </c>
      <c r="AJ28" s="8">
        <v>325.0279404272278</v>
      </c>
      <c r="AK28" s="8">
        <v>455.02982571023216</v>
      </c>
      <c r="AL28" s="8">
        <v>745.35772898166795</v>
      </c>
      <c r="AM28" s="8">
        <v>775.34740098876114</v>
      </c>
      <c r="AN28" s="8">
        <v>17.357529328863158</v>
      </c>
      <c r="AO28" s="8">
        <v>1487485.4846913256</v>
      </c>
      <c r="AP28" s="8">
        <v>134014.42936466658</v>
      </c>
      <c r="AQ28" s="8">
        <v>189689.91810560631</v>
      </c>
      <c r="AR28" s="8">
        <v>28460.518424092719</v>
      </c>
      <c r="AS28" s="8">
        <v>4674074.5497929482</v>
      </c>
      <c r="AT28" s="8">
        <v>5140.2464538599361</v>
      </c>
      <c r="AU28" s="8">
        <v>7996.0432635701854</v>
      </c>
      <c r="AV28" s="8">
        <v>27422.604993640809</v>
      </c>
      <c r="AW28" s="8">
        <v>1045.186378473034</v>
      </c>
      <c r="AX28" s="20"/>
      <c r="AY28" s="8">
        <v>-26740.823991379308</v>
      </c>
      <c r="AZ28" s="8">
        <v>1.4657056699414917</v>
      </c>
      <c r="BA28" s="8">
        <v>1.2202744353273284E-3</v>
      </c>
      <c r="BB28" s="8">
        <v>8560.9290004268023</v>
      </c>
      <c r="BC28" s="8">
        <v>105284.82884995527</v>
      </c>
      <c r="BD28" s="8">
        <v>8.3955539530304837E-2</v>
      </c>
      <c r="BE28" s="8">
        <v>9817.5131131663984</v>
      </c>
      <c r="BF28" s="8">
        <v>447.20777858098864</v>
      </c>
      <c r="BG28" s="8">
        <v>325.0279404272278</v>
      </c>
      <c r="BH28" s="8">
        <v>455.02982571023216</v>
      </c>
      <c r="BI28" s="8">
        <v>745.35772898166795</v>
      </c>
      <c r="BJ28" s="8">
        <v>775.34740098876114</v>
      </c>
      <c r="BK28" s="8">
        <v>17.357529328863158</v>
      </c>
      <c r="BL28" s="8">
        <v>1487485.4846913256</v>
      </c>
      <c r="BM28" s="8">
        <v>134014.42936466658</v>
      </c>
      <c r="BN28" s="8">
        <v>189689.91810560631</v>
      </c>
      <c r="BO28" s="8">
        <v>28460.518424092719</v>
      </c>
      <c r="BP28" s="8">
        <v>4674074.5497929482</v>
      </c>
      <c r="BQ28" s="8">
        <v>5140.2464538599361</v>
      </c>
      <c r="BR28" s="8">
        <v>7996.0432635701854</v>
      </c>
      <c r="BS28" s="8">
        <v>27422.604993640809</v>
      </c>
      <c r="BT28" s="8">
        <v>1045.186378473034</v>
      </c>
      <c r="BU28" s="20"/>
    </row>
    <row r="29" spans="2:73" x14ac:dyDescent="0.2">
      <c r="B29" s="4" t="s">
        <v>42</v>
      </c>
      <c r="C29" s="12">
        <v>2</v>
      </c>
      <c r="D29" s="19"/>
      <c r="E29" s="9">
        <f t="shared" si="21"/>
        <v>0</v>
      </c>
      <c r="F29" s="9">
        <f t="shared" si="0"/>
        <v>0</v>
      </c>
      <c r="G29" s="9">
        <f t="shared" si="1"/>
        <v>0</v>
      </c>
      <c r="H29" s="9">
        <f t="shared" si="2"/>
        <v>0</v>
      </c>
      <c r="I29" s="9">
        <f t="shared" si="3"/>
        <v>0</v>
      </c>
      <c r="J29" s="9">
        <f t="shared" si="4"/>
        <v>0</v>
      </c>
      <c r="K29" s="9">
        <f t="shared" si="5"/>
        <v>0</v>
      </c>
      <c r="L29" s="9">
        <f t="shared" si="6"/>
        <v>0</v>
      </c>
      <c r="M29" s="9">
        <f t="shared" si="7"/>
        <v>0</v>
      </c>
      <c r="N29" s="9">
        <f t="shared" si="8"/>
        <v>0</v>
      </c>
      <c r="O29" s="9">
        <f t="shared" si="9"/>
        <v>0</v>
      </c>
      <c r="P29" s="9">
        <f t="shared" si="10"/>
        <v>0</v>
      </c>
      <c r="Q29" s="9">
        <f t="shared" si="11"/>
        <v>0</v>
      </c>
      <c r="R29" s="9">
        <f t="shared" si="12"/>
        <v>0</v>
      </c>
      <c r="S29" s="9">
        <f t="shared" si="13"/>
        <v>0</v>
      </c>
      <c r="T29" s="9">
        <f t="shared" si="14"/>
        <v>0</v>
      </c>
      <c r="U29" s="9">
        <f t="shared" si="15"/>
        <v>0</v>
      </c>
      <c r="V29" s="9">
        <f t="shared" si="16"/>
        <v>0</v>
      </c>
      <c r="W29" s="9">
        <f t="shared" si="17"/>
        <v>0</v>
      </c>
      <c r="X29" s="9">
        <f t="shared" si="18"/>
        <v>0</v>
      </c>
      <c r="Y29" s="9">
        <f t="shared" si="19"/>
        <v>0</v>
      </c>
      <c r="Z29" s="9">
        <f t="shared" si="20"/>
        <v>0</v>
      </c>
      <c r="AA29" s="20"/>
      <c r="AB29" s="9">
        <v>-53481.647982758615</v>
      </c>
      <c r="AC29" s="9">
        <v>2.9314113398829833</v>
      </c>
      <c r="AD29" s="9">
        <v>2.4405488706546567E-3</v>
      </c>
      <c r="AE29" s="9">
        <v>17121.858000853605</v>
      </c>
      <c r="AF29" s="9">
        <v>210569.65769991055</v>
      </c>
      <c r="AG29" s="9">
        <v>0.16791107906060967</v>
      </c>
      <c r="AH29" s="9">
        <v>19635.026226332797</v>
      </c>
      <c r="AI29" s="9">
        <v>894.41555716197729</v>
      </c>
      <c r="AJ29" s="9">
        <v>650.05588085445561</v>
      </c>
      <c r="AK29" s="9">
        <v>910.05965142046432</v>
      </c>
      <c r="AL29" s="9">
        <v>1490.7154579633359</v>
      </c>
      <c r="AM29" s="9">
        <v>1550.6948019775223</v>
      </c>
      <c r="AN29" s="9">
        <v>34.715058657726317</v>
      </c>
      <c r="AO29" s="9">
        <v>2974970.9693826512</v>
      </c>
      <c r="AP29" s="9">
        <v>268028.85872933315</v>
      </c>
      <c r="AQ29" s="9">
        <v>379379.83621121262</v>
      </c>
      <c r="AR29" s="9">
        <v>56921.036848185438</v>
      </c>
      <c r="AS29" s="9">
        <v>9348149.0995858964</v>
      </c>
      <c r="AT29" s="9">
        <v>10280.492907719872</v>
      </c>
      <c r="AU29" s="9">
        <v>15992.086527140371</v>
      </c>
      <c r="AV29" s="9">
        <v>54845.209987281618</v>
      </c>
      <c r="AW29" s="9">
        <v>2090.372756946068</v>
      </c>
      <c r="AX29" s="20"/>
      <c r="AY29" s="9">
        <v>-53481.647982758615</v>
      </c>
      <c r="AZ29" s="9">
        <v>2.9314113398829833</v>
      </c>
      <c r="BA29" s="9">
        <v>2.4405488706546567E-3</v>
      </c>
      <c r="BB29" s="9">
        <v>17121.858000853605</v>
      </c>
      <c r="BC29" s="9">
        <v>210569.65769991055</v>
      </c>
      <c r="BD29" s="9">
        <v>0.16791107906060967</v>
      </c>
      <c r="BE29" s="9">
        <v>19635.026226332797</v>
      </c>
      <c r="BF29" s="9">
        <v>894.41555716197729</v>
      </c>
      <c r="BG29" s="9">
        <v>650.05588085445561</v>
      </c>
      <c r="BH29" s="9">
        <v>910.05965142046432</v>
      </c>
      <c r="BI29" s="9">
        <v>1490.7154579633359</v>
      </c>
      <c r="BJ29" s="9">
        <v>1550.6948019775223</v>
      </c>
      <c r="BK29" s="9">
        <v>34.715058657726317</v>
      </c>
      <c r="BL29" s="9">
        <v>2974970.9693826512</v>
      </c>
      <c r="BM29" s="9">
        <v>268028.85872933315</v>
      </c>
      <c r="BN29" s="9">
        <v>379379.83621121262</v>
      </c>
      <c r="BO29" s="9">
        <v>56921.036848185438</v>
      </c>
      <c r="BP29" s="9">
        <v>9348149.0995858964</v>
      </c>
      <c r="BQ29" s="9">
        <v>10280.492907719872</v>
      </c>
      <c r="BR29" s="9">
        <v>15992.086527140371</v>
      </c>
      <c r="BS29" s="9">
        <v>54845.209987281618</v>
      </c>
      <c r="BT29" s="9">
        <v>2090.372756946068</v>
      </c>
      <c r="BU29" s="20"/>
    </row>
    <row r="30" spans="2:73" x14ac:dyDescent="0.2">
      <c r="B30" s="4" t="s">
        <v>42</v>
      </c>
      <c r="C30" s="12">
        <v>3</v>
      </c>
      <c r="D30" s="19"/>
      <c r="E30" s="9">
        <f t="shared" si="21"/>
        <v>0</v>
      </c>
      <c r="F30" s="9">
        <f t="shared" si="0"/>
        <v>0</v>
      </c>
      <c r="G30" s="9">
        <f t="shared" si="1"/>
        <v>0</v>
      </c>
      <c r="H30" s="9">
        <f t="shared" si="2"/>
        <v>0</v>
      </c>
      <c r="I30" s="9">
        <f t="shared" si="3"/>
        <v>0</v>
      </c>
      <c r="J30" s="9">
        <f t="shared" si="4"/>
        <v>0</v>
      </c>
      <c r="K30" s="9">
        <f t="shared" si="5"/>
        <v>0</v>
      </c>
      <c r="L30" s="9">
        <f t="shared" si="6"/>
        <v>0</v>
      </c>
      <c r="M30" s="9">
        <f t="shared" si="7"/>
        <v>0</v>
      </c>
      <c r="N30" s="9">
        <f t="shared" si="8"/>
        <v>0</v>
      </c>
      <c r="O30" s="9">
        <f t="shared" si="9"/>
        <v>0</v>
      </c>
      <c r="P30" s="9">
        <f t="shared" si="10"/>
        <v>0</v>
      </c>
      <c r="Q30" s="9">
        <f t="shared" si="11"/>
        <v>0</v>
      </c>
      <c r="R30" s="9">
        <f t="shared" si="12"/>
        <v>0</v>
      </c>
      <c r="S30" s="9">
        <f t="shared" si="13"/>
        <v>0</v>
      </c>
      <c r="T30" s="9">
        <f t="shared" si="14"/>
        <v>0</v>
      </c>
      <c r="U30" s="9">
        <f t="shared" si="15"/>
        <v>0</v>
      </c>
      <c r="V30" s="9">
        <f t="shared" si="16"/>
        <v>0</v>
      </c>
      <c r="W30" s="9">
        <f t="shared" si="17"/>
        <v>0</v>
      </c>
      <c r="X30" s="9">
        <f t="shared" si="18"/>
        <v>0</v>
      </c>
      <c r="Y30" s="9">
        <f t="shared" si="19"/>
        <v>0</v>
      </c>
      <c r="Z30" s="9">
        <f t="shared" si="20"/>
        <v>0</v>
      </c>
      <c r="AA30" s="20"/>
      <c r="AB30" s="9">
        <v>-80222.471974137952</v>
      </c>
      <c r="AC30" s="9">
        <v>4.3971170098244725</v>
      </c>
      <c r="AD30" s="9">
        <v>3.6608233059819834E-3</v>
      </c>
      <c r="AE30" s="9">
        <v>25682.787001280416</v>
      </c>
      <c r="AF30" s="9">
        <v>315854.48654986604</v>
      </c>
      <c r="AG30" s="9">
        <v>0.25186661859091447</v>
      </c>
      <c r="AH30" s="9">
        <v>29452.539339499217</v>
      </c>
      <c r="AI30" s="9">
        <v>1341.6233357429662</v>
      </c>
      <c r="AJ30" s="9">
        <v>975.08382128168364</v>
      </c>
      <c r="AK30" s="9">
        <v>1365.0894771306964</v>
      </c>
      <c r="AL30" s="9">
        <v>2236.0731869450033</v>
      </c>
      <c r="AM30" s="9">
        <v>2326.0422029662845</v>
      </c>
      <c r="AN30" s="9">
        <v>52.072587986589461</v>
      </c>
      <c r="AO30" s="9">
        <v>4462456.4540739749</v>
      </c>
      <c r="AP30" s="9">
        <v>402043.28809399978</v>
      </c>
      <c r="AQ30" s="9">
        <v>569069.75431681878</v>
      </c>
      <c r="AR30" s="9">
        <v>85381.555272278129</v>
      </c>
      <c r="AS30" s="9">
        <v>14022223.649378847</v>
      </c>
      <c r="AT30" s="9">
        <v>15420.73936157981</v>
      </c>
      <c r="AU30" s="9">
        <v>23988.129790710558</v>
      </c>
      <c r="AV30" s="9">
        <v>82267.814980922456</v>
      </c>
      <c r="AW30" s="9">
        <v>3135.5591354191033</v>
      </c>
      <c r="AX30" s="20"/>
      <c r="AY30" s="9">
        <v>-80222.471974137938</v>
      </c>
      <c r="AZ30" s="9">
        <v>4.3971170098244725</v>
      </c>
      <c r="BA30" s="9">
        <v>3.6608233059819834E-3</v>
      </c>
      <c r="BB30" s="9">
        <v>25682.787001280416</v>
      </c>
      <c r="BC30" s="9">
        <v>315854.48654986604</v>
      </c>
      <c r="BD30" s="9">
        <v>0.25186661859091447</v>
      </c>
      <c r="BE30" s="9">
        <v>29452.539339499217</v>
      </c>
      <c r="BF30" s="9">
        <v>1341.6233357429662</v>
      </c>
      <c r="BG30" s="9">
        <v>975.08382128168364</v>
      </c>
      <c r="BH30" s="9">
        <v>1365.0894771306964</v>
      </c>
      <c r="BI30" s="9">
        <v>2236.0731869450033</v>
      </c>
      <c r="BJ30" s="9">
        <v>2326.0422029662845</v>
      </c>
      <c r="BK30" s="9">
        <v>52.072587986589461</v>
      </c>
      <c r="BL30" s="9">
        <v>4462456.4540739749</v>
      </c>
      <c r="BM30" s="9">
        <v>402043.28809399978</v>
      </c>
      <c r="BN30" s="9">
        <v>569069.75431681878</v>
      </c>
      <c r="BO30" s="9">
        <v>85381.555272278129</v>
      </c>
      <c r="BP30" s="9">
        <v>14022223.649378847</v>
      </c>
      <c r="BQ30" s="9">
        <v>15420.73936157981</v>
      </c>
      <c r="BR30" s="9">
        <v>23988.129790710558</v>
      </c>
      <c r="BS30" s="9">
        <v>82267.814980922456</v>
      </c>
      <c r="BT30" s="9">
        <v>3135.5591354191033</v>
      </c>
      <c r="BU30" s="20"/>
    </row>
    <row r="31" spans="2:73" x14ac:dyDescent="0.2">
      <c r="B31" s="4" t="s">
        <v>42</v>
      </c>
      <c r="C31" s="12">
        <v>4</v>
      </c>
      <c r="D31" s="19"/>
      <c r="E31" s="9">
        <f t="shared" si="21"/>
        <v>0</v>
      </c>
      <c r="F31" s="9">
        <f t="shared" si="0"/>
        <v>0</v>
      </c>
      <c r="G31" s="9">
        <f t="shared" si="1"/>
        <v>0</v>
      </c>
      <c r="H31" s="9">
        <f t="shared" si="2"/>
        <v>0</v>
      </c>
      <c r="I31" s="9">
        <f t="shared" si="3"/>
        <v>0</v>
      </c>
      <c r="J31" s="9">
        <f t="shared" si="4"/>
        <v>0</v>
      </c>
      <c r="K31" s="9">
        <f t="shared" si="5"/>
        <v>0</v>
      </c>
      <c r="L31" s="9">
        <f t="shared" si="6"/>
        <v>0</v>
      </c>
      <c r="M31" s="9">
        <f t="shared" si="7"/>
        <v>0</v>
      </c>
      <c r="N31" s="9">
        <f t="shared" si="8"/>
        <v>0</v>
      </c>
      <c r="O31" s="9">
        <f t="shared" si="9"/>
        <v>0</v>
      </c>
      <c r="P31" s="9">
        <f t="shared" si="10"/>
        <v>0</v>
      </c>
      <c r="Q31" s="9">
        <f t="shared" si="11"/>
        <v>0</v>
      </c>
      <c r="R31" s="9">
        <f t="shared" si="12"/>
        <v>0</v>
      </c>
      <c r="S31" s="9">
        <f t="shared" si="13"/>
        <v>0</v>
      </c>
      <c r="T31" s="9">
        <f t="shared" si="14"/>
        <v>0</v>
      </c>
      <c r="U31" s="9">
        <f t="shared" si="15"/>
        <v>0</v>
      </c>
      <c r="V31" s="9">
        <f t="shared" si="16"/>
        <v>0</v>
      </c>
      <c r="W31" s="9">
        <f t="shared" si="17"/>
        <v>0</v>
      </c>
      <c r="X31" s="9">
        <f t="shared" si="18"/>
        <v>0</v>
      </c>
      <c r="Y31" s="9">
        <f t="shared" si="19"/>
        <v>0</v>
      </c>
      <c r="Z31" s="9">
        <f t="shared" si="20"/>
        <v>0</v>
      </c>
      <c r="AA31" s="20"/>
      <c r="AB31" s="9">
        <v>-106963.29596551723</v>
      </c>
      <c r="AC31" s="9">
        <v>5.8628226797659666</v>
      </c>
      <c r="AD31" s="9">
        <v>4.8810977413093135E-3</v>
      </c>
      <c r="AE31" s="9">
        <v>34243.716001707209</v>
      </c>
      <c r="AF31" s="9">
        <v>421139.31539982109</v>
      </c>
      <c r="AG31" s="9">
        <v>0.33582215812121935</v>
      </c>
      <c r="AH31" s="9">
        <v>39270.052452665594</v>
      </c>
      <c r="AI31" s="9">
        <v>1788.8311143239546</v>
      </c>
      <c r="AJ31" s="9">
        <v>1300.1117617089112</v>
      </c>
      <c r="AK31" s="9">
        <v>1820.1193028409286</v>
      </c>
      <c r="AL31" s="9">
        <v>2981.4309159266718</v>
      </c>
      <c r="AM31" s="9">
        <v>3101.3896039550445</v>
      </c>
      <c r="AN31" s="9">
        <v>69.430117315452634</v>
      </c>
      <c r="AO31" s="9">
        <v>5949941.9387653023</v>
      </c>
      <c r="AP31" s="9">
        <v>536057.7174586663</v>
      </c>
      <c r="AQ31" s="9">
        <v>758759.67242242524</v>
      </c>
      <c r="AR31" s="9">
        <v>113842.07369637088</v>
      </c>
      <c r="AS31" s="9">
        <v>18696298.199171793</v>
      </c>
      <c r="AT31" s="9">
        <v>20560.985815439744</v>
      </c>
      <c r="AU31" s="9">
        <v>31984.173054280742</v>
      </c>
      <c r="AV31" s="9">
        <v>109690.41997456324</v>
      </c>
      <c r="AW31" s="9">
        <v>4180.7455138921359</v>
      </c>
      <c r="AX31" s="20"/>
      <c r="AY31" s="9">
        <v>-106963.29596551723</v>
      </c>
      <c r="AZ31" s="9">
        <v>5.8628226797659666</v>
      </c>
      <c r="BA31" s="9">
        <v>4.8810977413093135E-3</v>
      </c>
      <c r="BB31" s="9">
        <v>34243.716001707209</v>
      </c>
      <c r="BC31" s="9">
        <v>421139.31539982109</v>
      </c>
      <c r="BD31" s="9">
        <v>0.33582215812121935</v>
      </c>
      <c r="BE31" s="9">
        <v>39270.052452665594</v>
      </c>
      <c r="BF31" s="9">
        <v>1788.8311143239546</v>
      </c>
      <c r="BG31" s="9">
        <v>1300.1117617089112</v>
      </c>
      <c r="BH31" s="9">
        <v>1820.1193028409286</v>
      </c>
      <c r="BI31" s="9">
        <v>2981.4309159266718</v>
      </c>
      <c r="BJ31" s="9">
        <v>3101.3896039550445</v>
      </c>
      <c r="BK31" s="9">
        <v>69.430117315452634</v>
      </c>
      <c r="BL31" s="9">
        <v>5949941.9387653023</v>
      </c>
      <c r="BM31" s="9">
        <v>536057.7174586663</v>
      </c>
      <c r="BN31" s="9">
        <v>758759.67242242524</v>
      </c>
      <c r="BO31" s="9">
        <v>113842.07369637088</v>
      </c>
      <c r="BP31" s="9">
        <v>18696298.199171793</v>
      </c>
      <c r="BQ31" s="9">
        <v>20560.985815439744</v>
      </c>
      <c r="BR31" s="9">
        <v>31984.173054280742</v>
      </c>
      <c r="BS31" s="9">
        <v>109690.41997456324</v>
      </c>
      <c r="BT31" s="9">
        <v>4180.7455138921359</v>
      </c>
      <c r="BU31" s="20"/>
    </row>
    <row r="32" spans="2:73" x14ac:dyDescent="0.2">
      <c r="B32" s="4" t="s">
        <v>42</v>
      </c>
      <c r="C32" s="12">
        <v>5</v>
      </c>
      <c r="D32" s="19"/>
      <c r="E32" s="9">
        <f t="shared" si="21"/>
        <v>-220348.29127495133</v>
      </c>
      <c r="F32" s="9">
        <f t="shared" si="0"/>
        <v>0.12774196503543944</v>
      </c>
      <c r="G32" s="9">
        <f t="shared" si="1"/>
        <v>4.6754264156290311E-4</v>
      </c>
      <c r="H32" s="9">
        <f t="shared" si="2"/>
        <v>6583.0022764796595</v>
      </c>
      <c r="I32" s="9">
        <f t="shared" si="3"/>
        <v>196202.6249060377</v>
      </c>
      <c r="J32" s="9">
        <f t="shared" si="4"/>
        <v>8.4425588863666912E-2</v>
      </c>
      <c r="K32" s="9">
        <f t="shared" si="5"/>
        <v>28683.313521518256</v>
      </c>
      <c r="L32" s="9">
        <f t="shared" si="6"/>
        <v>338.92705093039694</v>
      </c>
      <c r="M32" s="9">
        <f t="shared" si="7"/>
        <v>243.55822362328922</v>
      </c>
      <c r="N32" s="9">
        <f t="shared" si="8"/>
        <v>352.71113097658508</v>
      </c>
      <c r="O32" s="9">
        <f t="shared" si="9"/>
        <v>217.81045190360237</v>
      </c>
      <c r="P32" s="9">
        <f t="shared" si="10"/>
        <v>-70.108959242912533</v>
      </c>
      <c r="Q32" s="9">
        <f t="shared" si="11"/>
        <v>0.89666786185092917</v>
      </c>
      <c r="R32" s="9">
        <f t="shared" si="12"/>
        <v>-1112648.0262394259</v>
      </c>
      <c r="S32" s="9">
        <f t="shared" si="13"/>
        <v>-23773.742266181274</v>
      </c>
      <c r="T32" s="9">
        <f t="shared" si="14"/>
        <v>-34108.221172148478</v>
      </c>
      <c r="U32" s="9">
        <f t="shared" si="15"/>
        <v>6766.921188429842</v>
      </c>
      <c r="V32" s="9">
        <f t="shared" si="16"/>
        <v>-1021918.5369001701</v>
      </c>
      <c r="W32" s="9">
        <f t="shared" si="17"/>
        <v>-12434.249797548437</v>
      </c>
      <c r="X32" s="9">
        <f t="shared" si="18"/>
        <v>-3648.211563674573</v>
      </c>
      <c r="Y32" s="9">
        <f t="shared" si="19"/>
        <v>45539.207383217901</v>
      </c>
      <c r="Z32" s="9">
        <f t="shared" si="20"/>
        <v>1229.1734194664132</v>
      </c>
      <c r="AA32" s="20"/>
      <c r="AB32" s="9">
        <v>-354052.411231848</v>
      </c>
      <c r="AC32" s="9">
        <v>7.4562703147429001</v>
      </c>
      <c r="AD32" s="9">
        <v>6.5689148181995415E-3</v>
      </c>
      <c r="AE32" s="9">
        <v>49387.64727861368</v>
      </c>
      <c r="AF32" s="9">
        <v>722626.76915581385</v>
      </c>
      <c r="AG32" s="9">
        <v>0.50420328651519108</v>
      </c>
      <c r="AH32" s="9">
        <v>77770.879087350244</v>
      </c>
      <c r="AI32" s="9">
        <v>2574.9659438353401</v>
      </c>
      <c r="AJ32" s="9">
        <v>1868.697925759428</v>
      </c>
      <c r="AK32" s="9">
        <v>2627.8602595277453</v>
      </c>
      <c r="AL32" s="9">
        <v>3944.5990968119413</v>
      </c>
      <c r="AM32" s="9">
        <v>3806.6280457008947</v>
      </c>
      <c r="AN32" s="9">
        <v>87.684314506166729</v>
      </c>
      <c r="AO32" s="9">
        <v>6324779.3972172011</v>
      </c>
      <c r="AP32" s="9">
        <v>646298.40455715137</v>
      </c>
      <c r="AQ32" s="9">
        <v>914341.36935588322</v>
      </c>
      <c r="AR32" s="9">
        <v>149069.51330889339</v>
      </c>
      <c r="AS32" s="9">
        <v>22348454.212064568</v>
      </c>
      <c r="AT32" s="9">
        <v>13266.982471751242</v>
      </c>
      <c r="AU32" s="9">
        <v>36332.004754176363</v>
      </c>
      <c r="AV32" s="9">
        <v>182652.23235142202</v>
      </c>
      <c r="AW32" s="9">
        <v>6455.1053118315858</v>
      </c>
      <c r="AX32" s="20"/>
      <c r="AY32" s="9">
        <v>-133704.11995689667</v>
      </c>
      <c r="AZ32" s="9">
        <v>7.3285283497074607</v>
      </c>
      <c r="BA32" s="9">
        <v>6.1013721766366383E-3</v>
      </c>
      <c r="BB32" s="9">
        <v>42804.645002134021</v>
      </c>
      <c r="BC32" s="9">
        <v>526424.14424977615</v>
      </c>
      <c r="BD32" s="9">
        <v>0.41977769765152417</v>
      </c>
      <c r="BE32" s="9">
        <v>49087.565565831988</v>
      </c>
      <c r="BF32" s="9">
        <v>2236.0388929049432</v>
      </c>
      <c r="BG32" s="9">
        <v>1625.1397021361388</v>
      </c>
      <c r="BH32" s="9">
        <v>2275.1491285511602</v>
      </c>
      <c r="BI32" s="9">
        <v>3726.7886449083389</v>
      </c>
      <c r="BJ32" s="9">
        <v>3876.7370049438073</v>
      </c>
      <c r="BK32" s="9">
        <v>86.787646644315799</v>
      </c>
      <c r="BL32" s="9">
        <v>7437427.4234566269</v>
      </c>
      <c r="BM32" s="9">
        <v>670072.14682333264</v>
      </c>
      <c r="BN32" s="9">
        <v>948449.59052803169</v>
      </c>
      <c r="BO32" s="9">
        <v>142302.59212046355</v>
      </c>
      <c r="BP32" s="9">
        <v>23370372.748964738</v>
      </c>
      <c r="BQ32" s="9">
        <v>25701.232269299679</v>
      </c>
      <c r="BR32" s="9">
        <v>39980.216317850936</v>
      </c>
      <c r="BS32" s="9">
        <v>137113.02496820412</v>
      </c>
      <c r="BT32" s="9">
        <v>5225.9318923651726</v>
      </c>
      <c r="BU32" s="20"/>
    </row>
    <row r="33" spans="2:73" x14ac:dyDescent="0.2">
      <c r="B33" s="4" t="s">
        <v>42</v>
      </c>
      <c r="C33" s="12">
        <v>6</v>
      </c>
      <c r="D33" s="19"/>
      <c r="E33" s="9">
        <f t="shared" si="21"/>
        <v>-243332.92741607828</v>
      </c>
      <c r="F33" s="9">
        <f t="shared" si="0"/>
        <v>0.34773319019854299</v>
      </c>
      <c r="G33" s="9">
        <f t="shared" si="1"/>
        <v>9.7051114199107197E-4</v>
      </c>
      <c r="H33" s="9">
        <f t="shared" si="2"/>
        <v>12971.905075110029</v>
      </c>
      <c r="I33" s="9">
        <f t="shared" si="3"/>
        <v>365445.83969803131</v>
      </c>
      <c r="J33" s="9">
        <f t="shared" si="4"/>
        <v>0.15608965609699998</v>
      </c>
      <c r="K33" s="9">
        <f t="shared" si="5"/>
        <v>50876.006591140067</v>
      </c>
      <c r="L33" s="9">
        <f t="shared" si="6"/>
        <v>637.18046419697657</v>
      </c>
      <c r="M33" s="9">
        <f t="shared" si="7"/>
        <v>496.91642526674423</v>
      </c>
      <c r="N33" s="9">
        <f t="shared" si="8"/>
        <v>663.50965831112808</v>
      </c>
      <c r="O33" s="9">
        <f t="shared" si="9"/>
        <v>511.21300876206715</v>
      </c>
      <c r="P33" s="9">
        <f t="shared" si="10"/>
        <v>-84.267893879770781</v>
      </c>
      <c r="Q33" s="9">
        <f t="shared" si="11"/>
        <v>3.2078747543522894</v>
      </c>
      <c r="R33" s="9">
        <f t="shared" si="12"/>
        <v>-1493556.7789783366</v>
      </c>
      <c r="S33" s="9">
        <f t="shared" si="13"/>
        <v>-35873.50887440599</v>
      </c>
      <c r="T33" s="9">
        <f t="shared" si="14"/>
        <v>-51458.879166182131</v>
      </c>
      <c r="U33" s="9">
        <f t="shared" si="15"/>
        <v>15762.494580115657</v>
      </c>
      <c r="V33" s="9">
        <f t="shared" si="16"/>
        <v>-1588183.384083163</v>
      </c>
      <c r="W33" s="9">
        <f t="shared" si="17"/>
        <v>-19724.787050738723</v>
      </c>
      <c r="X33" s="9">
        <f t="shared" si="18"/>
        <v>-5428.202733710008</v>
      </c>
      <c r="Y33" s="9">
        <f t="shared" si="19"/>
        <v>84616.715687356773</v>
      </c>
      <c r="Z33" s="9">
        <f t="shared" si="20"/>
        <v>2376.0969397026101</v>
      </c>
      <c r="AA33" s="20"/>
      <c r="AB33" s="9">
        <v>-403777.87136435416</v>
      </c>
      <c r="AC33" s="9">
        <v>9.141967209847488</v>
      </c>
      <c r="AD33" s="9">
        <v>8.2921577539550387E-3</v>
      </c>
      <c r="AE33" s="9">
        <v>64337.479077670861</v>
      </c>
      <c r="AF33" s="9">
        <v>997154.81279776338</v>
      </c>
      <c r="AG33" s="9">
        <v>0.65982289327882893</v>
      </c>
      <c r="AH33" s="9">
        <v>109781.0852701385</v>
      </c>
      <c r="AI33" s="9">
        <v>3320.427135682909</v>
      </c>
      <c r="AJ33" s="9">
        <v>2447.0840678301115</v>
      </c>
      <c r="AK33" s="9">
        <v>3393.6886125725209</v>
      </c>
      <c r="AL33" s="9">
        <v>4983.3593826520737</v>
      </c>
      <c r="AM33" s="9">
        <v>4567.8165120527983</v>
      </c>
      <c r="AN33" s="9">
        <v>107.35305072753121</v>
      </c>
      <c r="AO33" s="9">
        <v>7431356.1291696131</v>
      </c>
      <c r="AP33" s="9">
        <v>768213.06731359358</v>
      </c>
      <c r="AQ33" s="9">
        <v>1086680.6294674554</v>
      </c>
      <c r="AR33" s="9">
        <v>186525.60512467191</v>
      </c>
      <c r="AS33" s="9">
        <v>26456263.914674532</v>
      </c>
      <c r="AT33" s="9">
        <v>11116.691672420897</v>
      </c>
      <c r="AU33" s="9">
        <v>42548.056847711108</v>
      </c>
      <c r="AV33" s="9">
        <v>249152.34564920168</v>
      </c>
      <c r="AW33" s="9">
        <v>8647.2152105408168</v>
      </c>
      <c r="AX33" s="20"/>
      <c r="AY33" s="9">
        <v>-160444.94394827588</v>
      </c>
      <c r="AZ33" s="9">
        <v>8.794234019648945</v>
      </c>
      <c r="BA33" s="9">
        <v>7.3216466119639667E-3</v>
      </c>
      <c r="BB33" s="9">
        <v>51365.574002560832</v>
      </c>
      <c r="BC33" s="9">
        <v>631708.97309973207</v>
      </c>
      <c r="BD33" s="9">
        <v>0.50373323718182894</v>
      </c>
      <c r="BE33" s="9">
        <v>58905.078678998434</v>
      </c>
      <c r="BF33" s="9">
        <v>2683.2466714859324</v>
      </c>
      <c r="BG33" s="9">
        <v>1950.1676425633673</v>
      </c>
      <c r="BH33" s="9">
        <v>2730.1789542613928</v>
      </c>
      <c r="BI33" s="9">
        <v>4472.1463738900065</v>
      </c>
      <c r="BJ33" s="9">
        <v>4652.0844059325691</v>
      </c>
      <c r="BK33" s="9">
        <v>104.14517597317892</v>
      </c>
      <c r="BL33" s="9">
        <v>8924912.9081479497</v>
      </c>
      <c r="BM33" s="9">
        <v>804086.57618799957</v>
      </c>
      <c r="BN33" s="9">
        <v>1138139.5086336376</v>
      </c>
      <c r="BO33" s="9">
        <v>170763.11054455626</v>
      </c>
      <c r="BP33" s="9">
        <v>28044447.298757695</v>
      </c>
      <c r="BQ33" s="9">
        <v>30841.47872315962</v>
      </c>
      <c r="BR33" s="9">
        <v>47976.259581421116</v>
      </c>
      <c r="BS33" s="9">
        <v>164535.62996184491</v>
      </c>
      <c r="BT33" s="9">
        <v>6271.1182708382066</v>
      </c>
      <c r="BU33" s="20"/>
    </row>
    <row r="34" spans="2:73" x14ac:dyDescent="0.2">
      <c r="B34" s="4" t="s">
        <v>42</v>
      </c>
      <c r="C34" s="12">
        <v>7</v>
      </c>
      <c r="D34" s="19"/>
      <c r="E34" s="9">
        <f t="shared" si="21"/>
        <v>-50369.485629024624</v>
      </c>
      <c r="F34" s="9">
        <f t="shared" si="0"/>
        <v>0.60550337656502506</v>
      </c>
      <c r="G34" s="9">
        <f t="shared" si="1"/>
        <v>1.4046591916563201E-3</v>
      </c>
      <c r="H34" s="9">
        <f t="shared" si="2"/>
        <v>17445.079890962239</v>
      </c>
      <c r="I34" s="9">
        <f t="shared" si="3"/>
        <v>459884.33546437917</v>
      </c>
      <c r="J34" s="9">
        <f t="shared" si="4"/>
        <v>0.19593090527983847</v>
      </c>
      <c r="K34" s="9">
        <f t="shared" si="5"/>
        <v>59487.554072997576</v>
      </c>
      <c r="L34" s="9">
        <f t="shared" si="6"/>
        <v>836.26627656316714</v>
      </c>
      <c r="M34" s="9">
        <f t="shared" si="7"/>
        <v>688.52416097789046</v>
      </c>
      <c r="N34" s="9">
        <f t="shared" si="8"/>
        <v>870.41377836301126</v>
      </c>
      <c r="O34" s="9">
        <f t="shared" si="9"/>
        <v>850.34760472245489</v>
      </c>
      <c r="P34" s="9">
        <f t="shared" si="10"/>
        <v>-35.500142859705193</v>
      </c>
      <c r="Q34" s="9">
        <f t="shared" si="11"/>
        <v>6.9104426300784212</v>
      </c>
      <c r="R34" s="9">
        <f t="shared" si="12"/>
        <v>-644770.75814130343</v>
      </c>
      <c r="S34" s="9">
        <f t="shared" si="13"/>
        <v>-31762.199953468982</v>
      </c>
      <c r="T34" s="9">
        <f t="shared" si="14"/>
        <v>-45561.006460539298</v>
      </c>
      <c r="U34" s="9">
        <f t="shared" si="15"/>
        <v>23210.874060136208</v>
      </c>
      <c r="V34" s="9">
        <f t="shared" si="16"/>
        <v>-1486543.4050968438</v>
      </c>
      <c r="W34" s="9">
        <f t="shared" si="17"/>
        <v>-17930.345555861582</v>
      </c>
      <c r="X34" s="9">
        <f t="shared" si="18"/>
        <v>-5133.9640843280577</v>
      </c>
      <c r="Y34" s="9">
        <f t="shared" si="19"/>
        <v>106160.25416858488</v>
      </c>
      <c r="Z34" s="9">
        <f t="shared" si="20"/>
        <v>3071.1698796531218</v>
      </c>
      <c r="AA34" s="20"/>
      <c r="AB34" s="9">
        <v>-237555.25356867982</v>
      </c>
      <c r="AC34" s="9">
        <v>10.865443066155466</v>
      </c>
      <c r="AD34" s="9">
        <v>9.9465802389476152E-3</v>
      </c>
      <c r="AE34" s="9">
        <v>77371.58289394989</v>
      </c>
      <c r="AF34" s="9">
        <v>1196878.1374140661</v>
      </c>
      <c r="AG34" s="9">
        <v>0.78361968199197218</v>
      </c>
      <c r="AH34" s="9">
        <v>128210.14586516238</v>
      </c>
      <c r="AI34" s="9">
        <v>3966.7207266300866</v>
      </c>
      <c r="AJ34" s="9">
        <v>2963.7197439684851</v>
      </c>
      <c r="AK34" s="9">
        <v>4055.6225583346368</v>
      </c>
      <c r="AL34" s="9">
        <v>6067.8517075941299</v>
      </c>
      <c r="AM34" s="9">
        <v>5391.9316640616271</v>
      </c>
      <c r="AN34" s="9">
        <v>128.41314793212052</v>
      </c>
      <c r="AO34" s="9">
        <v>9767627.6346979775</v>
      </c>
      <c r="AP34" s="9">
        <v>906338.8055991974</v>
      </c>
      <c r="AQ34" s="9">
        <v>1282268.4202787047</v>
      </c>
      <c r="AR34" s="9">
        <v>222434.50302878526</v>
      </c>
      <c r="AS34" s="9">
        <v>31231978.4434538</v>
      </c>
      <c r="AT34" s="9">
        <v>18051.37962115799</v>
      </c>
      <c r="AU34" s="9">
        <v>50838.338760663253</v>
      </c>
      <c r="AV34" s="9">
        <v>298118.48912407068</v>
      </c>
      <c r="AW34" s="9">
        <v>10387.474528964362</v>
      </c>
      <c r="AX34" s="20"/>
      <c r="AY34" s="9">
        <v>-187185.7679396552</v>
      </c>
      <c r="AZ34" s="9">
        <v>10.259939689590441</v>
      </c>
      <c r="BA34" s="9">
        <v>8.5419210472912951E-3</v>
      </c>
      <c r="BB34" s="9">
        <v>59926.503002987651</v>
      </c>
      <c r="BC34" s="9">
        <v>736993.80194968695</v>
      </c>
      <c r="BD34" s="9">
        <v>0.58768877671213371</v>
      </c>
      <c r="BE34" s="9">
        <v>68722.591792164807</v>
      </c>
      <c r="BF34" s="9">
        <v>3130.4544500669194</v>
      </c>
      <c r="BG34" s="9">
        <v>2275.1955829905946</v>
      </c>
      <c r="BH34" s="9">
        <v>3185.2087799716255</v>
      </c>
      <c r="BI34" s="9">
        <v>5217.5041028716751</v>
      </c>
      <c r="BJ34" s="9">
        <v>5427.4318069213323</v>
      </c>
      <c r="BK34" s="9">
        <v>121.5027053020421</v>
      </c>
      <c r="BL34" s="9">
        <v>10412398.392839281</v>
      </c>
      <c r="BM34" s="9">
        <v>938101.00555266638</v>
      </c>
      <c r="BN34" s="9">
        <v>1327829.426739244</v>
      </c>
      <c r="BO34" s="9">
        <v>199223.62896864905</v>
      </c>
      <c r="BP34" s="9">
        <v>32718521.848550644</v>
      </c>
      <c r="BQ34" s="9">
        <v>35981.725177019573</v>
      </c>
      <c r="BR34" s="9">
        <v>55972.302844991311</v>
      </c>
      <c r="BS34" s="9">
        <v>191958.23495548579</v>
      </c>
      <c r="BT34" s="9">
        <v>7316.3046493112397</v>
      </c>
      <c r="BU34" s="20"/>
    </row>
    <row r="35" spans="2:73" x14ac:dyDescent="0.2">
      <c r="B35" s="4" t="s">
        <v>42</v>
      </c>
      <c r="C35" s="12">
        <v>8</v>
      </c>
      <c r="D35" s="19"/>
      <c r="E35" s="9">
        <f t="shared" si="21"/>
        <v>68298.482204143656</v>
      </c>
      <c r="F35" s="9">
        <f t="shared" si="0"/>
        <v>0.85078417109051863</v>
      </c>
      <c r="G35" s="9">
        <f t="shared" si="1"/>
        <v>1.8251094961795611E-3</v>
      </c>
      <c r="H35" s="9">
        <f t="shared" si="2"/>
        <v>21743.644978754528</v>
      </c>
      <c r="I35" s="9">
        <f t="shared" si="3"/>
        <v>552018.99004172732</v>
      </c>
      <c r="J35" s="9">
        <f t="shared" si="4"/>
        <v>0.23495302579567678</v>
      </c>
      <c r="K35" s="9">
        <f t="shared" si="5"/>
        <v>68072.402994673117</v>
      </c>
      <c r="L35" s="9">
        <f t="shared" si="6"/>
        <v>1031.7366149873574</v>
      </c>
      <c r="M35" s="9">
        <f t="shared" si="7"/>
        <v>872.99114989603686</v>
      </c>
      <c r="N35" s="9">
        <f t="shared" si="8"/>
        <v>1073.4654986368937</v>
      </c>
      <c r="O35" s="9">
        <f t="shared" si="9"/>
        <v>1179.276536673844</v>
      </c>
      <c r="P35" s="9">
        <f t="shared" si="10"/>
        <v>9.3957295868685833</v>
      </c>
      <c r="Q35" s="9">
        <f t="shared" si="11"/>
        <v>10.485228064044634</v>
      </c>
      <c r="R35" s="9">
        <f t="shared" si="12"/>
        <v>182279.60642574728</v>
      </c>
      <c r="S35" s="9">
        <f t="shared" si="13"/>
        <v>-28197.293682331336</v>
      </c>
      <c r="T35" s="9">
        <f t="shared" si="14"/>
        <v>-40449.002890296513</v>
      </c>
      <c r="U35" s="9">
        <f t="shared" si="15"/>
        <v>30180.709948656935</v>
      </c>
      <c r="V35" s="9">
        <f t="shared" si="16"/>
        <v>-1403390.8180895299</v>
      </c>
      <c r="W35" s="9">
        <f t="shared" si="17"/>
        <v>-16244.481431274395</v>
      </c>
      <c r="X35" s="9">
        <f t="shared" si="18"/>
        <v>-4960.7790848260775</v>
      </c>
      <c r="Y35" s="9">
        <f t="shared" si="19"/>
        <v>127154.08778100339</v>
      </c>
      <c r="Z35" s="9">
        <f t="shared" si="20"/>
        <v>3742.5531985486359</v>
      </c>
      <c r="AA35" s="20"/>
      <c r="AB35" s="9">
        <v>-145628.10972689081</v>
      </c>
      <c r="AC35" s="9">
        <v>12.576429530622452</v>
      </c>
      <c r="AD35" s="9">
        <v>1.1587304978798188E-2</v>
      </c>
      <c r="AE35" s="9">
        <v>90231.076982168946</v>
      </c>
      <c r="AF35" s="9">
        <v>1394297.6208413695</v>
      </c>
      <c r="AG35" s="9">
        <v>0.90659734203811548</v>
      </c>
      <c r="AH35" s="9">
        <v>146612.5079000043</v>
      </c>
      <c r="AI35" s="9">
        <v>4609.3988436352665</v>
      </c>
      <c r="AJ35" s="9">
        <v>3473.2146733138593</v>
      </c>
      <c r="AK35" s="9">
        <v>4713.704104318751</v>
      </c>
      <c r="AL35" s="9">
        <v>7142.1383685271876</v>
      </c>
      <c r="AM35" s="9">
        <v>6212.1749374969577</v>
      </c>
      <c r="AN35" s="9">
        <v>149.3454626949499</v>
      </c>
      <c r="AO35" s="9">
        <v>12082163.483956352</v>
      </c>
      <c r="AP35" s="9">
        <v>1043918.1412350013</v>
      </c>
      <c r="AQ35" s="9">
        <v>1477070.341954554</v>
      </c>
      <c r="AR35" s="9">
        <v>257864.85734139869</v>
      </c>
      <c r="AS35" s="9">
        <v>35989205.580254056</v>
      </c>
      <c r="AT35" s="9">
        <v>24877.490199605094</v>
      </c>
      <c r="AU35" s="9">
        <v>59007.567023735406</v>
      </c>
      <c r="AV35" s="9">
        <v>346534.92773012986</v>
      </c>
      <c r="AW35" s="9">
        <v>12104.044226332908</v>
      </c>
      <c r="AX35" s="20"/>
      <c r="AY35" s="9">
        <v>-213926.59193103446</v>
      </c>
      <c r="AZ35" s="9">
        <v>11.725645359531933</v>
      </c>
      <c r="BA35" s="9">
        <v>9.7621954826186269E-3</v>
      </c>
      <c r="BB35" s="9">
        <v>68487.432003414418</v>
      </c>
      <c r="BC35" s="9">
        <v>842278.63079964218</v>
      </c>
      <c r="BD35" s="9">
        <v>0.6716443162424387</v>
      </c>
      <c r="BE35" s="9">
        <v>78540.104905331187</v>
      </c>
      <c r="BF35" s="9">
        <v>3577.6622286479092</v>
      </c>
      <c r="BG35" s="9">
        <v>2600.2235234178224</v>
      </c>
      <c r="BH35" s="9">
        <v>3640.2386056818573</v>
      </c>
      <c r="BI35" s="9">
        <v>5962.8618318533436</v>
      </c>
      <c r="BJ35" s="9">
        <v>6202.7792079100891</v>
      </c>
      <c r="BK35" s="9">
        <v>138.86023463090527</v>
      </c>
      <c r="BL35" s="9">
        <v>11899883.877530605</v>
      </c>
      <c r="BM35" s="9">
        <v>1072115.4349173326</v>
      </c>
      <c r="BN35" s="9">
        <v>1517519.3448448505</v>
      </c>
      <c r="BO35" s="9">
        <v>227684.14739274175</v>
      </c>
      <c r="BP35" s="9">
        <v>37392596.398343585</v>
      </c>
      <c r="BQ35" s="9">
        <v>41121.971630879489</v>
      </c>
      <c r="BR35" s="9">
        <v>63968.346108561484</v>
      </c>
      <c r="BS35" s="9">
        <v>219380.83994912647</v>
      </c>
      <c r="BT35" s="9">
        <v>8361.4910277842719</v>
      </c>
      <c r="BU35" s="20"/>
    </row>
    <row r="36" spans="2:73" x14ac:dyDescent="0.2">
      <c r="B36" s="4" t="s">
        <v>42</v>
      </c>
      <c r="C36" s="12">
        <v>9</v>
      </c>
      <c r="D36" s="19"/>
      <c r="E36" s="9">
        <f t="shared" si="21"/>
        <v>261261.92399118328</v>
      </c>
      <c r="F36" s="9">
        <f t="shared" si="0"/>
        <v>1.108554357456903</v>
      </c>
      <c r="G36" s="9">
        <f t="shared" si="1"/>
        <v>2.2592575458447034E-3</v>
      </c>
      <c r="H36" s="9">
        <f t="shared" si="2"/>
        <v>26216.819794605966</v>
      </c>
      <c r="I36" s="9">
        <f t="shared" si="3"/>
        <v>646457.48580806167</v>
      </c>
      <c r="J36" s="9">
        <f t="shared" si="4"/>
        <v>0.27479427497850795</v>
      </c>
      <c r="K36" s="9">
        <f t="shared" si="5"/>
        <v>76683.950476529353</v>
      </c>
      <c r="L36" s="9">
        <f t="shared" si="6"/>
        <v>1230.8224273535079</v>
      </c>
      <c r="M36" s="9">
        <f t="shared" si="7"/>
        <v>1064.5988856071499</v>
      </c>
      <c r="N36" s="9">
        <f t="shared" si="8"/>
        <v>1280.369618688735</v>
      </c>
      <c r="O36" s="9">
        <f t="shared" si="9"/>
        <v>1518.4111326341645</v>
      </c>
      <c r="P36" s="9">
        <f t="shared" si="10"/>
        <v>58.163480606882331</v>
      </c>
      <c r="Q36" s="9">
        <f t="shared" si="11"/>
        <v>14.187795939769615</v>
      </c>
      <c r="R36" s="9">
        <f t="shared" si="12"/>
        <v>1031065.6272626277</v>
      </c>
      <c r="S36" s="9">
        <f t="shared" si="13"/>
        <v>-24085.984761402011</v>
      </c>
      <c r="T36" s="9">
        <f t="shared" si="14"/>
        <v>-34551.130184665555</v>
      </c>
      <c r="U36" s="9">
        <f t="shared" si="15"/>
        <v>37629.089428675448</v>
      </c>
      <c r="V36" s="9">
        <f t="shared" si="16"/>
        <v>-1301750.8391034752</v>
      </c>
      <c r="W36" s="9">
        <f t="shared" si="17"/>
        <v>-14450.039936397676</v>
      </c>
      <c r="X36" s="9">
        <f t="shared" si="18"/>
        <v>-4666.5404354445636</v>
      </c>
      <c r="Y36" s="9">
        <f t="shared" si="19"/>
        <v>148697.62626222841</v>
      </c>
      <c r="Z36" s="9">
        <f t="shared" si="20"/>
        <v>4437.6261384990303</v>
      </c>
      <c r="AA36" s="20"/>
      <c r="AB36" s="9">
        <v>20594.508068769217</v>
      </c>
      <c r="AC36" s="9">
        <v>14.299905386930334</v>
      </c>
      <c r="AD36" s="9">
        <v>1.3241727463790671E-2</v>
      </c>
      <c r="AE36" s="9">
        <v>103265.18079844727</v>
      </c>
      <c r="AF36" s="9">
        <v>1594020.9454576599</v>
      </c>
      <c r="AG36" s="9">
        <v>1.0303941307512519</v>
      </c>
      <c r="AH36" s="9">
        <v>165041.56849502702</v>
      </c>
      <c r="AI36" s="9">
        <v>5255.6924345824091</v>
      </c>
      <c r="AJ36" s="9">
        <v>3989.8503494522015</v>
      </c>
      <c r="AK36" s="9">
        <v>5375.6380500808273</v>
      </c>
      <c r="AL36" s="9">
        <v>8226.6306934691802</v>
      </c>
      <c r="AM36" s="9">
        <v>7036.2900895057428</v>
      </c>
      <c r="AN36" s="9">
        <v>170.4055598995381</v>
      </c>
      <c r="AO36" s="9">
        <v>14418434.989484573</v>
      </c>
      <c r="AP36" s="9">
        <v>1182043.8795205979</v>
      </c>
      <c r="AQ36" s="9">
        <v>1672658.1327657935</v>
      </c>
      <c r="AR36" s="9">
        <v>293773.75524551002</v>
      </c>
      <c r="AS36" s="9">
        <v>40764920.109033071</v>
      </c>
      <c r="AT36" s="9">
        <v>31812.178148341802</v>
      </c>
      <c r="AU36" s="9">
        <v>67297.848936687136</v>
      </c>
      <c r="AV36" s="9">
        <v>395501.07120499603</v>
      </c>
      <c r="AW36" s="9">
        <v>13844.303544756343</v>
      </c>
      <c r="AX36" s="20"/>
      <c r="AY36" s="9">
        <v>-240667.41592241407</v>
      </c>
      <c r="AZ36" s="9">
        <v>13.191351029473431</v>
      </c>
      <c r="BA36" s="9">
        <v>1.0982469917945967E-2</v>
      </c>
      <c r="BB36" s="9">
        <v>77048.361003841303</v>
      </c>
      <c r="BC36" s="9">
        <v>947563.45964959823</v>
      </c>
      <c r="BD36" s="9">
        <v>0.75559985577274391</v>
      </c>
      <c r="BE36" s="9">
        <v>88357.618018497669</v>
      </c>
      <c r="BF36" s="9">
        <v>4024.8700072289012</v>
      </c>
      <c r="BG36" s="9">
        <v>2925.2514638450516</v>
      </c>
      <c r="BH36" s="9">
        <v>4095.2684313920922</v>
      </c>
      <c r="BI36" s="9">
        <v>6708.2195608350157</v>
      </c>
      <c r="BJ36" s="9">
        <v>6978.1266088988605</v>
      </c>
      <c r="BK36" s="9">
        <v>156.21776395976849</v>
      </c>
      <c r="BL36" s="9">
        <v>13387369.362221945</v>
      </c>
      <c r="BM36" s="9">
        <v>1206129.8642819999</v>
      </c>
      <c r="BN36" s="9">
        <v>1707209.262950459</v>
      </c>
      <c r="BO36" s="9">
        <v>256144.66581683457</v>
      </c>
      <c r="BP36" s="9">
        <v>42066670.948136546</v>
      </c>
      <c r="BQ36" s="9">
        <v>46262.218084739477</v>
      </c>
      <c r="BR36" s="9">
        <v>71964.3893721317</v>
      </c>
      <c r="BS36" s="9">
        <v>246803.44494276762</v>
      </c>
      <c r="BT36" s="9">
        <v>9406.6774062573131</v>
      </c>
      <c r="BU36" s="20"/>
    </row>
    <row r="37" spans="2:73" x14ac:dyDescent="0.2">
      <c r="B37" s="4" t="s">
        <v>42</v>
      </c>
      <c r="C37" s="12">
        <v>10</v>
      </c>
      <c r="D37" s="19"/>
      <c r="E37" s="9">
        <f t="shared" si="21"/>
        <v>386078.48277225526</v>
      </c>
      <c r="F37" s="9">
        <f t="shared" si="0"/>
        <v>1.3538351519823593</v>
      </c>
      <c r="G37" s="9">
        <f t="shared" si="1"/>
        <v>2.6797078503679253E-3</v>
      </c>
      <c r="H37" s="9">
        <f t="shared" si="2"/>
        <v>30515.384882397891</v>
      </c>
      <c r="I37" s="9">
        <f t="shared" si="3"/>
        <v>738592.14038540539</v>
      </c>
      <c r="J37" s="9">
        <f t="shared" si="4"/>
        <v>0.31381639549434348</v>
      </c>
      <c r="K37" s="9">
        <f t="shared" si="5"/>
        <v>85268.799398204457</v>
      </c>
      <c r="L37" s="9">
        <f t="shared" si="6"/>
        <v>1426.2927657776845</v>
      </c>
      <c r="M37" s="9">
        <f t="shared" si="7"/>
        <v>1249.0658745252858</v>
      </c>
      <c r="N37" s="9">
        <f t="shared" si="8"/>
        <v>1483.4213389626057</v>
      </c>
      <c r="O37" s="9">
        <f t="shared" si="9"/>
        <v>1847.3400645855309</v>
      </c>
      <c r="P37" s="9">
        <f t="shared" si="10"/>
        <v>103.05935305343974</v>
      </c>
      <c r="Q37" s="9">
        <f t="shared" si="11"/>
        <v>17.762581373735344</v>
      </c>
      <c r="R37" s="9">
        <f t="shared" si="12"/>
        <v>1858115.9918296337</v>
      </c>
      <c r="S37" s="9">
        <f t="shared" si="13"/>
        <v>-20521.078490266344</v>
      </c>
      <c r="T37" s="9">
        <f t="shared" si="14"/>
        <v>-29439.126614424866</v>
      </c>
      <c r="U37" s="9">
        <f t="shared" si="15"/>
        <v>44598.925317195535</v>
      </c>
      <c r="V37" s="9">
        <f t="shared" si="16"/>
        <v>-1218598.2520962581</v>
      </c>
      <c r="W37" s="9">
        <f t="shared" si="17"/>
        <v>-12764.175811810637</v>
      </c>
      <c r="X37" s="9">
        <f t="shared" si="18"/>
        <v>-4493.3554359427508</v>
      </c>
      <c r="Y37" s="9">
        <f t="shared" si="19"/>
        <v>169691.45987464557</v>
      </c>
      <c r="Z37" s="9">
        <f t="shared" si="20"/>
        <v>5109.009457394508</v>
      </c>
      <c r="AA37" s="20"/>
      <c r="AB37" s="9">
        <v>118670.24285846186</v>
      </c>
      <c r="AC37" s="9">
        <v>16.010891851397286</v>
      </c>
      <c r="AD37" s="9">
        <v>1.4882452203641209E-2</v>
      </c>
      <c r="AE37" s="9">
        <v>116124.67488666596</v>
      </c>
      <c r="AF37" s="9">
        <v>1791440.4288849581</v>
      </c>
      <c r="AG37" s="9">
        <v>1.1533717907973924</v>
      </c>
      <c r="AH37" s="9">
        <v>183443.93052986852</v>
      </c>
      <c r="AI37" s="9">
        <v>5898.3705515875727</v>
      </c>
      <c r="AJ37" s="9">
        <v>4499.3452787975657</v>
      </c>
      <c r="AK37" s="9">
        <v>6033.7195960649278</v>
      </c>
      <c r="AL37" s="9">
        <v>9300.917354402216</v>
      </c>
      <c r="AM37" s="9">
        <v>7856.5333629410597</v>
      </c>
      <c r="AN37" s="9">
        <v>191.33787466236706</v>
      </c>
      <c r="AO37" s="9">
        <v>16732970.838742893</v>
      </c>
      <c r="AP37" s="9">
        <v>1319623.2151563996</v>
      </c>
      <c r="AQ37" s="9">
        <v>1867460.0544416404</v>
      </c>
      <c r="AR37" s="9">
        <v>329204.10955812287</v>
      </c>
      <c r="AS37" s="9">
        <v>45522147.245833255</v>
      </c>
      <c r="AT37" s="9">
        <v>38638.288726788742</v>
      </c>
      <c r="AU37" s="9">
        <v>75467.077199759151</v>
      </c>
      <c r="AV37" s="9">
        <v>443917.50981105393</v>
      </c>
      <c r="AW37" s="9">
        <v>15560.873242124855</v>
      </c>
      <c r="AX37" s="20"/>
      <c r="AY37" s="9">
        <v>-267408.2399137934</v>
      </c>
      <c r="AZ37" s="9">
        <v>14.657056699414927</v>
      </c>
      <c r="BA37" s="9">
        <v>1.2202744353273284E-2</v>
      </c>
      <c r="BB37" s="9">
        <v>85609.29000426807</v>
      </c>
      <c r="BC37" s="9">
        <v>1052848.2884995528</v>
      </c>
      <c r="BD37" s="9">
        <v>0.8395553953030489</v>
      </c>
      <c r="BE37" s="9">
        <v>98175.131131664064</v>
      </c>
      <c r="BF37" s="9">
        <v>4472.0777858098882</v>
      </c>
      <c r="BG37" s="9">
        <v>3250.2794042722799</v>
      </c>
      <c r="BH37" s="9">
        <v>4550.2982571023222</v>
      </c>
      <c r="BI37" s="9">
        <v>7453.5772898166852</v>
      </c>
      <c r="BJ37" s="9">
        <v>7753.47400988762</v>
      </c>
      <c r="BK37" s="9">
        <v>173.57529328863171</v>
      </c>
      <c r="BL37" s="9">
        <v>14874854.846913259</v>
      </c>
      <c r="BM37" s="9">
        <v>1340144.293646666</v>
      </c>
      <c r="BN37" s="9">
        <v>1896899.1810560653</v>
      </c>
      <c r="BO37" s="9">
        <v>284605.18424092734</v>
      </c>
      <c r="BP37" s="9">
        <v>46740745.497929513</v>
      </c>
      <c r="BQ37" s="9">
        <v>51402.464538599379</v>
      </c>
      <c r="BR37" s="9">
        <v>79960.432635701902</v>
      </c>
      <c r="BS37" s="9">
        <v>274226.04993640835</v>
      </c>
      <c r="BT37" s="9">
        <v>10451.863784730347</v>
      </c>
      <c r="BU37" s="20"/>
    </row>
    <row r="38" spans="2:73" x14ac:dyDescent="0.2">
      <c r="B38" s="4" t="s">
        <v>42</v>
      </c>
      <c r="C38" s="12">
        <v>11</v>
      </c>
      <c r="D38" s="19"/>
      <c r="E38" s="9">
        <f t="shared" si="21"/>
        <v>492322.8133511357</v>
      </c>
      <c r="F38" s="9">
        <f t="shared" si="0"/>
        <v>1.616026592591254</v>
      </c>
      <c r="G38" s="9">
        <f t="shared" si="1"/>
        <v>3.181077361022959E-3</v>
      </c>
      <c r="H38" s="9">
        <f t="shared" si="2"/>
        <v>36429.663935385295</v>
      </c>
      <c r="I38" s="9">
        <f t="shared" si="3"/>
        <v>876952.77172572142</v>
      </c>
      <c r="J38" s="9">
        <f t="shared" si="4"/>
        <v>0.37233158092544127</v>
      </c>
      <c r="K38" s="9">
        <f t="shared" si="5"/>
        <v>100856.54428638901</v>
      </c>
      <c r="L38" s="9">
        <f t="shared" si="6"/>
        <v>1689.8661691754478</v>
      </c>
      <c r="M38" s="9">
        <f t="shared" si="7"/>
        <v>1486.2221372811905</v>
      </c>
      <c r="N38" s="9">
        <f t="shared" si="8"/>
        <v>1757.8137383944295</v>
      </c>
      <c r="O38" s="9">
        <f t="shared" si="9"/>
        <v>2187.8201290211291</v>
      </c>
      <c r="P38" s="9">
        <f t="shared" si="10"/>
        <v>126.00172772047154</v>
      </c>
      <c r="Q38" s="9">
        <f t="shared" si="11"/>
        <v>21.025723380205903</v>
      </c>
      <c r="R38" s="9">
        <f t="shared" si="12"/>
        <v>2145048.5939663034</v>
      </c>
      <c r="S38" s="9">
        <f t="shared" si="13"/>
        <v>-23783.941361458274</v>
      </c>
      <c r="T38" s="9">
        <f t="shared" si="14"/>
        <v>-34113.908426012611</v>
      </c>
      <c r="U38" s="9">
        <f t="shared" si="15"/>
        <v>53578.719842404942</v>
      </c>
      <c r="V38" s="9">
        <f t="shared" si="16"/>
        <v>-1427234.9170736298</v>
      </c>
      <c r="W38" s="9">
        <f t="shared" si="17"/>
        <v>-15312.506722141297</v>
      </c>
      <c r="X38" s="9">
        <f t="shared" si="18"/>
        <v>-5102.5061211940629</v>
      </c>
      <c r="Y38" s="9">
        <f t="shared" si="19"/>
        <v>201649.47570430744</v>
      </c>
      <c r="Z38" s="9">
        <f t="shared" si="20"/>
        <v>6079.1111647494017</v>
      </c>
      <c r="AA38" s="20"/>
      <c r="AB38" s="9">
        <v>198173.74944596339</v>
      </c>
      <c r="AC38" s="9">
        <v>17.73878896194767</v>
      </c>
      <c r="AD38" s="9">
        <v>1.6604096149623576E-2</v>
      </c>
      <c r="AE38" s="9">
        <v>130599.88294008019</v>
      </c>
      <c r="AF38" s="9">
        <v>2035085.8890752301</v>
      </c>
      <c r="AG38" s="9">
        <v>1.2958425157587945</v>
      </c>
      <c r="AH38" s="9">
        <v>208849.18853121952</v>
      </c>
      <c r="AI38" s="9">
        <v>6609.1517335663239</v>
      </c>
      <c r="AJ38" s="9">
        <v>5061.5294819806968</v>
      </c>
      <c r="AK38" s="9">
        <v>6763.1418212069839</v>
      </c>
      <c r="AL38" s="9">
        <v>10386.755147819482</v>
      </c>
      <c r="AM38" s="9">
        <v>8654.8231385968502</v>
      </c>
      <c r="AN38" s="9">
        <v>211.9585459977007</v>
      </c>
      <c r="AO38" s="9">
        <v>18507388.925570894</v>
      </c>
      <c r="AP38" s="9">
        <v>1450374.781649875</v>
      </c>
      <c r="AQ38" s="9">
        <v>2052475.1907356586</v>
      </c>
      <c r="AR38" s="9">
        <v>366644.42250742507</v>
      </c>
      <c r="AS38" s="9">
        <v>49987585.130648844</v>
      </c>
      <c r="AT38" s="9">
        <v>41230.204270318034</v>
      </c>
      <c r="AU38" s="9">
        <v>82853.969778077997</v>
      </c>
      <c r="AV38" s="9">
        <v>503298.13063435652</v>
      </c>
      <c r="AW38" s="9">
        <v>17576.161327952785</v>
      </c>
      <c r="AX38" s="20"/>
      <c r="AY38" s="9">
        <v>-294149.06390517234</v>
      </c>
      <c r="AZ38" s="9">
        <v>16.122762369356415</v>
      </c>
      <c r="BA38" s="9">
        <v>1.3423018788600617E-2</v>
      </c>
      <c r="BB38" s="9">
        <v>94170.219004694896</v>
      </c>
      <c r="BC38" s="9">
        <v>1158133.1173495087</v>
      </c>
      <c r="BD38" s="9">
        <v>0.92351093483335323</v>
      </c>
      <c r="BE38" s="9">
        <v>107992.64424483052</v>
      </c>
      <c r="BF38" s="9">
        <v>4919.2855643908761</v>
      </c>
      <c r="BG38" s="9">
        <v>3575.3073446995063</v>
      </c>
      <c r="BH38" s="9">
        <v>5005.3280828125544</v>
      </c>
      <c r="BI38" s="9">
        <v>8198.9350187983528</v>
      </c>
      <c r="BJ38" s="9">
        <v>8528.8214108763786</v>
      </c>
      <c r="BK38" s="9">
        <v>190.93282261749479</v>
      </c>
      <c r="BL38" s="9">
        <v>16362340.331604591</v>
      </c>
      <c r="BM38" s="9">
        <v>1474158.7230113333</v>
      </c>
      <c r="BN38" s="9">
        <v>2086589.0991616712</v>
      </c>
      <c r="BO38" s="9">
        <v>313065.70266502013</v>
      </c>
      <c r="BP38" s="9">
        <v>51414820.047722474</v>
      </c>
      <c r="BQ38" s="9">
        <v>56542.710992459331</v>
      </c>
      <c r="BR38" s="9">
        <v>87956.47589927206</v>
      </c>
      <c r="BS38" s="9">
        <v>301648.65493004909</v>
      </c>
      <c r="BT38" s="9">
        <v>11497.050163203383</v>
      </c>
      <c r="BU38" s="20"/>
    </row>
    <row r="39" spans="2:73" x14ac:dyDescent="0.2">
      <c r="B39" s="4" t="s">
        <v>42</v>
      </c>
      <c r="C39" s="12">
        <v>12</v>
      </c>
      <c r="D39" s="19"/>
      <c r="E39" s="9">
        <f t="shared" si="21"/>
        <v>665535.91904434795</v>
      </c>
      <c r="F39" s="9">
        <f t="shared" si="0"/>
        <v>1.8808078873888725</v>
      </c>
      <c r="G39" s="9">
        <f t="shared" si="1"/>
        <v>3.6344018800509182E-3</v>
      </c>
      <c r="H39" s="9">
        <f t="shared" si="2"/>
        <v>41073.55859234072</v>
      </c>
      <c r="I39" s="9">
        <f t="shared" si="3"/>
        <v>976239.83206015662</v>
      </c>
      <c r="J39" s="9">
        <f t="shared" si="4"/>
        <v>0.41438271947175775</v>
      </c>
      <c r="K39" s="9">
        <f t="shared" si="5"/>
        <v>110084.20259791256</v>
      </c>
      <c r="L39" s="9">
        <f t="shared" si="6"/>
        <v>1900.5560627717769</v>
      </c>
      <c r="M39" s="9">
        <f t="shared" si="7"/>
        <v>1685.1535567464034</v>
      </c>
      <c r="N39" s="9">
        <f t="shared" si="8"/>
        <v>1976.6807367081219</v>
      </c>
      <c r="O39" s="9">
        <f t="shared" si="9"/>
        <v>2542.3805500929047</v>
      </c>
      <c r="P39" s="9">
        <f t="shared" si="10"/>
        <v>174.56537895844303</v>
      </c>
      <c r="Q39" s="9">
        <f t="shared" si="11"/>
        <v>24.878698538272488</v>
      </c>
      <c r="R39" s="9">
        <f t="shared" si="12"/>
        <v>3036183.6142851338</v>
      </c>
      <c r="S39" s="9">
        <f t="shared" si="13"/>
        <v>-19906.561848895624</v>
      </c>
      <c r="T39" s="9">
        <f t="shared" si="14"/>
        <v>-28553.610762843862</v>
      </c>
      <c r="U39" s="9">
        <f t="shared" si="15"/>
        <v>61109.890460624709</v>
      </c>
      <c r="V39" s="9">
        <f t="shared" si="16"/>
        <v>-1336310.6929021925</v>
      </c>
      <c r="W39" s="9">
        <f t="shared" si="17"/>
        <v>-13490.02864228304</v>
      </c>
      <c r="X39" s="9">
        <f t="shared" si="18"/>
        <v>-4906.9258683697262</v>
      </c>
      <c r="Y39" s="9">
        <f t="shared" si="19"/>
        <v>224282.7900467568</v>
      </c>
      <c r="Z39" s="9">
        <f t="shared" si="20"/>
        <v>6802.9896301457629</v>
      </c>
      <c r="AA39" s="20"/>
      <c r="AB39" s="9">
        <v>344646.03114779614</v>
      </c>
      <c r="AC39" s="9">
        <v>19.469275926686777</v>
      </c>
      <c r="AD39" s="9">
        <v>1.8277695103978853E-2</v>
      </c>
      <c r="AE39" s="9">
        <v>143804.70659746241</v>
      </c>
      <c r="AF39" s="9">
        <v>2239657.778259621</v>
      </c>
      <c r="AG39" s="9">
        <v>1.4218491938354159</v>
      </c>
      <c r="AH39" s="9">
        <v>227894.35995590949</v>
      </c>
      <c r="AI39" s="9">
        <v>7267.0494057436435</v>
      </c>
      <c r="AJ39" s="9">
        <v>5585.488841873138</v>
      </c>
      <c r="AK39" s="9">
        <v>7437.0386452309103</v>
      </c>
      <c r="AL39" s="9">
        <v>11486.67329787292</v>
      </c>
      <c r="AM39" s="9">
        <v>9478.7341908235849</v>
      </c>
      <c r="AN39" s="9">
        <v>233.16905048463047</v>
      </c>
      <c r="AO39" s="9">
        <v>20886009.430581041</v>
      </c>
      <c r="AP39" s="9">
        <v>1588266.5905271037</v>
      </c>
      <c r="AQ39" s="9">
        <v>2247725.4065044322</v>
      </c>
      <c r="AR39" s="9">
        <v>402636.11154973734</v>
      </c>
      <c r="AS39" s="9">
        <v>54752583.904613212</v>
      </c>
      <c r="AT39" s="9">
        <v>48192.928804036215</v>
      </c>
      <c r="AU39" s="9">
        <v>91045.593294472565</v>
      </c>
      <c r="AV39" s="9">
        <v>553354.04997044674</v>
      </c>
      <c r="AW39" s="9">
        <v>19345.226171822182</v>
      </c>
      <c r="AX39" s="20"/>
      <c r="AY39" s="9">
        <v>-320889.88789655187</v>
      </c>
      <c r="AZ39" s="9">
        <v>17.588468039297904</v>
      </c>
      <c r="BA39" s="9">
        <v>1.4643293223927935E-2</v>
      </c>
      <c r="BB39" s="9">
        <v>102731.14800512169</v>
      </c>
      <c r="BC39" s="9">
        <v>1263417.9461994644</v>
      </c>
      <c r="BD39" s="9">
        <v>1.0074664743636581</v>
      </c>
      <c r="BE39" s="9">
        <v>117810.15735799693</v>
      </c>
      <c r="BF39" s="9">
        <v>5366.4933429718667</v>
      </c>
      <c r="BG39" s="9">
        <v>3900.3352851267346</v>
      </c>
      <c r="BH39" s="9">
        <v>5460.3579085227884</v>
      </c>
      <c r="BI39" s="9">
        <v>8944.2927477800149</v>
      </c>
      <c r="BJ39" s="9">
        <v>9304.1688118651418</v>
      </c>
      <c r="BK39" s="9">
        <v>208.29035194635799</v>
      </c>
      <c r="BL39" s="9">
        <v>17849825.816295907</v>
      </c>
      <c r="BM39" s="9">
        <v>1608173.1523759994</v>
      </c>
      <c r="BN39" s="9">
        <v>2276279.0172672761</v>
      </c>
      <c r="BO39" s="9">
        <v>341526.22108911263</v>
      </c>
      <c r="BP39" s="9">
        <v>56088894.597515404</v>
      </c>
      <c r="BQ39" s="9">
        <v>61682.957446319255</v>
      </c>
      <c r="BR39" s="9">
        <v>95952.519162842291</v>
      </c>
      <c r="BS39" s="9">
        <v>329071.25992368994</v>
      </c>
      <c r="BT39" s="9">
        <v>12542.236541676419</v>
      </c>
      <c r="BU39" s="20"/>
    </row>
    <row r="40" spans="2:73" x14ac:dyDescent="0.2">
      <c r="B40" s="4" t="s">
        <v>42</v>
      </c>
      <c r="C40" s="12">
        <v>13</v>
      </c>
      <c r="D40" s="19"/>
      <c r="E40" s="9">
        <f t="shared" si="21"/>
        <v>836544.71614247095</v>
      </c>
      <c r="F40" s="9">
        <f t="shared" si="0"/>
        <v>2.1489504389968559</v>
      </c>
      <c r="G40" s="9">
        <f t="shared" si="1"/>
        <v>4.1519013262132955E-3</v>
      </c>
      <c r="H40" s="9">
        <f t="shared" si="2"/>
        <v>46803.64720459003</v>
      </c>
      <c r="I40" s="9">
        <f t="shared" si="3"/>
        <v>1118631.2373119318</v>
      </c>
      <c r="J40" s="9">
        <f t="shared" si="4"/>
        <v>0.47410286808314295</v>
      </c>
      <c r="K40" s="9">
        <f t="shared" si="5"/>
        <v>126359.80367107614</v>
      </c>
      <c r="L40" s="9">
        <f t="shared" si="6"/>
        <v>2166.7096012317179</v>
      </c>
      <c r="M40" s="9">
        <f t="shared" si="7"/>
        <v>1929.897042085372</v>
      </c>
      <c r="N40" s="9">
        <f t="shared" si="8"/>
        <v>2253.7466817221321</v>
      </c>
      <c r="O40" s="9">
        <f t="shared" si="9"/>
        <v>2897.6161231362275</v>
      </c>
      <c r="P40" s="9">
        <f t="shared" si="10"/>
        <v>198.33407015635566</v>
      </c>
      <c r="Q40" s="9">
        <f t="shared" si="11"/>
        <v>28.368090096358117</v>
      </c>
      <c r="R40" s="9">
        <f t="shared" si="12"/>
        <v>3369728.4895148277</v>
      </c>
      <c r="S40" s="9">
        <f t="shared" si="13"/>
        <v>-23457.672146419995</v>
      </c>
      <c r="T40" s="9">
        <f t="shared" si="14"/>
        <v>-33645.763519465923</v>
      </c>
      <c r="U40" s="9">
        <f t="shared" si="15"/>
        <v>70234.741395233024</v>
      </c>
      <c r="V40" s="9">
        <f t="shared" si="16"/>
        <v>-1558642.6739339456</v>
      </c>
      <c r="W40" s="9">
        <f t="shared" si="17"/>
        <v>-16044.259592140261</v>
      </c>
      <c r="X40" s="9">
        <f t="shared" si="18"/>
        <v>-5618.844031087734</v>
      </c>
      <c r="Y40" s="9">
        <f t="shared" si="19"/>
        <v>256801.00386930868</v>
      </c>
      <c r="Z40" s="9">
        <f t="shared" si="20"/>
        <v>7819.7848102297958</v>
      </c>
      <c r="AA40" s="20"/>
      <c r="AB40" s="9">
        <v>488914.00425453996</v>
      </c>
      <c r="AC40" s="9">
        <v>21.203124148236249</v>
      </c>
      <c r="AD40" s="9">
        <v>2.0015468985468566E-2</v>
      </c>
      <c r="AE40" s="9">
        <v>158095.72421013852</v>
      </c>
      <c r="AF40" s="9">
        <v>2487334.0123613505</v>
      </c>
      <c r="AG40" s="9">
        <v>1.5655248819771057</v>
      </c>
      <c r="AH40" s="9">
        <v>253987.47414223943</v>
      </c>
      <c r="AI40" s="9">
        <v>7980.4107227845698</v>
      </c>
      <c r="AJ40" s="9">
        <v>6155.2602676393353</v>
      </c>
      <c r="AK40" s="9">
        <v>8169.13441595515</v>
      </c>
      <c r="AL40" s="9">
        <v>12587.266599897921</v>
      </c>
      <c r="AM40" s="9">
        <v>10277.850283010261</v>
      </c>
      <c r="AN40" s="9">
        <v>254.01597137157927</v>
      </c>
      <c r="AO40" s="9">
        <v>22707039.790502064</v>
      </c>
      <c r="AP40" s="9">
        <v>1718729.9095942457</v>
      </c>
      <c r="AQ40" s="9">
        <v>2432323.1718534171</v>
      </c>
      <c r="AR40" s="9">
        <v>440221.48090843827</v>
      </c>
      <c r="AS40" s="9">
        <v>59204326.473374426</v>
      </c>
      <c r="AT40" s="9">
        <v>50778.944308038925</v>
      </c>
      <c r="AU40" s="9">
        <v>98329.7183953247</v>
      </c>
      <c r="AV40" s="9">
        <v>613294.86878663942</v>
      </c>
      <c r="AW40" s="9">
        <v>21407.20773037925</v>
      </c>
      <c r="AX40" s="20"/>
      <c r="AY40" s="9">
        <v>-347630.71188793099</v>
      </c>
      <c r="AZ40" s="9">
        <v>19.054173709239393</v>
      </c>
      <c r="BA40" s="9">
        <v>1.586356765925527E-2</v>
      </c>
      <c r="BB40" s="9">
        <v>111292.07700554849</v>
      </c>
      <c r="BC40" s="9">
        <v>1368702.7750494187</v>
      </c>
      <c r="BD40" s="9">
        <v>1.0914220138939628</v>
      </c>
      <c r="BE40" s="9">
        <v>127627.67047116329</v>
      </c>
      <c r="BF40" s="9">
        <v>5813.7011215528519</v>
      </c>
      <c r="BG40" s="9">
        <v>4225.3632255539633</v>
      </c>
      <c r="BH40" s="9">
        <v>5915.3877342330179</v>
      </c>
      <c r="BI40" s="9">
        <v>9689.6504767616934</v>
      </c>
      <c r="BJ40" s="9">
        <v>10079.516212853905</v>
      </c>
      <c r="BK40" s="9">
        <v>225.64788127522115</v>
      </c>
      <c r="BL40" s="9">
        <v>19337311.300987236</v>
      </c>
      <c r="BM40" s="9">
        <v>1742187.5817406657</v>
      </c>
      <c r="BN40" s="9">
        <v>2465968.935372883</v>
      </c>
      <c r="BO40" s="9">
        <v>369986.73951320525</v>
      </c>
      <c r="BP40" s="9">
        <v>60762969.147308372</v>
      </c>
      <c r="BQ40" s="9">
        <v>66823.203900179185</v>
      </c>
      <c r="BR40" s="9">
        <v>103948.56242641243</v>
      </c>
      <c r="BS40" s="9">
        <v>356493.86491733073</v>
      </c>
      <c r="BT40" s="9">
        <v>13587.422920149455</v>
      </c>
      <c r="BU40" s="20"/>
    </row>
    <row r="41" spans="2:73" x14ac:dyDescent="0.2">
      <c r="B41" s="4" t="s">
        <v>42</v>
      </c>
      <c r="C41" s="12">
        <v>14</v>
      </c>
      <c r="D41" s="19"/>
      <c r="E41" s="9">
        <f t="shared" si="21"/>
        <v>877771.31042170268</v>
      </c>
      <c r="F41" s="9">
        <f t="shared" si="0"/>
        <v>2.4324358279811449</v>
      </c>
      <c r="G41" s="9">
        <f t="shared" si="1"/>
        <v>4.6945931388887308E-3</v>
      </c>
      <c r="H41" s="9">
        <f t="shared" si="2"/>
        <v>52808.98524554458</v>
      </c>
      <c r="I41" s="9">
        <f t="shared" si="3"/>
        <v>1266573.3657942968</v>
      </c>
      <c r="J41" s="9">
        <f t="shared" si="4"/>
        <v>0.53632013852745719</v>
      </c>
      <c r="K41" s="9">
        <f t="shared" si="5"/>
        <v>143323.83929613471</v>
      </c>
      <c r="L41" s="9">
        <f t="shared" si="6"/>
        <v>2444.7448122577289</v>
      </c>
      <c r="M41" s="9">
        <f t="shared" si="7"/>
        <v>2186.1085658499687</v>
      </c>
      <c r="N41" s="9">
        <f t="shared" si="8"/>
        <v>2543.190267352039</v>
      </c>
      <c r="O41" s="9">
        <f t="shared" si="9"/>
        <v>3272.1801123503883</v>
      </c>
      <c r="P41" s="9">
        <f t="shared" si="10"/>
        <v>224.65764325970667</v>
      </c>
      <c r="Q41" s="9">
        <f t="shared" si="11"/>
        <v>32.061922057586713</v>
      </c>
      <c r="R41" s="9">
        <f t="shared" si="12"/>
        <v>3757374.4181944504</v>
      </c>
      <c r="S41" s="9">
        <f t="shared" si="13"/>
        <v>-26761.028401292628</v>
      </c>
      <c r="T41" s="9">
        <f t="shared" si="14"/>
        <v>-38381.804301249329</v>
      </c>
      <c r="U41" s="9">
        <f t="shared" si="15"/>
        <v>79805.824854650185</v>
      </c>
      <c r="V41" s="9">
        <f t="shared" si="16"/>
        <v>-1774925.2140570134</v>
      </c>
      <c r="W41" s="9">
        <f t="shared" si="17"/>
        <v>-18497.224988975358</v>
      </c>
      <c r="X41" s="9">
        <f t="shared" si="18"/>
        <v>-6311.8859444121626</v>
      </c>
      <c r="Y41" s="9">
        <f t="shared" si="19"/>
        <v>290572.06490266655</v>
      </c>
      <c r="Z41" s="9">
        <f t="shared" si="20"/>
        <v>8869.642139012627</v>
      </c>
      <c r="AA41" s="20"/>
      <c r="AB41" s="9">
        <v>503399.77454239223</v>
      </c>
      <c r="AC41" s="9">
        <v>22.952315207162034</v>
      </c>
      <c r="AD41" s="9">
        <v>2.1778435233471328E-2</v>
      </c>
      <c r="AE41" s="9">
        <v>172661.99125151991</v>
      </c>
      <c r="AF41" s="9">
        <v>2740560.969693671</v>
      </c>
      <c r="AG41" s="9">
        <v>1.7116976919517248</v>
      </c>
      <c r="AH41" s="9">
        <v>280769.02288046433</v>
      </c>
      <c r="AI41" s="9">
        <v>8705.6537123915678</v>
      </c>
      <c r="AJ41" s="9">
        <v>6736.4997318311598</v>
      </c>
      <c r="AK41" s="9">
        <v>8913.6078272952927</v>
      </c>
      <c r="AL41" s="9">
        <v>13707.188318093738</v>
      </c>
      <c r="AM41" s="9">
        <v>11079.521257102373</v>
      </c>
      <c r="AN41" s="9">
        <v>275.06733266167095</v>
      </c>
      <c r="AO41" s="9">
        <v>24582171.203873012</v>
      </c>
      <c r="AP41" s="9">
        <v>1849440.9827040406</v>
      </c>
      <c r="AQ41" s="9">
        <v>2617277.0491772406</v>
      </c>
      <c r="AR41" s="9">
        <v>478253.0827919484</v>
      </c>
      <c r="AS41" s="9">
        <v>63662118.483044282</v>
      </c>
      <c r="AT41" s="9">
        <v>53466.225365063801</v>
      </c>
      <c r="AU41" s="9">
        <v>105632.71974557049</v>
      </c>
      <c r="AV41" s="9">
        <v>674488.53481363819</v>
      </c>
      <c r="AW41" s="9">
        <v>23502.251437635114</v>
      </c>
      <c r="AX41" s="20"/>
      <c r="AY41" s="9">
        <v>-374371.53587931045</v>
      </c>
      <c r="AZ41" s="9">
        <v>20.519879379180889</v>
      </c>
      <c r="BA41" s="9">
        <v>1.7083842094582597E-2</v>
      </c>
      <c r="BB41" s="9">
        <v>119853.00600597533</v>
      </c>
      <c r="BC41" s="9">
        <v>1473987.6038993741</v>
      </c>
      <c r="BD41" s="9">
        <v>1.1753775534242676</v>
      </c>
      <c r="BE41" s="9">
        <v>137445.18358432961</v>
      </c>
      <c r="BF41" s="9">
        <v>6260.9089001338389</v>
      </c>
      <c r="BG41" s="9">
        <v>4550.3911659811911</v>
      </c>
      <c r="BH41" s="9">
        <v>6370.4175599432538</v>
      </c>
      <c r="BI41" s="9">
        <v>10435.00820574335</v>
      </c>
      <c r="BJ41" s="9">
        <v>10854.863613842666</v>
      </c>
      <c r="BK41" s="9">
        <v>243.00541060408423</v>
      </c>
      <c r="BL41" s="9">
        <v>20824796.785678562</v>
      </c>
      <c r="BM41" s="9">
        <v>1876202.0111053332</v>
      </c>
      <c r="BN41" s="9">
        <v>2655658.8534784899</v>
      </c>
      <c r="BO41" s="9">
        <v>398447.25793729821</v>
      </c>
      <c r="BP41" s="9">
        <v>65437043.697101295</v>
      </c>
      <c r="BQ41" s="9">
        <v>71963.45035403916</v>
      </c>
      <c r="BR41" s="9">
        <v>111944.60568998265</v>
      </c>
      <c r="BS41" s="9">
        <v>383916.46991097165</v>
      </c>
      <c r="BT41" s="9">
        <v>14632.609298622487</v>
      </c>
      <c r="BU41" s="20"/>
    </row>
    <row r="42" spans="2:73" x14ac:dyDescent="0.2">
      <c r="B42" s="4" t="s">
        <v>42</v>
      </c>
      <c r="C42" s="12">
        <v>15</v>
      </c>
      <c r="D42" s="19"/>
      <c r="E42" s="9">
        <f t="shared" si="21"/>
        <v>1075222.2195655247</v>
      </c>
      <c r="F42" s="9">
        <f t="shared" si="0"/>
        <v>2.7287722778499628</v>
      </c>
      <c r="G42" s="9">
        <f t="shared" si="1"/>
        <v>5.2008951622582247E-3</v>
      </c>
      <c r="H42" s="9">
        <f t="shared" si="2"/>
        <v>57964.129798164053</v>
      </c>
      <c r="I42" s="9">
        <f t="shared" si="3"/>
        <v>1377374.1184905365</v>
      </c>
      <c r="J42" s="9">
        <f t="shared" si="4"/>
        <v>0.58316366864256297</v>
      </c>
      <c r="K42" s="9">
        <f t="shared" si="5"/>
        <v>153621.03501588467</v>
      </c>
      <c r="L42" s="9">
        <f t="shared" si="6"/>
        <v>2678.8945488750078</v>
      </c>
      <c r="M42" s="9">
        <f t="shared" si="7"/>
        <v>2408.6087731846892</v>
      </c>
      <c r="N42" s="9">
        <f t="shared" si="8"/>
        <v>2786.4502009526313</v>
      </c>
      <c r="O42" s="9">
        <f t="shared" si="9"/>
        <v>3668.2593834302825</v>
      </c>
      <c r="P42" s="9">
        <f t="shared" si="10"/>
        <v>279.30425391375866</v>
      </c>
      <c r="Q42" s="9">
        <f t="shared" si="11"/>
        <v>36.376940673022887</v>
      </c>
      <c r="R42" s="9">
        <f t="shared" si="12"/>
        <v>4753488.4501755126</v>
      </c>
      <c r="S42" s="9">
        <f t="shared" si="13"/>
        <v>-22384.37957284064</v>
      </c>
      <c r="T42" s="9">
        <f t="shared" si="14"/>
        <v>-32105.440985566471</v>
      </c>
      <c r="U42" s="9">
        <f t="shared" si="15"/>
        <v>88259.132841268438</v>
      </c>
      <c r="V42" s="9">
        <f t="shared" si="16"/>
        <v>-1671844.0891355425</v>
      </c>
      <c r="W42" s="9">
        <f t="shared" si="17"/>
        <v>-16458.600245289177</v>
      </c>
      <c r="X42" s="9">
        <f t="shared" si="18"/>
        <v>-6080.5323331372201</v>
      </c>
      <c r="Y42" s="9">
        <f t="shared" si="19"/>
        <v>315794.34512875963</v>
      </c>
      <c r="Z42" s="9">
        <f t="shared" si="20"/>
        <v>9680.8825099856913</v>
      </c>
      <c r="AA42" s="20"/>
      <c r="AB42" s="9">
        <v>674109.85969483515</v>
      </c>
      <c r="AC42" s="9">
        <v>24.714357326972337</v>
      </c>
      <c r="AD42" s="9">
        <v>2.3505011692168155E-2</v>
      </c>
      <c r="AE42" s="9">
        <v>186378.06480456615</v>
      </c>
      <c r="AF42" s="9">
        <v>2956646.5512398658</v>
      </c>
      <c r="AG42" s="9">
        <v>1.8424967615971359</v>
      </c>
      <c r="AH42" s="9">
        <v>300883.73171338072</v>
      </c>
      <c r="AI42" s="9">
        <v>9387.0112275898373</v>
      </c>
      <c r="AJ42" s="9">
        <v>7284.0278795931072</v>
      </c>
      <c r="AK42" s="9">
        <v>9611.8975866061119</v>
      </c>
      <c r="AL42" s="9">
        <v>14848.6253181553</v>
      </c>
      <c r="AM42" s="9">
        <v>11909.515268745186</v>
      </c>
      <c r="AN42" s="9">
        <v>296.73988060597031</v>
      </c>
      <c r="AO42" s="9">
        <v>27065770.720545392</v>
      </c>
      <c r="AP42" s="9">
        <v>1987832.0608971587</v>
      </c>
      <c r="AQ42" s="9">
        <v>2813243.3305985299</v>
      </c>
      <c r="AR42" s="9">
        <v>515166.90920265921</v>
      </c>
      <c r="AS42" s="9">
        <v>68439274.157758728</v>
      </c>
      <c r="AT42" s="9">
        <v>60645.096562609899</v>
      </c>
      <c r="AU42" s="9">
        <v>113860.11662041555</v>
      </c>
      <c r="AV42" s="9">
        <v>727133.42003337201</v>
      </c>
      <c r="AW42" s="9">
        <v>25358.678187081212</v>
      </c>
      <c r="AX42" s="20"/>
      <c r="AY42" s="9">
        <v>-401112.35987068963</v>
      </c>
      <c r="AZ42" s="9">
        <v>21.985585049122374</v>
      </c>
      <c r="BA42" s="9">
        <v>1.8304116529909931E-2</v>
      </c>
      <c r="BB42" s="9">
        <v>128413.9350064021</v>
      </c>
      <c r="BC42" s="9">
        <v>1579272.4327493294</v>
      </c>
      <c r="BD42" s="9">
        <v>1.259333092954573</v>
      </c>
      <c r="BE42" s="9">
        <v>147262.69669749605</v>
      </c>
      <c r="BF42" s="9">
        <v>6708.1166787148295</v>
      </c>
      <c r="BG42" s="9">
        <v>4875.419106408418</v>
      </c>
      <c r="BH42" s="9">
        <v>6825.4473856534805</v>
      </c>
      <c r="BI42" s="9">
        <v>11180.365934725018</v>
      </c>
      <c r="BJ42" s="9">
        <v>11630.211014831428</v>
      </c>
      <c r="BK42" s="9">
        <v>260.36293993294743</v>
      </c>
      <c r="BL42" s="9">
        <v>22312282.27036988</v>
      </c>
      <c r="BM42" s="9">
        <v>2010216.4404699993</v>
      </c>
      <c r="BN42" s="9">
        <v>2845348.7715840964</v>
      </c>
      <c r="BO42" s="9">
        <v>426907.77636139077</v>
      </c>
      <c r="BP42" s="9">
        <v>70111118.24689427</v>
      </c>
      <c r="BQ42" s="9">
        <v>77103.696807899076</v>
      </c>
      <c r="BR42" s="9">
        <v>119940.64895355277</v>
      </c>
      <c r="BS42" s="9">
        <v>411339.07490461238</v>
      </c>
      <c r="BT42" s="9">
        <v>15677.795677095521</v>
      </c>
      <c r="BU42" s="20"/>
    </row>
    <row r="43" spans="2:73" x14ac:dyDescent="0.2">
      <c r="B43" s="4" t="s">
        <v>42</v>
      </c>
      <c r="C43" s="12">
        <v>16</v>
      </c>
      <c r="D43" s="19"/>
      <c r="E43" s="9">
        <f t="shared" si="21"/>
        <v>1266968.6026632325</v>
      </c>
      <c r="F43" s="9">
        <f t="shared" si="0"/>
        <v>3.0375561488777407</v>
      </c>
      <c r="G43" s="9">
        <f t="shared" si="1"/>
        <v>5.7208361164856857E-3</v>
      </c>
      <c r="H43" s="9">
        <f t="shared" si="2"/>
        <v>63293.413092722563</v>
      </c>
      <c r="I43" s="9">
        <f t="shared" si="3"/>
        <v>1490471.7691477684</v>
      </c>
      <c r="J43" s="9">
        <f t="shared" si="4"/>
        <v>0.6308234015906653</v>
      </c>
      <c r="K43" s="9">
        <f t="shared" si="5"/>
        <v>163944.91037545257</v>
      </c>
      <c r="L43" s="9">
        <f t="shared" si="6"/>
        <v>2916.6391965502617</v>
      </c>
      <c r="M43" s="9">
        <f t="shared" si="7"/>
        <v>2638.2270402263966</v>
      </c>
      <c r="N43" s="9">
        <f t="shared" si="8"/>
        <v>3033.5412617751908</v>
      </c>
      <c r="O43" s="9">
        <f t="shared" si="9"/>
        <v>4074.4882600011515</v>
      </c>
      <c r="P43" s="9">
        <f t="shared" si="10"/>
        <v>337.80952349431027</v>
      </c>
      <c r="Q43" s="9">
        <f t="shared" si="11"/>
        <v>40.819042596699035</v>
      </c>
      <c r="R43" s="9">
        <f t="shared" si="12"/>
        <v>5771085.0598865263</v>
      </c>
      <c r="S43" s="9">
        <f t="shared" si="13"/>
        <v>-17463.487994190305</v>
      </c>
      <c r="T43" s="9">
        <f t="shared" si="14"/>
        <v>-25046.305905283894</v>
      </c>
      <c r="U43" s="9">
        <f t="shared" si="15"/>
        <v>97190.056786386063</v>
      </c>
      <c r="V43" s="9">
        <f t="shared" si="16"/>
        <v>-1550354.6381929815</v>
      </c>
      <c r="W43" s="9">
        <f t="shared" si="17"/>
        <v>-14312.565951893193</v>
      </c>
      <c r="X43" s="9">
        <f t="shared" si="18"/>
        <v>-5728.3547667423991</v>
      </c>
      <c r="Y43" s="9">
        <f t="shared" si="19"/>
        <v>341564.80793604074</v>
      </c>
      <c r="Z43" s="9">
        <f t="shared" si="20"/>
        <v>10515.752084903736</v>
      </c>
      <c r="AA43" s="20"/>
      <c r="AB43" s="9">
        <v>839115.41880116367</v>
      </c>
      <c r="AC43" s="9">
        <v>26.488846867941611</v>
      </c>
      <c r="AD43" s="9">
        <v>2.5245227081722946E-2</v>
      </c>
      <c r="AE43" s="9">
        <v>200268.27709955143</v>
      </c>
      <c r="AF43" s="9">
        <v>3175029.0307470532</v>
      </c>
      <c r="AG43" s="9">
        <v>1.9741120340755429</v>
      </c>
      <c r="AH43" s="9">
        <v>321025.12018611497</v>
      </c>
      <c r="AI43" s="9">
        <v>10071.96365384608</v>
      </c>
      <c r="AJ43" s="9">
        <v>7838.6740870620415</v>
      </c>
      <c r="AK43" s="9">
        <v>10314.018473138905</v>
      </c>
      <c r="AL43" s="9">
        <v>16000.21192370784</v>
      </c>
      <c r="AM43" s="9">
        <v>12743.367939314494</v>
      </c>
      <c r="AN43" s="9">
        <v>318.53951185850963</v>
      </c>
      <c r="AO43" s="9">
        <v>29570852.814947736</v>
      </c>
      <c r="AP43" s="9">
        <v>2126767.3818404754</v>
      </c>
      <c r="AQ43" s="9">
        <v>3009992.3837844175</v>
      </c>
      <c r="AR43" s="9">
        <v>552558.35157186957</v>
      </c>
      <c r="AS43" s="9">
        <v>73234838.158494189</v>
      </c>
      <c r="AT43" s="9">
        <v>67931.377309865798</v>
      </c>
      <c r="AU43" s="9">
        <v>122208.33745038058</v>
      </c>
      <c r="AV43" s="9">
        <v>780326.48783429374</v>
      </c>
      <c r="AW43" s="9">
        <v>27238.734140472279</v>
      </c>
      <c r="AX43" s="20"/>
      <c r="AY43" s="9">
        <v>-427853.18386206892</v>
      </c>
      <c r="AZ43" s="9">
        <v>23.45129071906387</v>
      </c>
      <c r="BA43" s="9">
        <v>1.9524390965237261E-2</v>
      </c>
      <c r="BB43" s="9">
        <v>136974.86400682887</v>
      </c>
      <c r="BC43" s="9">
        <v>1684557.2615992848</v>
      </c>
      <c r="BD43" s="9">
        <v>1.3432886324848776</v>
      </c>
      <c r="BE43" s="9">
        <v>157080.2098106624</v>
      </c>
      <c r="BF43" s="9">
        <v>7155.3244572958183</v>
      </c>
      <c r="BG43" s="9">
        <v>5200.4470468356449</v>
      </c>
      <c r="BH43" s="9">
        <v>7280.4772113637146</v>
      </c>
      <c r="BI43" s="9">
        <v>11925.723663706689</v>
      </c>
      <c r="BJ43" s="9">
        <v>12405.558415820184</v>
      </c>
      <c r="BK43" s="9">
        <v>277.72046926181059</v>
      </c>
      <c r="BL43" s="9">
        <v>23799767.755061209</v>
      </c>
      <c r="BM43" s="9">
        <v>2144230.8698346657</v>
      </c>
      <c r="BN43" s="9">
        <v>3035038.6896897014</v>
      </c>
      <c r="BO43" s="9">
        <v>455368.29478548351</v>
      </c>
      <c r="BP43" s="9">
        <v>74785192.796687171</v>
      </c>
      <c r="BQ43" s="9">
        <v>82243.943261758992</v>
      </c>
      <c r="BR43" s="9">
        <v>127936.69221712298</v>
      </c>
      <c r="BS43" s="9">
        <v>438761.679898253</v>
      </c>
      <c r="BT43" s="9">
        <v>16722.982055568544</v>
      </c>
      <c r="BU43" s="20"/>
    </row>
    <row r="44" spans="2:73" x14ac:dyDescent="0.2">
      <c r="B44" s="4" t="s">
        <v>42</v>
      </c>
      <c r="C44" s="12">
        <v>17</v>
      </c>
      <c r="D44" s="19"/>
      <c r="E44" s="9">
        <f t="shared" si="21"/>
        <v>1437639.7986488065</v>
      </c>
      <c r="F44" s="9">
        <f t="shared" si="0"/>
        <v>3.339464790693409</v>
      </c>
      <c r="G44" s="9">
        <f t="shared" si="1"/>
        <v>6.2941043150119974E-3</v>
      </c>
      <c r="H44" s="9">
        <f t="shared" si="2"/>
        <v>69537.038443346857</v>
      </c>
      <c r="I44" s="9">
        <f t="shared" si="3"/>
        <v>1645074.9234072224</v>
      </c>
      <c r="J44" s="9">
        <f t="shared" si="4"/>
        <v>0.69568289281795992</v>
      </c>
      <c r="K44" s="9">
        <f t="shared" si="5"/>
        <v>181504.81753198037</v>
      </c>
      <c r="L44" s="9">
        <f t="shared" si="6"/>
        <v>3206.9314373454499</v>
      </c>
      <c r="M44" s="9">
        <f t="shared" si="7"/>
        <v>2908.4893265081337</v>
      </c>
      <c r="N44" s="9">
        <f t="shared" si="8"/>
        <v>3335.7356746268379</v>
      </c>
      <c r="O44" s="9">
        <f t="shared" si="9"/>
        <v>4473.696138676476</v>
      </c>
      <c r="P44" s="9">
        <f t="shared" si="10"/>
        <v>367.81676852806049</v>
      </c>
      <c r="Q44" s="9">
        <f t="shared" si="11"/>
        <v>44.792691230372611</v>
      </c>
      <c r="R44" s="9">
        <f t="shared" si="12"/>
        <v>6220868.0259826593</v>
      </c>
      <c r="S44" s="9">
        <f t="shared" si="13"/>
        <v>-20487.126978646033</v>
      </c>
      <c r="T44" s="9">
        <f t="shared" si="14"/>
        <v>-29381.479520123918</v>
      </c>
      <c r="U44" s="9">
        <f t="shared" si="15"/>
        <v>107309.69732026209</v>
      </c>
      <c r="V44" s="9">
        <f t="shared" si="16"/>
        <v>-1760171.9108332545</v>
      </c>
      <c r="W44" s="9">
        <f t="shared" si="17"/>
        <v>-16654.35823827429</v>
      </c>
      <c r="X44" s="9">
        <f t="shared" si="18"/>
        <v>-6401.3155894435185</v>
      </c>
      <c r="Y44" s="9">
        <f t="shared" si="19"/>
        <v>376769.19701208879</v>
      </c>
      <c r="Z44" s="9">
        <f t="shared" si="20"/>
        <v>11615.583289768605</v>
      </c>
      <c r="AA44" s="20"/>
      <c r="AB44" s="9">
        <v>983045.79079535813</v>
      </c>
      <c r="AC44" s="9">
        <v>28.256461179698764</v>
      </c>
      <c r="AD44" s="9">
        <v>2.7038769715576571E-2</v>
      </c>
      <c r="AE44" s="9">
        <v>215072.83145060248</v>
      </c>
      <c r="AF44" s="9">
        <v>3434917.0138564617</v>
      </c>
      <c r="AG44" s="9">
        <v>2.1229270648331418</v>
      </c>
      <c r="AH44" s="9">
        <v>348402.54045580921</v>
      </c>
      <c r="AI44" s="9">
        <v>10809.463673222257</v>
      </c>
      <c r="AJ44" s="9">
        <v>8433.9643137710082</v>
      </c>
      <c r="AK44" s="9">
        <v>11071.242711700783</v>
      </c>
      <c r="AL44" s="9">
        <v>17144.777531364831</v>
      </c>
      <c r="AM44" s="9">
        <v>13548.722585337011</v>
      </c>
      <c r="AN44" s="9">
        <v>339.87068982104637</v>
      </c>
      <c r="AO44" s="9">
        <v>31508121.265735198</v>
      </c>
      <c r="AP44" s="9">
        <v>2257758.172220686</v>
      </c>
      <c r="AQ44" s="9">
        <v>3195347.1282751849</v>
      </c>
      <c r="AR44" s="9">
        <v>591138.51052983839</v>
      </c>
      <c r="AS44" s="9">
        <v>77699095.435646862</v>
      </c>
      <c r="AT44" s="9">
        <v>70729.831477344691</v>
      </c>
      <c r="AU44" s="9">
        <v>129531.41989124971</v>
      </c>
      <c r="AV44" s="9">
        <v>842953.48190398293</v>
      </c>
      <c r="AW44" s="9">
        <v>29383.751723810197</v>
      </c>
      <c r="AX44" s="20"/>
      <c r="AY44" s="9">
        <v>-454594.00785344839</v>
      </c>
      <c r="AZ44" s="9">
        <v>24.916996389005355</v>
      </c>
      <c r="BA44" s="9">
        <v>2.0744665400564574E-2</v>
      </c>
      <c r="BB44" s="9">
        <v>145535.79300725562</v>
      </c>
      <c r="BC44" s="9">
        <v>1789842.0904492394</v>
      </c>
      <c r="BD44" s="9">
        <v>1.4272441720151818</v>
      </c>
      <c r="BE44" s="9">
        <v>166897.72292382884</v>
      </c>
      <c r="BF44" s="9">
        <v>7602.5322358768071</v>
      </c>
      <c r="BG44" s="9">
        <v>5525.4749872628745</v>
      </c>
      <c r="BH44" s="9">
        <v>7735.507037073945</v>
      </c>
      <c r="BI44" s="9">
        <v>12671.081392688355</v>
      </c>
      <c r="BJ44" s="9">
        <v>13180.90581680895</v>
      </c>
      <c r="BK44" s="9">
        <v>295.07799859067376</v>
      </c>
      <c r="BL44" s="9">
        <v>25287253.239752539</v>
      </c>
      <c r="BM44" s="9">
        <v>2278245.299199332</v>
      </c>
      <c r="BN44" s="9">
        <v>3224728.6077953088</v>
      </c>
      <c r="BO44" s="9">
        <v>483828.8132095763</v>
      </c>
      <c r="BP44" s="9">
        <v>79459267.346480116</v>
      </c>
      <c r="BQ44" s="9">
        <v>87384.189715618981</v>
      </c>
      <c r="BR44" s="9">
        <v>135932.73548069323</v>
      </c>
      <c r="BS44" s="9">
        <v>466184.28489189415</v>
      </c>
      <c r="BT44" s="9">
        <v>17768.168434041592</v>
      </c>
      <c r="BU44" s="20"/>
    </row>
    <row r="45" spans="2:73" x14ac:dyDescent="0.2">
      <c r="B45" s="4" t="s">
        <v>42</v>
      </c>
      <c r="C45" s="12">
        <v>18</v>
      </c>
      <c r="D45" s="19"/>
      <c r="E45" s="9">
        <f t="shared" si="21"/>
        <v>1538325.6292752586</v>
      </c>
      <c r="F45" s="9">
        <f t="shared" si="0"/>
        <v>3.6557284097204423</v>
      </c>
      <c r="G45" s="9">
        <f t="shared" si="1"/>
        <v>6.8934590435605209E-3</v>
      </c>
      <c r="H45" s="9">
        <f t="shared" si="2"/>
        <v>76398.230880723626</v>
      </c>
      <c r="I45" s="9">
        <f t="shared" si="3"/>
        <v>1805370.8021887382</v>
      </c>
      <c r="J45" s="9">
        <f t="shared" si="4"/>
        <v>0.76356786427269707</v>
      </c>
      <c r="K45" s="9">
        <f t="shared" si="5"/>
        <v>199470.84470828748</v>
      </c>
      <c r="L45" s="9">
        <f t="shared" si="6"/>
        <v>3517.588346782286</v>
      </c>
      <c r="M45" s="9">
        <f t="shared" si="7"/>
        <v>3188.2183825978655</v>
      </c>
      <c r="N45" s="9">
        <f t="shared" si="8"/>
        <v>3658.9799217528407</v>
      </c>
      <c r="O45" s="9">
        <f t="shared" si="9"/>
        <v>4891.7002117345364</v>
      </c>
      <c r="P45" s="9">
        <f t="shared" si="10"/>
        <v>399.50950195084079</v>
      </c>
      <c r="Q45" s="9">
        <f t="shared" si="11"/>
        <v>48.890216672547808</v>
      </c>
      <c r="R45" s="9">
        <f t="shared" si="12"/>
        <v>6706949.1161185205</v>
      </c>
      <c r="S45" s="9">
        <f t="shared" si="13"/>
        <v>-23237.504070427734</v>
      </c>
      <c r="T45" s="9">
        <f t="shared" si="14"/>
        <v>-33323.111389520112</v>
      </c>
      <c r="U45" s="9">
        <f t="shared" si="15"/>
        <v>117744.01144560031</v>
      </c>
      <c r="V45" s="9">
        <f t="shared" si="16"/>
        <v>-1961285.6842833906</v>
      </c>
      <c r="W45" s="9">
        <f t="shared" si="17"/>
        <v>-18850.154265859426</v>
      </c>
      <c r="X45" s="9">
        <f t="shared" si="18"/>
        <v>-7055.345096093457</v>
      </c>
      <c r="Y45" s="9">
        <f t="shared" si="19"/>
        <v>413667.51323236374</v>
      </c>
      <c r="Z45" s="9">
        <f t="shared" si="20"/>
        <v>12742.427421561686</v>
      </c>
      <c r="AA45" s="20"/>
      <c r="AB45" s="9">
        <v>1056990.797430431</v>
      </c>
      <c r="AC45" s="9">
        <v>30.038430468667297</v>
      </c>
      <c r="AD45" s="9">
        <v>2.8858398879452424E-2</v>
      </c>
      <c r="AE45" s="9">
        <v>230494.95288840614</v>
      </c>
      <c r="AF45" s="9">
        <v>3700497.7214879333</v>
      </c>
      <c r="AG45" s="9">
        <v>2.274767575818184</v>
      </c>
      <c r="AH45" s="9">
        <v>376186.08074528276</v>
      </c>
      <c r="AI45" s="9">
        <v>11567.328361240083</v>
      </c>
      <c r="AJ45" s="9">
        <v>9038.721310287965</v>
      </c>
      <c r="AK45" s="9">
        <v>11849.51678453702</v>
      </c>
      <c r="AL45" s="9">
        <v>18308.139333404557</v>
      </c>
      <c r="AM45" s="9">
        <v>14355.762719748549</v>
      </c>
      <c r="AN45" s="9">
        <v>361.32574459208462</v>
      </c>
      <c r="AO45" s="9">
        <v>33481687.840562385</v>
      </c>
      <c r="AP45" s="9">
        <v>2389022.2244935711</v>
      </c>
      <c r="AQ45" s="9">
        <v>3381095.4145113933</v>
      </c>
      <c r="AR45" s="9">
        <v>630033.34307926917</v>
      </c>
      <c r="AS45" s="9">
        <v>82172056.211989686</v>
      </c>
      <c r="AT45" s="9">
        <v>73674.281903619456</v>
      </c>
      <c r="AU45" s="9">
        <v>136873.43364816986</v>
      </c>
      <c r="AV45" s="9">
        <v>907274.4031178985</v>
      </c>
      <c r="AW45" s="9">
        <v>31555.782234076298</v>
      </c>
      <c r="AX45" s="20"/>
      <c r="AY45" s="9">
        <v>-481334.83184482751</v>
      </c>
      <c r="AZ45" s="9">
        <v>26.382702058946855</v>
      </c>
      <c r="BA45" s="9">
        <v>2.1964939835891904E-2</v>
      </c>
      <c r="BB45" s="9">
        <v>154096.72200768252</v>
      </c>
      <c r="BC45" s="9">
        <v>1895126.9192991951</v>
      </c>
      <c r="BD45" s="9">
        <v>1.5111997115454869</v>
      </c>
      <c r="BE45" s="9">
        <v>176715.23603699528</v>
      </c>
      <c r="BF45" s="9">
        <v>8049.7400144577969</v>
      </c>
      <c r="BG45" s="9">
        <v>5850.5029276900996</v>
      </c>
      <c r="BH45" s="9">
        <v>8190.536862784179</v>
      </c>
      <c r="BI45" s="9">
        <v>13416.439121670021</v>
      </c>
      <c r="BJ45" s="9">
        <v>13956.253217797708</v>
      </c>
      <c r="BK45" s="9">
        <v>312.43552791953681</v>
      </c>
      <c r="BL45" s="9">
        <v>26774738.724443864</v>
      </c>
      <c r="BM45" s="9">
        <v>2412259.7285639988</v>
      </c>
      <c r="BN45" s="9">
        <v>3414418.5259009134</v>
      </c>
      <c r="BO45" s="9">
        <v>512289.33163366886</v>
      </c>
      <c r="BP45" s="9">
        <v>84133341.896273077</v>
      </c>
      <c r="BQ45" s="9">
        <v>92524.436169478882</v>
      </c>
      <c r="BR45" s="9">
        <v>143928.77874426331</v>
      </c>
      <c r="BS45" s="9">
        <v>493606.88988553477</v>
      </c>
      <c r="BT45" s="9">
        <v>18813.354812514612</v>
      </c>
      <c r="BU45" s="20"/>
    </row>
    <row r="46" spans="2:73" x14ac:dyDescent="0.2">
      <c r="B46" s="4" t="s">
        <v>42</v>
      </c>
      <c r="C46" s="12">
        <v>19</v>
      </c>
      <c r="D46" s="19"/>
      <c r="E46" s="9">
        <f t="shared" si="21"/>
        <v>1646390.2342749599</v>
      </c>
      <c r="F46" s="9">
        <f t="shared" si="0"/>
        <v>3.9849829094010936</v>
      </c>
      <c r="G46" s="9">
        <f t="shared" si="1"/>
        <v>7.5134737290579595E-3</v>
      </c>
      <c r="H46" s="9">
        <f t="shared" si="2"/>
        <v>83214.49564130904</v>
      </c>
      <c r="I46" s="9">
        <f t="shared" si="3"/>
        <v>1970142.1787460677</v>
      </c>
      <c r="J46" s="9">
        <f t="shared" si="4"/>
        <v>0.83290841040498886</v>
      </c>
      <c r="K46" s="9">
        <f t="shared" si="5"/>
        <v>217843.89089403485</v>
      </c>
      <c r="L46" s="9">
        <f t="shared" si="6"/>
        <v>3831.4120838828167</v>
      </c>
      <c r="M46" s="9">
        <f t="shared" si="7"/>
        <v>3478.3399775391727</v>
      </c>
      <c r="N46" s="9">
        <f t="shared" si="8"/>
        <v>3985.6072789265218</v>
      </c>
      <c r="O46" s="9">
        <f t="shared" si="9"/>
        <v>5326.4984306007682</v>
      </c>
      <c r="P46" s="9">
        <f t="shared" si="10"/>
        <v>434.54795028573972</v>
      </c>
      <c r="Q46" s="9">
        <f t="shared" si="11"/>
        <v>53.24210265804885</v>
      </c>
      <c r="R46" s="9">
        <f t="shared" si="12"/>
        <v>7244057.7411376499</v>
      </c>
      <c r="S46" s="9">
        <f t="shared" si="13"/>
        <v>-25808.928426529281</v>
      </c>
      <c r="T46" s="9">
        <f t="shared" si="14"/>
        <v>-37009.349831819534</v>
      </c>
      <c r="U46" s="9">
        <f t="shared" si="15"/>
        <v>128634.15442301892</v>
      </c>
      <c r="V46" s="9">
        <f t="shared" si="16"/>
        <v>-2159381.1356942207</v>
      </c>
      <c r="W46" s="9">
        <f t="shared" si="17"/>
        <v>-20984.520323610806</v>
      </c>
      <c r="X46" s="9">
        <f t="shared" si="18"/>
        <v>-7696.4105925594922</v>
      </c>
      <c r="Y46" s="9">
        <f t="shared" si="19"/>
        <v>451297.46604931052</v>
      </c>
      <c r="Z46" s="9">
        <f t="shared" si="20"/>
        <v>13915.168273951294</v>
      </c>
      <c r="AA46" s="20"/>
      <c r="AB46" s="9">
        <v>1138314.578438753</v>
      </c>
      <c r="AC46" s="9">
        <v>31.833390638289433</v>
      </c>
      <c r="AD46" s="9">
        <v>3.0698688000277186E-2</v>
      </c>
      <c r="AE46" s="9">
        <v>245872.14664941831</v>
      </c>
      <c r="AF46" s="9">
        <v>3970553.9268952175</v>
      </c>
      <c r="AG46" s="9">
        <v>2.4280636614807802</v>
      </c>
      <c r="AH46" s="9">
        <v>404376.64004419639</v>
      </c>
      <c r="AI46" s="9">
        <v>12328.359876921599</v>
      </c>
      <c r="AJ46" s="9">
        <v>9653.8708456565037</v>
      </c>
      <c r="AK46" s="9">
        <v>12631.173967420928</v>
      </c>
      <c r="AL46" s="9">
        <v>19488.295281252456</v>
      </c>
      <c r="AM46" s="9">
        <v>15166.148569072213</v>
      </c>
      <c r="AN46" s="9">
        <v>383.03515990644883</v>
      </c>
      <c r="AO46" s="9">
        <v>35506281.950272843</v>
      </c>
      <c r="AP46" s="9">
        <v>2520465.2295021364</v>
      </c>
      <c r="AQ46" s="9">
        <v>3567099.0941747027</v>
      </c>
      <c r="AR46" s="9">
        <v>669384.00448078045</v>
      </c>
      <c r="AS46" s="9">
        <v>86648035.310371801</v>
      </c>
      <c r="AT46" s="9">
        <v>76680.162299728021</v>
      </c>
      <c r="AU46" s="9">
        <v>144228.41141527396</v>
      </c>
      <c r="AV46" s="9">
        <v>972326.96092848596</v>
      </c>
      <c r="AW46" s="9">
        <v>33773.709464938947</v>
      </c>
      <c r="AX46" s="20"/>
      <c r="AY46" s="9">
        <v>-508075.65583620692</v>
      </c>
      <c r="AZ46" s="9">
        <v>27.84840772888834</v>
      </c>
      <c r="BA46" s="9">
        <v>2.3185214271219227E-2</v>
      </c>
      <c r="BB46" s="9">
        <v>162657.65100810927</v>
      </c>
      <c r="BC46" s="9">
        <v>2000411.7481491498</v>
      </c>
      <c r="BD46" s="9">
        <v>1.5951552510757914</v>
      </c>
      <c r="BE46" s="9">
        <v>186532.74915016154</v>
      </c>
      <c r="BF46" s="9">
        <v>8496.947793038782</v>
      </c>
      <c r="BG46" s="9">
        <v>6175.530868117331</v>
      </c>
      <c r="BH46" s="9">
        <v>8645.5666884944058</v>
      </c>
      <c r="BI46" s="9">
        <v>14161.796850651688</v>
      </c>
      <c r="BJ46" s="9">
        <v>14731.600618786473</v>
      </c>
      <c r="BK46" s="9">
        <v>329.79305724839998</v>
      </c>
      <c r="BL46" s="9">
        <v>28262224.209135193</v>
      </c>
      <c r="BM46" s="9">
        <v>2546274.1579286656</v>
      </c>
      <c r="BN46" s="9">
        <v>3604108.4440065222</v>
      </c>
      <c r="BO46" s="9">
        <v>540749.85005776153</v>
      </c>
      <c r="BP46" s="9">
        <v>88807416.446066022</v>
      </c>
      <c r="BQ46" s="9">
        <v>97664.682623338827</v>
      </c>
      <c r="BR46" s="9">
        <v>151924.82200783346</v>
      </c>
      <c r="BS46" s="9">
        <v>521029.49487917544</v>
      </c>
      <c r="BT46" s="9">
        <v>19858.541190987653</v>
      </c>
      <c r="BU46" s="20"/>
    </row>
    <row r="47" spans="2:73" x14ac:dyDescent="0.2">
      <c r="B47" s="5" t="s">
        <v>42</v>
      </c>
      <c r="C47" s="13">
        <v>20</v>
      </c>
      <c r="D47" s="19"/>
      <c r="E47" s="10">
        <f t="shared" si="21"/>
        <v>1842695.6396565861</v>
      </c>
      <c r="F47" s="10">
        <f t="shared" si="0"/>
        <v>4.3175099324340174</v>
      </c>
      <c r="G47" s="10">
        <f t="shared" si="1"/>
        <v>8.0805886935352705E-3</v>
      </c>
      <c r="H47" s="10">
        <f t="shared" si="2"/>
        <v>88975.768473333126</v>
      </c>
      <c r="I47" s="10">
        <f t="shared" si="3"/>
        <v>2094172.2763934312</v>
      </c>
      <c r="J47" s="10">
        <f t="shared" si="4"/>
        <v>0.88530020677693022</v>
      </c>
      <c r="K47" s="10">
        <f t="shared" si="5"/>
        <v>229366.93071884918</v>
      </c>
      <c r="L47" s="10">
        <f t="shared" si="6"/>
        <v>4092.9614074982983</v>
      </c>
      <c r="M47" s="10">
        <f t="shared" si="7"/>
        <v>3727.8257514569023</v>
      </c>
      <c r="N47" s="10">
        <f t="shared" si="8"/>
        <v>4257.3510935598861</v>
      </c>
      <c r="O47" s="10">
        <f t="shared" si="9"/>
        <v>5770.1657874678167</v>
      </c>
      <c r="P47" s="10">
        <f t="shared" si="10"/>
        <v>496.08829424659962</v>
      </c>
      <c r="Q47" s="10">
        <f t="shared" si="11"/>
        <v>58.081282556648489</v>
      </c>
      <c r="R47" s="10">
        <f t="shared" si="12"/>
        <v>8360101.1161563881</v>
      </c>
      <c r="S47" s="10">
        <f t="shared" si="13"/>
        <v>-20858.345496203285</v>
      </c>
      <c r="T47" s="10">
        <f t="shared" si="14"/>
        <v>-29909.718070110306</v>
      </c>
      <c r="U47" s="10">
        <f t="shared" si="15"/>
        <v>138139.60892522905</v>
      </c>
      <c r="V47" s="10">
        <f t="shared" si="16"/>
        <v>-2042244.8825049251</v>
      </c>
      <c r="W47" s="10">
        <f t="shared" si="17"/>
        <v>-18697.498020856889</v>
      </c>
      <c r="X47" s="10">
        <f t="shared" si="18"/>
        <v>-7423.9331741851347</v>
      </c>
      <c r="Y47" s="10">
        <f t="shared" si="19"/>
        <v>479513.80902751721</v>
      </c>
      <c r="Z47" s="10">
        <f t="shared" si="20"/>
        <v>14824.905391276541</v>
      </c>
      <c r="AA47" s="20"/>
      <c r="AB47" s="10">
        <v>1307879.1598289995</v>
      </c>
      <c r="AC47" s="10">
        <v>33.63162333126386</v>
      </c>
      <c r="AD47" s="10">
        <v>3.2486077400081824E-2</v>
      </c>
      <c r="AE47" s="10">
        <v>260194.34848186921</v>
      </c>
      <c r="AF47" s="10">
        <v>4199868.8533925358</v>
      </c>
      <c r="AG47" s="10">
        <v>2.5644109973830269</v>
      </c>
      <c r="AH47" s="10">
        <v>425717.19298217713</v>
      </c>
      <c r="AI47" s="10">
        <v>13037.116979118071</v>
      </c>
      <c r="AJ47" s="10">
        <v>10228.384560001457</v>
      </c>
      <c r="AK47" s="10">
        <v>13357.947607764527</v>
      </c>
      <c r="AL47" s="10">
        <v>20677.320367101172</v>
      </c>
      <c r="AM47" s="10">
        <v>16003.036314021829</v>
      </c>
      <c r="AN47" s="10">
        <v>405.23186913391169</v>
      </c>
      <c r="AO47" s="10">
        <v>38109810.809982896</v>
      </c>
      <c r="AP47" s="10">
        <v>2659430.2417971273</v>
      </c>
      <c r="AQ47" s="10">
        <v>3763888.6440420165</v>
      </c>
      <c r="AR47" s="10">
        <v>707349.97740708326</v>
      </c>
      <c r="AS47" s="10">
        <v>91439246.113354027</v>
      </c>
      <c r="AT47" s="10">
        <v>84107.431056341826</v>
      </c>
      <c r="AU47" s="10">
        <v>152496.93209721861</v>
      </c>
      <c r="AV47" s="10">
        <v>1027965.9089003337</v>
      </c>
      <c r="AW47" s="10">
        <v>35728.632960737232</v>
      </c>
      <c r="AX47" s="20"/>
      <c r="AY47" s="10">
        <v>-534816.47982758668</v>
      </c>
      <c r="AZ47" s="10">
        <v>29.314113398829843</v>
      </c>
      <c r="BA47" s="10">
        <v>2.4405488706546553E-2</v>
      </c>
      <c r="BB47" s="10">
        <v>171218.58000853608</v>
      </c>
      <c r="BC47" s="10">
        <v>2105696.5769991046</v>
      </c>
      <c r="BD47" s="10">
        <v>1.6791107906060967</v>
      </c>
      <c r="BE47" s="10">
        <v>196350.26226332795</v>
      </c>
      <c r="BF47" s="10">
        <v>8944.1555716197727</v>
      </c>
      <c r="BG47" s="10">
        <v>6500.5588085445552</v>
      </c>
      <c r="BH47" s="10">
        <v>9100.5965142046407</v>
      </c>
      <c r="BI47" s="10">
        <v>14907.154579633356</v>
      </c>
      <c r="BJ47" s="10">
        <v>15506.948019775229</v>
      </c>
      <c r="BK47" s="10">
        <v>347.1505865772632</v>
      </c>
      <c r="BL47" s="10">
        <v>29749709.693826508</v>
      </c>
      <c r="BM47" s="10">
        <v>2680288.5872933306</v>
      </c>
      <c r="BN47" s="10">
        <v>3793798.3621121268</v>
      </c>
      <c r="BO47" s="10">
        <v>569210.36848185421</v>
      </c>
      <c r="BP47" s="10">
        <v>93481490.995858952</v>
      </c>
      <c r="BQ47" s="10">
        <v>102804.92907719871</v>
      </c>
      <c r="BR47" s="10">
        <v>159920.86527140375</v>
      </c>
      <c r="BS47" s="10">
        <v>548452.09987281647</v>
      </c>
      <c r="BT47" s="10">
        <v>20903.727569460691</v>
      </c>
      <c r="BU47" s="20"/>
    </row>
    <row r="48" spans="2:73" x14ac:dyDescent="0.2">
      <c r="B48" s="7" t="s">
        <v>43</v>
      </c>
      <c r="C48" s="11">
        <v>1</v>
      </c>
      <c r="D48" s="19"/>
      <c r="E48" s="8">
        <f t="shared" si="21"/>
        <v>0</v>
      </c>
      <c r="F48" s="8">
        <f t="shared" si="0"/>
        <v>0</v>
      </c>
      <c r="G48" s="8">
        <f t="shared" si="1"/>
        <v>0</v>
      </c>
      <c r="H48" s="8">
        <f t="shared" si="2"/>
        <v>0</v>
      </c>
      <c r="I48" s="8">
        <f t="shared" si="3"/>
        <v>0</v>
      </c>
      <c r="J48" s="8">
        <f t="shared" si="4"/>
        <v>0</v>
      </c>
      <c r="K48" s="8">
        <f t="shared" si="5"/>
        <v>0</v>
      </c>
      <c r="L48" s="8">
        <f t="shared" si="6"/>
        <v>0</v>
      </c>
      <c r="M48" s="8">
        <f t="shared" si="7"/>
        <v>0</v>
      </c>
      <c r="N48" s="8">
        <f t="shared" si="8"/>
        <v>0</v>
      </c>
      <c r="O48" s="8">
        <f t="shared" si="9"/>
        <v>0</v>
      </c>
      <c r="P48" s="8">
        <f t="shared" si="10"/>
        <v>0</v>
      </c>
      <c r="Q48" s="8">
        <f t="shared" si="11"/>
        <v>0</v>
      </c>
      <c r="R48" s="8">
        <f t="shared" si="12"/>
        <v>0</v>
      </c>
      <c r="S48" s="8">
        <f t="shared" si="13"/>
        <v>0</v>
      </c>
      <c r="T48" s="8">
        <f t="shared" si="14"/>
        <v>0</v>
      </c>
      <c r="U48" s="8">
        <f t="shared" si="15"/>
        <v>0</v>
      </c>
      <c r="V48" s="8">
        <f t="shared" si="16"/>
        <v>0</v>
      </c>
      <c r="W48" s="8">
        <f t="shared" si="17"/>
        <v>0</v>
      </c>
      <c r="X48" s="8">
        <f t="shared" si="18"/>
        <v>0</v>
      </c>
      <c r="Y48" s="8">
        <f t="shared" si="19"/>
        <v>0</v>
      </c>
      <c r="Z48" s="8">
        <f t="shared" si="20"/>
        <v>0</v>
      </c>
      <c r="AA48" s="20"/>
      <c r="AB48" s="8">
        <v>-26740.823991379308</v>
      </c>
      <c r="AC48" s="8">
        <v>1.4657056699414917</v>
      </c>
      <c r="AD48" s="8">
        <v>1.2202744353273284E-3</v>
      </c>
      <c r="AE48" s="8">
        <v>8560.9290004268023</v>
      </c>
      <c r="AF48" s="8">
        <v>105284.82884995527</v>
      </c>
      <c r="AG48" s="8">
        <v>8.3955539530304837E-2</v>
      </c>
      <c r="AH48" s="8">
        <v>9817.5131131663984</v>
      </c>
      <c r="AI48" s="8">
        <v>447.20777858098864</v>
      </c>
      <c r="AJ48" s="8">
        <v>325.0279404272278</v>
      </c>
      <c r="AK48" s="8">
        <v>455.02982571023216</v>
      </c>
      <c r="AL48" s="8">
        <v>745.35772898166795</v>
      </c>
      <c r="AM48" s="8">
        <v>775.34740098876114</v>
      </c>
      <c r="AN48" s="8">
        <v>17.357529328863158</v>
      </c>
      <c r="AO48" s="8">
        <v>1487485.4846913256</v>
      </c>
      <c r="AP48" s="8">
        <v>134014.42936466658</v>
      </c>
      <c r="AQ48" s="8">
        <v>189689.91810560631</v>
      </c>
      <c r="AR48" s="8">
        <v>28460.518424092719</v>
      </c>
      <c r="AS48" s="8">
        <v>4674074.5497929482</v>
      </c>
      <c r="AT48" s="8">
        <v>5140.2464538599361</v>
      </c>
      <c r="AU48" s="8">
        <v>7996.0432635701854</v>
      </c>
      <c r="AV48" s="8">
        <v>27422.604993640809</v>
      </c>
      <c r="AW48" s="8">
        <v>1045.186378473034</v>
      </c>
      <c r="AX48" s="20"/>
      <c r="AY48" s="8">
        <v>-26740.823991379308</v>
      </c>
      <c r="AZ48" s="8">
        <v>1.4657056699414917</v>
      </c>
      <c r="BA48" s="8">
        <v>1.2202744353273284E-3</v>
      </c>
      <c r="BB48" s="8">
        <v>8560.9290004268023</v>
      </c>
      <c r="BC48" s="8">
        <v>105284.82884995527</v>
      </c>
      <c r="BD48" s="8">
        <v>8.3955539530304837E-2</v>
      </c>
      <c r="BE48" s="8">
        <v>9817.5131131663984</v>
      </c>
      <c r="BF48" s="8">
        <v>447.20777858098864</v>
      </c>
      <c r="BG48" s="8">
        <v>325.0279404272278</v>
      </c>
      <c r="BH48" s="8">
        <v>455.02982571023216</v>
      </c>
      <c r="BI48" s="8">
        <v>745.35772898166795</v>
      </c>
      <c r="BJ48" s="8">
        <v>775.34740098876114</v>
      </c>
      <c r="BK48" s="8">
        <v>17.357529328863158</v>
      </c>
      <c r="BL48" s="8">
        <v>1487485.4846913256</v>
      </c>
      <c r="BM48" s="8">
        <v>134014.42936466658</v>
      </c>
      <c r="BN48" s="8">
        <v>189689.91810560631</v>
      </c>
      <c r="BO48" s="8">
        <v>28460.518424092719</v>
      </c>
      <c r="BP48" s="8">
        <v>4674074.5497929482</v>
      </c>
      <c r="BQ48" s="8">
        <v>5140.2464538599361</v>
      </c>
      <c r="BR48" s="8">
        <v>7996.0432635701854</v>
      </c>
      <c r="BS48" s="8">
        <v>27422.604993640809</v>
      </c>
      <c r="BT48" s="8">
        <v>1045.186378473034</v>
      </c>
      <c r="BU48" s="20"/>
    </row>
    <row r="49" spans="2:73" x14ac:dyDescent="0.2">
      <c r="B49" s="4" t="s">
        <v>43</v>
      </c>
      <c r="C49" s="12">
        <v>2</v>
      </c>
      <c r="D49" s="19"/>
      <c r="E49" s="9">
        <f t="shared" si="21"/>
        <v>0</v>
      </c>
      <c r="F49" s="9">
        <f t="shared" si="0"/>
        <v>0</v>
      </c>
      <c r="G49" s="9">
        <f t="shared" si="1"/>
        <v>0</v>
      </c>
      <c r="H49" s="9">
        <f t="shared" si="2"/>
        <v>0</v>
      </c>
      <c r="I49" s="9">
        <f t="shared" si="3"/>
        <v>0</v>
      </c>
      <c r="J49" s="9">
        <f t="shared" si="4"/>
        <v>0</v>
      </c>
      <c r="K49" s="9">
        <f t="shared" si="5"/>
        <v>0</v>
      </c>
      <c r="L49" s="9">
        <f t="shared" si="6"/>
        <v>0</v>
      </c>
      <c r="M49" s="9">
        <f t="shared" si="7"/>
        <v>0</v>
      </c>
      <c r="N49" s="9">
        <f t="shared" si="8"/>
        <v>0</v>
      </c>
      <c r="O49" s="9">
        <f t="shared" si="9"/>
        <v>0</v>
      </c>
      <c r="P49" s="9">
        <f t="shared" si="10"/>
        <v>0</v>
      </c>
      <c r="Q49" s="9">
        <f t="shared" si="11"/>
        <v>0</v>
      </c>
      <c r="R49" s="9">
        <f t="shared" si="12"/>
        <v>0</v>
      </c>
      <c r="S49" s="9">
        <f t="shared" si="13"/>
        <v>0</v>
      </c>
      <c r="T49" s="9">
        <f t="shared" si="14"/>
        <v>0</v>
      </c>
      <c r="U49" s="9">
        <f t="shared" si="15"/>
        <v>0</v>
      </c>
      <c r="V49" s="9">
        <f t="shared" si="16"/>
        <v>0</v>
      </c>
      <c r="W49" s="9">
        <f t="shared" si="17"/>
        <v>0</v>
      </c>
      <c r="X49" s="9">
        <f t="shared" si="18"/>
        <v>0</v>
      </c>
      <c r="Y49" s="9">
        <f t="shared" si="19"/>
        <v>0</v>
      </c>
      <c r="Z49" s="9">
        <f t="shared" si="20"/>
        <v>0</v>
      </c>
      <c r="AA49" s="20"/>
      <c r="AB49" s="9">
        <v>-53481.647982758615</v>
      </c>
      <c r="AC49" s="9">
        <v>2.9314113398829833</v>
      </c>
      <c r="AD49" s="9">
        <v>2.4405488706546567E-3</v>
      </c>
      <c r="AE49" s="9">
        <v>17121.858000853605</v>
      </c>
      <c r="AF49" s="9">
        <v>210569.65769991055</v>
      </c>
      <c r="AG49" s="9">
        <v>0.16791107906060967</v>
      </c>
      <c r="AH49" s="9">
        <v>19635.026226332797</v>
      </c>
      <c r="AI49" s="9">
        <v>894.41555716197729</v>
      </c>
      <c r="AJ49" s="9">
        <v>650.05588085445561</v>
      </c>
      <c r="AK49" s="9">
        <v>910.05965142046432</v>
      </c>
      <c r="AL49" s="9">
        <v>1490.7154579633359</v>
      </c>
      <c r="AM49" s="9">
        <v>1550.6948019775223</v>
      </c>
      <c r="AN49" s="9">
        <v>34.715058657726317</v>
      </c>
      <c r="AO49" s="9">
        <v>2974970.9693826512</v>
      </c>
      <c r="AP49" s="9">
        <v>268028.85872933315</v>
      </c>
      <c r="AQ49" s="9">
        <v>379379.83621121262</v>
      </c>
      <c r="AR49" s="9">
        <v>56921.036848185438</v>
      </c>
      <c r="AS49" s="9">
        <v>9348149.0995858964</v>
      </c>
      <c r="AT49" s="9">
        <v>10280.492907719872</v>
      </c>
      <c r="AU49" s="9">
        <v>15992.086527140371</v>
      </c>
      <c r="AV49" s="9">
        <v>54845.209987281618</v>
      </c>
      <c r="AW49" s="9">
        <v>2090.372756946068</v>
      </c>
      <c r="AX49" s="20"/>
      <c r="AY49" s="9">
        <v>-53481.647982758615</v>
      </c>
      <c r="AZ49" s="9">
        <v>2.9314113398829833</v>
      </c>
      <c r="BA49" s="9">
        <v>2.4405488706546567E-3</v>
      </c>
      <c r="BB49" s="9">
        <v>17121.858000853605</v>
      </c>
      <c r="BC49" s="9">
        <v>210569.65769991055</v>
      </c>
      <c r="BD49" s="9">
        <v>0.16791107906060967</v>
      </c>
      <c r="BE49" s="9">
        <v>19635.026226332797</v>
      </c>
      <c r="BF49" s="9">
        <v>894.41555716197729</v>
      </c>
      <c r="BG49" s="9">
        <v>650.05588085445561</v>
      </c>
      <c r="BH49" s="9">
        <v>910.05965142046432</v>
      </c>
      <c r="BI49" s="9">
        <v>1490.7154579633359</v>
      </c>
      <c r="BJ49" s="9">
        <v>1550.6948019775223</v>
      </c>
      <c r="BK49" s="9">
        <v>34.715058657726317</v>
      </c>
      <c r="BL49" s="9">
        <v>2974970.9693826512</v>
      </c>
      <c r="BM49" s="9">
        <v>268028.85872933315</v>
      </c>
      <c r="BN49" s="9">
        <v>379379.83621121262</v>
      </c>
      <c r="BO49" s="9">
        <v>56921.036848185438</v>
      </c>
      <c r="BP49" s="9">
        <v>9348149.0995858964</v>
      </c>
      <c r="BQ49" s="9">
        <v>10280.492907719872</v>
      </c>
      <c r="BR49" s="9">
        <v>15992.086527140371</v>
      </c>
      <c r="BS49" s="9">
        <v>54845.209987281618</v>
      </c>
      <c r="BT49" s="9">
        <v>2090.372756946068</v>
      </c>
      <c r="BU49" s="20"/>
    </row>
    <row r="50" spans="2:73" x14ac:dyDescent="0.2">
      <c r="B50" s="4" t="s">
        <v>43</v>
      </c>
      <c r="C50" s="12">
        <v>3</v>
      </c>
      <c r="D50" s="19"/>
      <c r="E50" s="9">
        <f t="shared" si="21"/>
        <v>0</v>
      </c>
      <c r="F50" s="9">
        <f t="shared" si="0"/>
        <v>0</v>
      </c>
      <c r="G50" s="9">
        <f t="shared" si="1"/>
        <v>0</v>
      </c>
      <c r="H50" s="9">
        <f t="shared" si="2"/>
        <v>0</v>
      </c>
      <c r="I50" s="9">
        <f t="shared" si="3"/>
        <v>0</v>
      </c>
      <c r="J50" s="9">
        <f t="shared" si="4"/>
        <v>0</v>
      </c>
      <c r="K50" s="9">
        <f t="shared" si="5"/>
        <v>0</v>
      </c>
      <c r="L50" s="9">
        <f t="shared" si="6"/>
        <v>0</v>
      </c>
      <c r="M50" s="9">
        <f t="shared" si="7"/>
        <v>0</v>
      </c>
      <c r="N50" s="9">
        <f t="shared" si="8"/>
        <v>0</v>
      </c>
      <c r="O50" s="9">
        <f t="shared" si="9"/>
        <v>0</v>
      </c>
      <c r="P50" s="9">
        <f t="shared" si="10"/>
        <v>0</v>
      </c>
      <c r="Q50" s="9">
        <f t="shared" si="11"/>
        <v>0</v>
      </c>
      <c r="R50" s="9">
        <f t="shared" si="12"/>
        <v>0</v>
      </c>
      <c r="S50" s="9">
        <f t="shared" si="13"/>
        <v>0</v>
      </c>
      <c r="T50" s="9">
        <f t="shared" si="14"/>
        <v>0</v>
      </c>
      <c r="U50" s="9">
        <f t="shared" si="15"/>
        <v>0</v>
      </c>
      <c r="V50" s="9">
        <f t="shared" si="16"/>
        <v>0</v>
      </c>
      <c r="W50" s="9">
        <f t="shared" si="17"/>
        <v>0</v>
      </c>
      <c r="X50" s="9">
        <f t="shared" si="18"/>
        <v>0</v>
      </c>
      <c r="Y50" s="9">
        <f t="shared" si="19"/>
        <v>0</v>
      </c>
      <c r="Z50" s="9">
        <f t="shared" si="20"/>
        <v>0</v>
      </c>
      <c r="AA50" s="20"/>
      <c r="AB50" s="9">
        <v>-80222.471974137952</v>
      </c>
      <c r="AC50" s="9">
        <v>4.3971170098244725</v>
      </c>
      <c r="AD50" s="9">
        <v>3.6608233059819834E-3</v>
      </c>
      <c r="AE50" s="9">
        <v>25682.787001280416</v>
      </c>
      <c r="AF50" s="9">
        <v>315854.48654986604</v>
      </c>
      <c r="AG50" s="9">
        <v>0.25186661859091447</v>
      </c>
      <c r="AH50" s="9">
        <v>29452.539339499217</v>
      </c>
      <c r="AI50" s="9">
        <v>1341.6233357429662</v>
      </c>
      <c r="AJ50" s="9">
        <v>975.08382128168364</v>
      </c>
      <c r="AK50" s="9">
        <v>1365.0894771306964</v>
      </c>
      <c r="AL50" s="9">
        <v>2236.0731869450033</v>
      </c>
      <c r="AM50" s="9">
        <v>2326.0422029662845</v>
      </c>
      <c r="AN50" s="9">
        <v>52.072587986589461</v>
      </c>
      <c r="AO50" s="9">
        <v>4462456.4540739749</v>
      </c>
      <c r="AP50" s="9">
        <v>402043.28809399978</v>
      </c>
      <c r="AQ50" s="9">
        <v>569069.75431681878</v>
      </c>
      <c r="AR50" s="9">
        <v>85381.555272278129</v>
      </c>
      <c r="AS50" s="9">
        <v>14022223.649378847</v>
      </c>
      <c r="AT50" s="9">
        <v>15420.73936157981</v>
      </c>
      <c r="AU50" s="9">
        <v>23988.129790710558</v>
      </c>
      <c r="AV50" s="9">
        <v>82267.814980922456</v>
      </c>
      <c r="AW50" s="9">
        <v>3135.5591354191033</v>
      </c>
      <c r="AX50" s="20"/>
      <c r="AY50" s="9">
        <v>-80222.471974137938</v>
      </c>
      <c r="AZ50" s="9">
        <v>4.3971170098244725</v>
      </c>
      <c r="BA50" s="9">
        <v>3.6608233059819834E-3</v>
      </c>
      <c r="BB50" s="9">
        <v>25682.787001280416</v>
      </c>
      <c r="BC50" s="9">
        <v>315854.48654986604</v>
      </c>
      <c r="BD50" s="9">
        <v>0.25186661859091447</v>
      </c>
      <c r="BE50" s="9">
        <v>29452.539339499217</v>
      </c>
      <c r="BF50" s="9">
        <v>1341.6233357429662</v>
      </c>
      <c r="BG50" s="9">
        <v>975.08382128168364</v>
      </c>
      <c r="BH50" s="9">
        <v>1365.0894771306964</v>
      </c>
      <c r="BI50" s="9">
        <v>2236.0731869450033</v>
      </c>
      <c r="BJ50" s="9">
        <v>2326.0422029662845</v>
      </c>
      <c r="BK50" s="9">
        <v>52.072587986589461</v>
      </c>
      <c r="BL50" s="9">
        <v>4462456.4540739749</v>
      </c>
      <c r="BM50" s="9">
        <v>402043.28809399978</v>
      </c>
      <c r="BN50" s="9">
        <v>569069.75431681878</v>
      </c>
      <c r="BO50" s="9">
        <v>85381.555272278129</v>
      </c>
      <c r="BP50" s="9">
        <v>14022223.649378847</v>
      </c>
      <c r="BQ50" s="9">
        <v>15420.73936157981</v>
      </c>
      <c r="BR50" s="9">
        <v>23988.129790710558</v>
      </c>
      <c r="BS50" s="9">
        <v>82267.814980922456</v>
      </c>
      <c r="BT50" s="9">
        <v>3135.5591354191033</v>
      </c>
      <c r="BU50" s="20"/>
    </row>
    <row r="51" spans="2:73" x14ac:dyDescent="0.2">
      <c r="B51" s="4" t="s">
        <v>43</v>
      </c>
      <c r="C51" s="12">
        <v>4</v>
      </c>
      <c r="D51" s="19"/>
      <c r="E51" s="9">
        <f t="shared" si="21"/>
        <v>-352061.38280646841</v>
      </c>
      <c r="F51" s="9">
        <f t="shared" si="0"/>
        <v>-4.8655286971646561E-2</v>
      </c>
      <c r="G51" s="9">
        <f t="shared" si="1"/>
        <v>1.7025458525031945E-4</v>
      </c>
      <c r="H51" s="9">
        <f t="shared" si="2"/>
        <v>3504.6949911837437</v>
      </c>
      <c r="I51" s="9">
        <f t="shared" si="3"/>
        <v>131531.67677483015</v>
      </c>
      <c r="J51" s="9">
        <f t="shared" si="4"/>
        <v>5.7127637590933422E-2</v>
      </c>
      <c r="K51" s="9">
        <f t="shared" si="5"/>
        <v>22836.511525214606</v>
      </c>
      <c r="L51" s="9">
        <f t="shared" si="6"/>
        <v>202.24260374431765</v>
      </c>
      <c r="M51" s="9">
        <f t="shared" si="7"/>
        <v>112.52651439863143</v>
      </c>
      <c r="N51" s="9">
        <f t="shared" si="8"/>
        <v>210.66770978126692</v>
      </c>
      <c r="O51" s="9">
        <f t="shared" si="9"/>
        <v>-14.282461977119056</v>
      </c>
      <c r="P51" s="9">
        <f t="shared" si="10"/>
        <v>-103.47664589432952</v>
      </c>
      <c r="Q51" s="9">
        <f t="shared" si="11"/>
        <v>-1.6349320205192583</v>
      </c>
      <c r="R51" s="9">
        <f t="shared" si="12"/>
        <v>-1692572.2749915421</v>
      </c>
      <c r="S51" s="9">
        <f t="shared" si="13"/>
        <v>-26589.338012945256</v>
      </c>
      <c r="T51" s="9">
        <f t="shared" si="14"/>
        <v>-38147.330237718415</v>
      </c>
      <c r="U51" s="9">
        <f t="shared" si="15"/>
        <v>1674.4784007439011</v>
      </c>
      <c r="V51" s="9">
        <f t="shared" si="16"/>
        <v>-1091628.4215201363</v>
      </c>
      <c r="W51" s="9">
        <f t="shared" si="17"/>
        <v>-13666.848498038744</v>
      </c>
      <c r="X51" s="9">
        <f t="shared" si="18"/>
        <v>-3849.5311359396546</v>
      </c>
      <c r="Y51" s="9">
        <f t="shared" si="19"/>
        <v>30766.615596574382</v>
      </c>
      <c r="Z51" s="9">
        <f t="shared" si="20"/>
        <v>754.76858057313348</v>
      </c>
      <c r="AA51" s="20"/>
      <c r="AB51" s="9">
        <v>-459024.67877198564</v>
      </c>
      <c r="AC51" s="9">
        <v>5.81416739279432</v>
      </c>
      <c r="AD51" s="9">
        <v>5.0513523265596329E-3</v>
      </c>
      <c r="AE51" s="9">
        <v>37748.410992890953</v>
      </c>
      <c r="AF51" s="9">
        <v>552670.99217465124</v>
      </c>
      <c r="AG51" s="9">
        <v>0.39294979571215277</v>
      </c>
      <c r="AH51" s="9">
        <v>62106.5639778802</v>
      </c>
      <c r="AI51" s="9">
        <v>1991.0737180682722</v>
      </c>
      <c r="AJ51" s="9">
        <v>1412.6382761075427</v>
      </c>
      <c r="AK51" s="9">
        <v>2030.7870126221956</v>
      </c>
      <c r="AL51" s="9">
        <v>2967.1484539495527</v>
      </c>
      <c r="AM51" s="9">
        <v>2997.912958060715</v>
      </c>
      <c r="AN51" s="9">
        <v>67.795185294933376</v>
      </c>
      <c r="AO51" s="9">
        <v>4257369.6637737602</v>
      </c>
      <c r="AP51" s="9">
        <v>509468.37944572105</v>
      </c>
      <c r="AQ51" s="9">
        <v>720612.34218470682</v>
      </c>
      <c r="AR51" s="9">
        <v>115516.55209711478</v>
      </c>
      <c r="AS51" s="9">
        <v>17604669.777651656</v>
      </c>
      <c r="AT51" s="9">
        <v>6894.1373174010014</v>
      </c>
      <c r="AU51" s="9">
        <v>28134.641918341087</v>
      </c>
      <c r="AV51" s="9">
        <v>140457.03557113762</v>
      </c>
      <c r="AW51" s="9">
        <v>4935.5140944652694</v>
      </c>
      <c r="AX51" s="20"/>
      <c r="AY51" s="9">
        <v>-106963.29596551723</v>
      </c>
      <c r="AZ51" s="9">
        <v>5.8628226797659666</v>
      </c>
      <c r="BA51" s="9">
        <v>4.8810977413093135E-3</v>
      </c>
      <c r="BB51" s="9">
        <v>34243.716001707209</v>
      </c>
      <c r="BC51" s="9">
        <v>421139.31539982109</v>
      </c>
      <c r="BD51" s="9">
        <v>0.33582215812121935</v>
      </c>
      <c r="BE51" s="9">
        <v>39270.052452665594</v>
      </c>
      <c r="BF51" s="9">
        <v>1788.8311143239546</v>
      </c>
      <c r="BG51" s="9">
        <v>1300.1117617089112</v>
      </c>
      <c r="BH51" s="9">
        <v>1820.1193028409286</v>
      </c>
      <c r="BI51" s="9">
        <v>2981.4309159266718</v>
      </c>
      <c r="BJ51" s="9">
        <v>3101.3896039550445</v>
      </c>
      <c r="BK51" s="9">
        <v>69.430117315452634</v>
      </c>
      <c r="BL51" s="9">
        <v>5949941.9387653023</v>
      </c>
      <c r="BM51" s="9">
        <v>536057.7174586663</v>
      </c>
      <c r="BN51" s="9">
        <v>758759.67242242524</v>
      </c>
      <c r="BO51" s="9">
        <v>113842.07369637088</v>
      </c>
      <c r="BP51" s="9">
        <v>18696298.199171793</v>
      </c>
      <c r="BQ51" s="9">
        <v>20560.985815439744</v>
      </c>
      <c r="BR51" s="9">
        <v>31984.173054280742</v>
      </c>
      <c r="BS51" s="9">
        <v>109690.41997456324</v>
      </c>
      <c r="BT51" s="9">
        <v>4180.7455138921359</v>
      </c>
      <c r="BU51" s="20"/>
    </row>
    <row r="52" spans="2:73" x14ac:dyDescent="0.2">
      <c r="B52" s="4" t="s">
        <v>43</v>
      </c>
      <c r="C52" s="12">
        <v>5</v>
      </c>
      <c r="D52" s="19"/>
      <c r="E52" s="9">
        <f t="shared" si="21"/>
        <v>-402000.89524922729</v>
      </c>
      <c r="F52" s="9">
        <f t="shared" si="0"/>
        <v>0.10243141033217906</v>
      </c>
      <c r="G52" s="9">
        <f t="shared" si="1"/>
        <v>5.5003143032596267E-4</v>
      </c>
      <c r="H52" s="9">
        <f t="shared" si="2"/>
        <v>8673.1044942589215</v>
      </c>
      <c r="I52" s="9">
        <f t="shared" si="3"/>
        <v>273307.71350670222</v>
      </c>
      <c r="J52" s="9">
        <f t="shared" si="4"/>
        <v>0.11706607266417179</v>
      </c>
      <c r="K52" s="9">
        <f t="shared" si="5"/>
        <v>42291.148209284234</v>
      </c>
      <c r="L52" s="9">
        <f t="shared" si="6"/>
        <v>441.69984433084073</v>
      </c>
      <c r="M52" s="9">
        <f t="shared" si="7"/>
        <v>312.43809280564301</v>
      </c>
      <c r="N52" s="9">
        <f t="shared" si="8"/>
        <v>460.44730175930272</v>
      </c>
      <c r="O52" s="9">
        <f t="shared" si="9"/>
        <v>182.25604755176573</v>
      </c>
      <c r="P52" s="9">
        <f t="shared" si="10"/>
        <v>-129.17037614977835</v>
      </c>
      <c r="Q52" s="9">
        <f t="shared" si="11"/>
        <v>-0.36726024637233934</v>
      </c>
      <c r="R52" s="9">
        <f t="shared" si="12"/>
        <v>-2320733.6828151848</v>
      </c>
      <c r="S52" s="9">
        <f t="shared" si="13"/>
        <v>-39439.495095333201</v>
      </c>
      <c r="T52" s="9">
        <f t="shared" si="14"/>
        <v>-56572.431421812158</v>
      </c>
      <c r="U52" s="9">
        <f t="shared" si="15"/>
        <v>8792.1948750977754</v>
      </c>
      <c r="V52" s="9">
        <f t="shared" si="16"/>
        <v>-1671375.504069116</v>
      </c>
      <c r="W52" s="9">
        <f t="shared" si="17"/>
        <v>-21411.235085615321</v>
      </c>
      <c r="X52" s="9">
        <f t="shared" si="18"/>
        <v>-5601.5025805913756</v>
      </c>
      <c r="Y52" s="9">
        <f t="shared" si="19"/>
        <v>63622.120931132784</v>
      </c>
      <c r="Z52" s="9">
        <f t="shared" si="20"/>
        <v>1704.6834122522505</v>
      </c>
      <c r="AA52" s="20"/>
      <c r="AB52" s="9">
        <v>-535705.01520612394</v>
      </c>
      <c r="AC52" s="9">
        <v>7.4309597600396398</v>
      </c>
      <c r="AD52" s="9">
        <v>6.651403606962601E-3</v>
      </c>
      <c r="AE52" s="9">
        <v>51477.749496392942</v>
      </c>
      <c r="AF52" s="9">
        <v>799731.85775647836</v>
      </c>
      <c r="AG52" s="9">
        <v>0.53684377031569597</v>
      </c>
      <c r="AH52" s="9">
        <v>91378.713775116223</v>
      </c>
      <c r="AI52" s="9">
        <v>2677.7387372357839</v>
      </c>
      <c r="AJ52" s="9">
        <v>1937.5777949417818</v>
      </c>
      <c r="AK52" s="9">
        <v>2735.5964303104629</v>
      </c>
      <c r="AL52" s="9">
        <v>3909.0446924601047</v>
      </c>
      <c r="AM52" s="9">
        <v>3747.5666287940289</v>
      </c>
      <c r="AN52" s="9">
        <v>86.42038639794346</v>
      </c>
      <c r="AO52" s="9">
        <v>5116693.7406414421</v>
      </c>
      <c r="AP52" s="9">
        <v>630632.65172799944</v>
      </c>
      <c r="AQ52" s="9">
        <v>891877.15910621954</v>
      </c>
      <c r="AR52" s="9">
        <v>151094.78699556133</v>
      </c>
      <c r="AS52" s="9">
        <v>21698997.244895622</v>
      </c>
      <c r="AT52" s="9">
        <v>4289.9971836843561</v>
      </c>
      <c r="AU52" s="9">
        <v>34378.713737259561</v>
      </c>
      <c r="AV52" s="9">
        <v>200735.1458993369</v>
      </c>
      <c r="AW52" s="9">
        <v>6930.6153046174231</v>
      </c>
      <c r="AX52" s="20"/>
      <c r="AY52" s="9">
        <v>-133704.11995689667</v>
      </c>
      <c r="AZ52" s="9">
        <v>7.3285283497074607</v>
      </c>
      <c r="BA52" s="9">
        <v>6.1013721766366383E-3</v>
      </c>
      <c r="BB52" s="9">
        <v>42804.645002134021</v>
      </c>
      <c r="BC52" s="9">
        <v>526424.14424977615</v>
      </c>
      <c r="BD52" s="9">
        <v>0.41977769765152417</v>
      </c>
      <c r="BE52" s="9">
        <v>49087.565565831988</v>
      </c>
      <c r="BF52" s="9">
        <v>2236.0388929049432</v>
      </c>
      <c r="BG52" s="9">
        <v>1625.1397021361388</v>
      </c>
      <c r="BH52" s="9">
        <v>2275.1491285511602</v>
      </c>
      <c r="BI52" s="9">
        <v>3726.7886449083389</v>
      </c>
      <c r="BJ52" s="9">
        <v>3876.7370049438073</v>
      </c>
      <c r="BK52" s="9">
        <v>86.787646644315799</v>
      </c>
      <c r="BL52" s="9">
        <v>7437427.4234566269</v>
      </c>
      <c r="BM52" s="9">
        <v>670072.14682333264</v>
      </c>
      <c r="BN52" s="9">
        <v>948449.59052803169</v>
      </c>
      <c r="BO52" s="9">
        <v>142302.59212046355</v>
      </c>
      <c r="BP52" s="9">
        <v>23370372.748964738</v>
      </c>
      <c r="BQ52" s="9">
        <v>25701.232269299679</v>
      </c>
      <c r="BR52" s="9">
        <v>39980.216317850936</v>
      </c>
      <c r="BS52" s="9">
        <v>137113.02496820412</v>
      </c>
      <c r="BT52" s="9">
        <v>5225.9318923651726</v>
      </c>
      <c r="BU52" s="20"/>
    </row>
    <row r="53" spans="2:73" x14ac:dyDescent="0.2">
      <c r="B53" s="4" t="s">
        <v>43</v>
      </c>
      <c r="C53" s="12">
        <v>6</v>
      </c>
      <c r="D53" s="19"/>
      <c r="E53" s="9">
        <f t="shared" si="21"/>
        <v>-243332.92741607851</v>
      </c>
      <c r="F53" s="9">
        <f t="shared" si="0"/>
        <v>0.34773319019854299</v>
      </c>
      <c r="G53" s="9">
        <f t="shared" si="1"/>
        <v>9.7051114199107197E-4</v>
      </c>
      <c r="H53" s="9">
        <f t="shared" si="2"/>
        <v>12971.905075110015</v>
      </c>
      <c r="I53" s="9">
        <f t="shared" si="3"/>
        <v>365445.83969803108</v>
      </c>
      <c r="J53" s="9">
        <f t="shared" si="4"/>
        <v>0.15608965609699976</v>
      </c>
      <c r="K53" s="9">
        <f t="shared" si="5"/>
        <v>50876.006591140067</v>
      </c>
      <c r="L53" s="9">
        <f t="shared" si="6"/>
        <v>637.18046419697612</v>
      </c>
      <c r="M53" s="9">
        <f t="shared" si="7"/>
        <v>496.91642526674423</v>
      </c>
      <c r="N53" s="9">
        <f t="shared" si="8"/>
        <v>663.50965831112808</v>
      </c>
      <c r="O53" s="9">
        <f t="shared" si="9"/>
        <v>511.21300876206715</v>
      </c>
      <c r="P53" s="9">
        <f t="shared" si="10"/>
        <v>-84.267893879771691</v>
      </c>
      <c r="Q53" s="9">
        <f t="shared" si="11"/>
        <v>3.2078747543522468</v>
      </c>
      <c r="R53" s="9">
        <f t="shared" si="12"/>
        <v>-1493556.7789783394</v>
      </c>
      <c r="S53" s="9">
        <f t="shared" si="13"/>
        <v>-35873.508874406223</v>
      </c>
      <c r="T53" s="9">
        <f t="shared" si="14"/>
        <v>-51458.879166182131</v>
      </c>
      <c r="U53" s="9">
        <f t="shared" si="15"/>
        <v>15762.494580115628</v>
      </c>
      <c r="V53" s="9">
        <f t="shared" si="16"/>
        <v>-1588183.384083163</v>
      </c>
      <c r="W53" s="9">
        <f t="shared" si="17"/>
        <v>-19724.787050738727</v>
      </c>
      <c r="X53" s="9">
        <f t="shared" si="18"/>
        <v>-5428.2027337100153</v>
      </c>
      <c r="Y53" s="9">
        <f t="shared" si="19"/>
        <v>84616.715687356686</v>
      </c>
      <c r="Z53" s="9">
        <f t="shared" si="20"/>
        <v>2376.0969397026101</v>
      </c>
      <c r="AA53" s="20"/>
      <c r="AB53" s="9">
        <v>-403777.87136435439</v>
      </c>
      <c r="AC53" s="9">
        <v>9.141967209847488</v>
      </c>
      <c r="AD53" s="9">
        <v>8.2921577539550387E-3</v>
      </c>
      <c r="AE53" s="9">
        <v>64337.479077670847</v>
      </c>
      <c r="AF53" s="9">
        <v>997154.81279776315</v>
      </c>
      <c r="AG53" s="9">
        <v>0.6598228932788287</v>
      </c>
      <c r="AH53" s="9">
        <v>109781.0852701385</v>
      </c>
      <c r="AI53" s="9">
        <v>3320.4271356829086</v>
      </c>
      <c r="AJ53" s="9">
        <v>2447.0840678301115</v>
      </c>
      <c r="AK53" s="9">
        <v>3393.6886125725209</v>
      </c>
      <c r="AL53" s="9">
        <v>4983.3593826520737</v>
      </c>
      <c r="AM53" s="9">
        <v>4567.8165120527974</v>
      </c>
      <c r="AN53" s="9">
        <v>107.35305072753117</v>
      </c>
      <c r="AO53" s="9">
        <v>7431356.1291696103</v>
      </c>
      <c r="AP53" s="9">
        <v>768213.06731359335</v>
      </c>
      <c r="AQ53" s="9">
        <v>1086680.6294674554</v>
      </c>
      <c r="AR53" s="9">
        <v>186525.60512467189</v>
      </c>
      <c r="AS53" s="9">
        <v>26456263.914674532</v>
      </c>
      <c r="AT53" s="9">
        <v>11116.691672420893</v>
      </c>
      <c r="AU53" s="9">
        <v>42548.056847711101</v>
      </c>
      <c r="AV53" s="9">
        <v>249152.3456492016</v>
      </c>
      <c r="AW53" s="9">
        <v>8647.2152105408168</v>
      </c>
      <c r="AX53" s="20"/>
      <c r="AY53" s="9">
        <v>-160444.94394827588</v>
      </c>
      <c r="AZ53" s="9">
        <v>8.794234019648945</v>
      </c>
      <c r="BA53" s="9">
        <v>7.3216466119639667E-3</v>
      </c>
      <c r="BB53" s="9">
        <v>51365.574002560832</v>
      </c>
      <c r="BC53" s="9">
        <v>631708.97309973207</v>
      </c>
      <c r="BD53" s="9">
        <v>0.50373323718182894</v>
      </c>
      <c r="BE53" s="9">
        <v>58905.078678998434</v>
      </c>
      <c r="BF53" s="9">
        <v>2683.2466714859324</v>
      </c>
      <c r="BG53" s="9">
        <v>1950.1676425633673</v>
      </c>
      <c r="BH53" s="9">
        <v>2730.1789542613928</v>
      </c>
      <c r="BI53" s="9">
        <v>4472.1463738900065</v>
      </c>
      <c r="BJ53" s="9">
        <v>4652.0844059325691</v>
      </c>
      <c r="BK53" s="9">
        <v>104.14517597317892</v>
      </c>
      <c r="BL53" s="9">
        <v>8924912.9081479497</v>
      </c>
      <c r="BM53" s="9">
        <v>804086.57618799957</v>
      </c>
      <c r="BN53" s="9">
        <v>1138139.5086336376</v>
      </c>
      <c r="BO53" s="9">
        <v>170763.11054455626</v>
      </c>
      <c r="BP53" s="9">
        <v>28044447.298757695</v>
      </c>
      <c r="BQ53" s="9">
        <v>30841.47872315962</v>
      </c>
      <c r="BR53" s="9">
        <v>47976.259581421116</v>
      </c>
      <c r="BS53" s="9">
        <v>164535.62996184491</v>
      </c>
      <c r="BT53" s="9">
        <v>6271.1182708382066</v>
      </c>
      <c r="BU53" s="20"/>
    </row>
    <row r="54" spans="2:73" x14ac:dyDescent="0.2">
      <c r="B54" s="4" t="s">
        <v>43</v>
      </c>
      <c r="C54" s="12">
        <v>7</v>
      </c>
      <c r="D54" s="19"/>
      <c r="E54" s="9">
        <f t="shared" si="21"/>
        <v>-50369.485629023897</v>
      </c>
      <c r="F54" s="9">
        <f t="shared" si="0"/>
        <v>0.60550337656503217</v>
      </c>
      <c r="G54" s="9">
        <f t="shared" si="1"/>
        <v>1.4046591916563236E-3</v>
      </c>
      <c r="H54" s="9">
        <f t="shared" si="2"/>
        <v>17445.079890962297</v>
      </c>
      <c r="I54" s="9">
        <f t="shared" si="3"/>
        <v>459884.33546437987</v>
      </c>
      <c r="J54" s="9">
        <f t="shared" si="4"/>
        <v>0.19593090527983892</v>
      </c>
      <c r="K54" s="9">
        <f t="shared" si="5"/>
        <v>59487.554072997649</v>
      </c>
      <c r="L54" s="9">
        <f t="shared" si="6"/>
        <v>836.26627656316941</v>
      </c>
      <c r="M54" s="9">
        <f t="shared" si="7"/>
        <v>688.52416097789228</v>
      </c>
      <c r="N54" s="9">
        <f t="shared" si="8"/>
        <v>870.41377836301353</v>
      </c>
      <c r="O54" s="9">
        <f t="shared" si="9"/>
        <v>850.34760472245944</v>
      </c>
      <c r="P54" s="9">
        <f t="shared" si="10"/>
        <v>-35.500142859701555</v>
      </c>
      <c r="Q54" s="9">
        <f t="shared" si="11"/>
        <v>6.9104426300785065</v>
      </c>
      <c r="R54" s="9">
        <f t="shared" si="12"/>
        <v>-644770.75814129412</v>
      </c>
      <c r="S54" s="9">
        <f t="shared" si="13"/>
        <v>-31762.199953468633</v>
      </c>
      <c r="T54" s="9">
        <f t="shared" si="14"/>
        <v>-45561.006460538832</v>
      </c>
      <c r="U54" s="9">
        <f t="shared" si="15"/>
        <v>23210.874060136324</v>
      </c>
      <c r="V54" s="9">
        <f t="shared" si="16"/>
        <v>-1486543.4050968364</v>
      </c>
      <c r="W54" s="9">
        <f t="shared" si="17"/>
        <v>-17930.345555861561</v>
      </c>
      <c r="X54" s="9">
        <f t="shared" si="18"/>
        <v>-5133.9640843280285</v>
      </c>
      <c r="Y54" s="9">
        <f t="shared" si="19"/>
        <v>106160.25416858512</v>
      </c>
      <c r="Z54" s="9">
        <f t="shared" si="20"/>
        <v>3071.1698796531291</v>
      </c>
      <c r="AA54" s="20"/>
      <c r="AB54" s="9">
        <v>-237555.25356867909</v>
      </c>
      <c r="AC54" s="9">
        <v>10.865443066155473</v>
      </c>
      <c r="AD54" s="9">
        <v>9.9465802389476186E-3</v>
      </c>
      <c r="AE54" s="9">
        <v>77371.582893949948</v>
      </c>
      <c r="AF54" s="9">
        <v>1196878.1374140668</v>
      </c>
      <c r="AG54" s="9">
        <v>0.78361968199197263</v>
      </c>
      <c r="AH54" s="9">
        <v>128210.14586516246</v>
      </c>
      <c r="AI54" s="9">
        <v>3966.7207266300888</v>
      </c>
      <c r="AJ54" s="9">
        <v>2963.7197439684869</v>
      </c>
      <c r="AK54" s="9">
        <v>4055.6225583346391</v>
      </c>
      <c r="AL54" s="9">
        <v>6067.8517075941345</v>
      </c>
      <c r="AM54" s="9">
        <v>5391.9316640616307</v>
      </c>
      <c r="AN54" s="9">
        <v>128.41314793212061</v>
      </c>
      <c r="AO54" s="9">
        <v>9767627.6346979868</v>
      </c>
      <c r="AP54" s="9">
        <v>906338.80559919775</v>
      </c>
      <c r="AQ54" s="9">
        <v>1282268.4202787052</v>
      </c>
      <c r="AR54" s="9">
        <v>222434.50302878537</v>
      </c>
      <c r="AS54" s="9">
        <v>31231978.443453807</v>
      </c>
      <c r="AT54" s="9">
        <v>18051.379621158012</v>
      </c>
      <c r="AU54" s="9">
        <v>50838.338760663282</v>
      </c>
      <c r="AV54" s="9">
        <v>298118.48912407091</v>
      </c>
      <c r="AW54" s="9">
        <v>10387.474528964369</v>
      </c>
      <c r="AX54" s="20"/>
      <c r="AY54" s="9">
        <v>-187185.7679396552</v>
      </c>
      <c r="AZ54" s="9">
        <v>10.259939689590441</v>
      </c>
      <c r="BA54" s="9">
        <v>8.5419210472912951E-3</v>
      </c>
      <c r="BB54" s="9">
        <v>59926.503002987651</v>
      </c>
      <c r="BC54" s="9">
        <v>736993.80194968695</v>
      </c>
      <c r="BD54" s="9">
        <v>0.58768877671213371</v>
      </c>
      <c r="BE54" s="9">
        <v>68722.591792164807</v>
      </c>
      <c r="BF54" s="9">
        <v>3130.4544500669194</v>
      </c>
      <c r="BG54" s="9">
        <v>2275.1955829905946</v>
      </c>
      <c r="BH54" s="9">
        <v>3185.2087799716255</v>
      </c>
      <c r="BI54" s="9">
        <v>5217.5041028716751</v>
      </c>
      <c r="BJ54" s="9">
        <v>5427.4318069213323</v>
      </c>
      <c r="BK54" s="9">
        <v>121.5027053020421</v>
      </c>
      <c r="BL54" s="9">
        <v>10412398.392839281</v>
      </c>
      <c r="BM54" s="9">
        <v>938101.00555266638</v>
      </c>
      <c r="BN54" s="9">
        <v>1327829.426739244</v>
      </c>
      <c r="BO54" s="9">
        <v>199223.62896864905</v>
      </c>
      <c r="BP54" s="9">
        <v>32718521.848550644</v>
      </c>
      <c r="BQ54" s="9">
        <v>35981.725177019573</v>
      </c>
      <c r="BR54" s="9">
        <v>55972.302844991311</v>
      </c>
      <c r="BS54" s="9">
        <v>191958.23495548579</v>
      </c>
      <c r="BT54" s="9">
        <v>7316.3046493112397</v>
      </c>
      <c r="BU54" s="20"/>
    </row>
    <row r="55" spans="2:73" x14ac:dyDescent="0.2">
      <c r="B55" s="4" t="s">
        <v>43</v>
      </c>
      <c r="C55" s="12">
        <v>8</v>
      </c>
      <c r="D55" s="19"/>
      <c r="E55" s="9">
        <f t="shared" si="21"/>
        <v>68298.482204136031</v>
      </c>
      <c r="F55" s="9">
        <f t="shared" si="0"/>
        <v>0.8507841710904529</v>
      </c>
      <c r="G55" s="9">
        <f t="shared" si="1"/>
        <v>1.8251094961794848E-3</v>
      </c>
      <c r="H55" s="9">
        <f t="shared" si="2"/>
        <v>21743.644978753393</v>
      </c>
      <c r="I55" s="9">
        <f t="shared" si="3"/>
        <v>552018.99004171498</v>
      </c>
      <c r="J55" s="9">
        <f t="shared" si="4"/>
        <v>0.2349530257956699</v>
      </c>
      <c r="K55" s="9">
        <f t="shared" si="5"/>
        <v>68072.402994672273</v>
      </c>
      <c r="L55" s="9">
        <f t="shared" si="6"/>
        <v>1031.7366149873137</v>
      </c>
      <c r="M55" s="9">
        <f t="shared" si="7"/>
        <v>872.99114989601139</v>
      </c>
      <c r="N55" s="9">
        <f t="shared" si="8"/>
        <v>1073.4654986368491</v>
      </c>
      <c r="O55" s="9">
        <f t="shared" si="9"/>
        <v>1179.2765366737931</v>
      </c>
      <c r="P55" s="9">
        <f t="shared" si="10"/>
        <v>9.3957295868449364</v>
      </c>
      <c r="Q55" s="9">
        <f t="shared" si="11"/>
        <v>10.485228064043923</v>
      </c>
      <c r="R55" s="9">
        <f t="shared" si="12"/>
        <v>182279.60642563924</v>
      </c>
      <c r="S55" s="9">
        <f t="shared" si="13"/>
        <v>-28197.293682335294</v>
      </c>
      <c r="T55" s="9">
        <f t="shared" si="14"/>
        <v>-40449.002890301868</v>
      </c>
      <c r="U55" s="9">
        <f t="shared" si="15"/>
        <v>30180.709948655596</v>
      </c>
      <c r="V55" s="9">
        <f t="shared" si="16"/>
        <v>-1403390.8180896714</v>
      </c>
      <c r="W55" s="9">
        <f t="shared" si="17"/>
        <v>-16244.481431274762</v>
      </c>
      <c r="X55" s="9">
        <f t="shared" si="18"/>
        <v>-4960.7790848263176</v>
      </c>
      <c r="Y55" s="9">
        <f t="shared" si="19"/>
        <v>127154.08778100001</v>
      </c>
      <c r="Z55" s="9">
        <f t="shared" si="20"/>
        <v>3742.5531985485559</v>
      </c>
      <c r="AA55" s="20"/>
      <c r="AB55" s="9">
        <v>-145628.10972689843</v>
      </c>
      <c r="AC55" s="9">
        <v>12.576429530622386</v>
      </c>
      <c r="AD55" s="9">
        <v>1.1587304978798112E-2</v>
      </c>
      <c r="AE55" s="9">
        <v>90231.076982167811</v>
      </c>
      <c r="AF55" s="9">
        <v>1394297.6208413572</v>
      </c>
      <c r="AG55" s="9">
        <v>0.9065973420381086</v>
      </c>
      <c r="AH55" s="9">
        <v>146612.50790000346</v>
      </c>
      <c r="AI55" s="9">
        <v>4609.3988436352229</v>
      </c>
      <c r="AJ55" s="9">
        <v>3473.2146733138338</v>
      </c>
      <c r="AK55" s="9">
        <v>4713.7041043187064</v>
      </c>
      <c r="AL55" s="9">
        <v>7142.1383685271367</v>
      </c>
      <c r="AM55" s="9">
        <v>6212.174937496934</v>
      </c>
      <c r="AN55" s="9">
        <v>149.34546269494919</v>
      </c>
      <c r="AO55" s="9">
        <v>12082163.483956244</v>
      </c>
      <c r="AP55" s="9">
        <v>1043918.1412349973</v>
      </c>
      <c r="AQ55" s="9">
        <v>1477070.3419545486</v>
      </c>
      <c r="AR55" s="9">
        <v>257864.85734139735</v>
      </c>
      <c r="AS55" s="9">
        <v>35989205.580253914</v>
      </c>
      <c r="AT55" s="9">
        <v>24877.490199604727</v>
      </c>
      <c r="AU55" s="9">
        <v>59007.567023735166</v>
      </c>
      <c r="AV55" s="9">
        <v>346534.92773012648</v>
      </c>
      <c r="AW55" s="9">
        <v>12104.044226332828</v>
      </c>
      <c r="AX55" s="20"/>
      <c r="AY55" s="9">
        <v>-213926.59193103446</v>
      </c>
      <c r="AZ55" s="9">
        <v>11.725645359531933</v>
      </c>
      <c r="BA55" s="9">
        <v>9.7621954826186269E-3</v>
      </c>
      <c r="BB55" s="9">
        <v>68487.432003414418</v>
      </c>
      <c r="BC55" s="9">
        <v>842278.63079964218</v>
      </c>
      <c r="BD55" s="9">
        <v>0.6716443162424387</v>
      </c>
      <c r="BE55" s="9">
        <v>78540.104905331187</v>
      </c>
      <c r="BF55" s="9">
        <v>3577.6622286479092</v>
      </c>
      <c r="BG55" s="9">
        <v>2600.2235234178224</v>
      </c>
      <c r="BH55" s="9">
        <v>3640.2386056818573</v>
      </c>
      <c r="BI55" s="9">
        <v>5962.8618318533436</v>
      </c>
      <c r="BJ55" s="9">
        <v>6202.7792079100891</v>
      </c>
      <c r="BK55" s="9">
        <v>138.86023463090527</v>
      </c>
      <c r="BL55" s="9">
        <v>11899883.877530605</v>
      </c>
      <c r="BM55" s="9">
        <v>1072115.4349173326</v>
      </c>
      <c r="BN55" s="9">
        <v>1517519.3448448505</v>
      </c>
      <c r="BO55" s="9">
        <v>227684.14739274175</v>
      </c>
      <c r="BP55" s="9">
        <v>37392596.398343585</v>
      </c>
      <c r="BQ55" s="9">
        <v>41121.971630879489</v>
      </c>
      <c r="BR55" s="9">
        <v>63968.346108561484</v>
      </c>
      <c r="BS55" s="9">
        <v>219380.83994912647</v>
      </c>
      <c r="BT55" s="9">
        <v>8361.4910277842719</v>
      </c>
      <c r="BU55" s="20"/>
    </row>
    <row r="56" spans="2:73" x14ac:dyDescent="0.2">
      <c r="B56" s="4" t="s">
        <v>43</v>
      </c>
      <c r="C56" s="12">
        <v>9</v>
      </c>
      <c r="D56" s="19"/>
      <c r="E56" s="9">
        <f t="shared" si="21"/>
        <v>145452.53706293728</v>
      </c>
      <c r="F56" s="9">
        <f t="shared" si="0"/>
        <v>1.0740165818371548</v>
      </c>
      <c r="G56" s="9">
        <f t="shared" si="1"/>
        <v>2.2607893921091776E-3</v>
      </c>
      <c r="H56" s="9">
        <f t="shared" si="2"/>
        <v>26967.735879535554</v>
      </c>
      <c r="I56" s="9">
        <f t="shared" si="3"/>
        <v>676081.75309586804</v>
      </c>
      <c r="J56" s="9">
        <f t="shared" si="4"/>
        <v>0.28741310099981843</v>
      </c>
      <c r="K56" s="9">
        <f t="shared" si="5"/>
        <v>82374.548023525495</v>
      </c>
      <c r="L56" s="9">
        <f t="shared" si="6"/>
        <v>1264.8914709248329</v>
      </c>
      <c r="M56" s="9">
        <f t="shared" si="7"/>
        <v>1081.2412386438027</v>
      </c>
      <c r="N56" s="9">
        <f t="shared" si="8"/>
        <v>1316.2486145450916</v>
      </c>
      <c r="O56" s="9">
        <f t="shared" si="9"/>
        <v>1468.5496813866775</v>
      </c>
      <c r="P56" s="9">
        <f t="shared" si="10"/>
        <v>25.015766318078931</v>
      </c>
      <c r="Q56" s="9">
        <f t="shared" si="11"/>
        <v>13.192689755834408</v>
      </c>
      <c r="R56" s="9">
        <f t="shared" si="12"/>
        <v>341295.97559884377</v>
      </c>
      <c r="S56" s="9">
        <f t="shared" si="13"/>
        <v>-32082.943136771908</v>
      </c>
      <c r="T56" s="9">
        <f t="shared" si="14"/>
        <v>-46017.27551693446</v>
      </c>
      <c r="U56" s="9">
        <f t="shared" si="15"/>
        <v>38038.762647468568</v>
      </c>
      <c r="V56" s="9">
        <f t="shared" si="16"/>
        <v>-1627491.6914371252</v>
      </c>
      <c r="W56" s="9">
        <f t="shared" si="17"/>
        <v>-19064.872431567288</v>
      </c>
      <c r="X56" s="9">
        <f t="shared" si="18"/>
        <v>-5614.4905819622509</v>
      </c>
      <c r="Y56" s="9">
        <f t="shared" si="19"/>
        <v>155834.66443822265</v>
      </c>
      <c r="Z56" s="9">
        <f t="shared" si="20"/>
        <v>4607.7250300118267</v>
      </c>
      <c r="AA56" s="20"/>
      <c r="AB56" s="9">
        <v>-95214.878859476798</v>
      </c>
      <c r="AC56" s="9">
        <v>14.265367611310586</v>
      </c>
      <c r="AD56" s="9">
        <v>1.3243259310055145E-2</v>
      </c>
      <c r="AE56" s="9">
        <v>104016.09688337686</v>
      </c>
      <c r="AF56" s="9">
        <v>1623645.2127454663</v>
      </c>
      <c r="AG56" s="9">
        <v>1.0430129567725623</v>
      </c>
      <c r="AH56" s="9">
        <v>170732.16604202316</v>
      </c>
      <c r="AI56" s="9">
        <v>5289.7614781537341</v>
      </c>
      <c r="AJ56" s="9">
        <v>4006.4927024888543</v>
      </c>
      <c r="AK56" s="9">
        <v>5411.5170459371839</v>
      </c>
      <c r="AL56" s="9">
        <v>8176.7692422216933</v>
      </c>
      <c r="AM56" s="9">
        <v>7003.1423752169394</v>
      </c>
      <c r="AN56" s="9">
        <v>169.4104537156029</v>
      </c>
      <c r="AO56" s="9">
        <v>13728665.337820789</v>
      </c>
      <c r="AP56" s="9">
        <v>1174046.921145228</v>
      </c>
      <c r="AQ56" s="9">
        <v>1661191.9874335246</v>
      </c>
      <c r="AR56" s="9">
        <v>294183.42846430314</v>
      </c>
      <c r="AS56" s="9">
        <v>40439179.256699421</v>
      </c>
      <c r="AT56" s="9">
        <v>27197.345653172189</v>
      </c>
      <c r="AU56" s="9">
        <v>66349.898790169449</v>
      </c>
      <c r="AV56" s="9">
        <v>402638.10938099027</v>
      </c>
      <c r="AW56" s="9">
        <v>14014.40243626914</v>
      </c>
      <c r="AX56" s="20"/>
      <c r="AY56" s="9">
        <v>-240667.41592241407</v>
      </c>
      <c r="AZ56" s="9">
        <v>13.191351029473431</v>
      </c>
      <c r="BA56" s="9">
        <v>1.0982469917945967E-2</v>
      </c>
      <c r="BB56" s="9">
        <v>77048.361003841303</v>
      </c>
      <c r="BC56" s="9">
        <v>947563.45964959823</v>
      </c>
      <c r="BD56" s="9">
        <v>0.75559985577274391</v>
      </c>
      <c r="BE56" s="9">
        <v>88357.618018497669</v>
      </c>
      <c r="BF56" s="9">
        <v>4024.8700072289012</v>
      </c>
      <c r="BG56" s="9">
        <v>2925.2514638450516</v>
      </c>
      <c r="BH56" s="9">
        <v>4095.2684313920922</v>
      </c>
      <c r="BI56" s="9">
        <v>6708.2195608350157</v>
      </c>
      <c r="BJ56" s="9">
        <v>6978.1266088988605</v>
      </c>
      <c r="BK56" s="9">
        <v>156.21776395976849</v>
      </c>
      <c r="BL56" s="9">
        <v>13387369.362221945</v>
      </c>
      <c r="BM56" s="9">
        <v>1206129.8642819999</v>
      </c>
      <c r="BN56" s="9">
        <v>1707209.262950459</v>
      </c>
      <c r="BO56" s="9">
        <v>256144.66581683457</v>
      </c>
      <c r="BP56" s="9">
        <v>42066670.948136546</v>
      </c>
      <c r="BQ56" s="9">
        <v>46262.218084739477</v>
      </c>
      <c r="BR56" s="9">
        <v>71964.3893721317</v>
      </c>
      <c r="BS56" s="9">
        <v>246803.44494276762</v>
      </c>
      <c r="BT56" s="9">
        <v>9406.6774062573131</v>
      </c>
      <c r="BU56" s="20"/>
    </row>
    <row r="57" spans="2:73" x14ac:dyDescent="0.2">
      <c r="B57" s="4" t="s">
        <v>43</v>
      </c>
      <c r="C57" s="12">
        <v>10</v>
      </c>
      <c r="D57" s="19"/>
      <c r="E57" s="9">
        <f t="shared" si="21"/>
        <v>284814.2337040549</v>
      </c>
      <c r="F57" s="9">
        <f t="shared" si="0"/>
        <v>1.3387768912937528</v>
      </c>
      <c r="G57" s="9">
        <f t="shared" si="1"/>
        <v>2.7140845039951237E-3</v>
      </c>
      <c r="H57" s="9">
        <f t="shared" si="2"/>
        <v>31611.395043430864</v>
      </c>
      <c r="I57" s="9">
        <f t="shared" si="3"/>
        <v>775365.34181630192</v>
      </c>
      <c r="J57" s="9">
        <f t="shared" si="4"/>
        <v>0.32946277662913348</v>
      </c>
      <c r="K57" s="9">
        <f t="shared" si="5"/>
        <v>91602.196874866873</v>
      </c>
      <c r="L57" s="9">
        <f t="shared" si="6"/>
        <v>1475.5710830791613</v>
      </c>
      <c r="M57" s="9">
        <f t="shared" si="7"/>
        <v>1280.1613145660122</v>
      </c>
      <c r="N57" s="9">
        <f t="shared" si="8"/>
        <v>1535.1049765807811</v>
      </c>
      <c r="O57" s="9">
        <f t="shared" si="9"/>
        <v>1823.0820731994354</v>
      </c>
      <c r="P57" s="9">
        <f t="shared" si="10"/>
        <v>73.572807732545698</v>
      </c>
      <c r="Q57" s="9">
        <f t="shared" si="11"/>
        <v>17.045315347140701</v>
      </c>
      <c r="R57" s="9">
        <f t="shared" si="12"/>
        <v>1232304.4566476494</v>
      </c>
      <c r="S57" s="9">
        <f t="shared" si="13"/>
        <v>-28206.643574011046</v>
      </c>
      <c r="T57" s="9">
        <f t="shared" si="14"/>
        <v>-40458.526539168553</v>
      </c>
      <c r="U57" s="9">
        <f t="shared" si="15"/>
        <v>45569.469449187804</v>
      </c>
      <c r="V57" s="9">
        <f t="shared" si="16"/>
        <v>-1536607.000244759</v>
      </c>
      <c r="W57" s="9">
        <f t="shared" si="17"/>
        <v>-17242.978261999073</v>
      </c>
      <c r="X57" s="9">
        <f t="shared" si="18"/>
        <v>-5419.0251765179419</v>
      </c>
      <c r="Y57" s="9">
        <f t="shared" si="19"/>
        <v>178467.21763686161</v>
      </c>
      <c r="Z57" s="9">
        <f t="shared" si="20"/>
        <v>5331.5732868531741</v>
      </c>
      <c r="AA57" s="20"/>
      <c r="AB57" s="9">
        <v>17405.993790261506</v>
      </c>
      <c r="AC57" s="9">
        <v>15.995833590708679</v>
      </c>
      <c r="AD57" s="9">
        <v>1.4916828857268407E-2</v>
      </c>
      <c r="AE57" s="9">
        <v>117220.68504769893</v>
      </c>
      <c r="AF57" s="9">
        <v>1828213.6303158547</v>
      </c>
      <c r="AG57" s="9">
        <v>1.1690181719321824</v>
      </c>
      <c r="AH57" s="9">
        <v>189777.32800653094</v>
      </c>
      <c r="AI57" s="9">
        <v>5947.6488688890495</v>
      </c>
      <c r="AJ57" s="9">
        <v>4530.440718838292</v>
      </c>
      <c r="AK57" s="9">
        <v>6085.4032336831033</v>
      </c>
      <c r="AL57" s="9">
        <v>9276.6593630161206</v>
      </c>
      <c r="AM57" s="9">
        <v>7827.0468176201657</v>
      </c>
      <c r="AN57" s="9">
        <v>190.62060863577241</v>
      </c>
      <c r="AO57" s="9">
        <v>16107159.303560909</v>
      </c>
      <c r="AP57" s="9">
        <v>1311937.6500726549</v>
      </c>
      <c r="AQ57" s="9">
        <v>1856440.6545168967</v>
      </c>
      <c r="AR57" s="9">
        <v>330174.65369011514</v>
      </c>
      <c r="AS57" s="9">
        <v>45204138.497684754</v>
      </c>
      <c r="AT57" s="9">
        <v>34159.486276600306</v>
      </c>
      <c r="AU57" s="9">
        <v>74541.40745918396</v>
      </c>
      <c r="AV57" s="9">
        <v>452693.26757326996</v>
      </c>
      <c r="AW57" s="9">
        <v>15783.437071583521</v>
      </c>
      <c r="AX57" s="20"/>
      <c r="AY57" s="9">
        <v>-267408.2399137934</v>
      </c>
      <c r="AZ57" s="9">
        <v>14.657056699414927</v>
      </c>
      <c r="BA57" s="9">
        <v>1.2202744353273284E-2</v>
      </c>
      <c r="BB57" s="9">
        <v>85609.29000426807</v>
      </c>
      <c r="BC57" s="9">
        <v>1052848.2884995528</v>
      </c>
      <c r="BD57" s="9">
        <v>0.8395553953030489</v>
      </c>
      <c r="BE57" s="9">
        <v>98175.131131664064</v>
      </c>
      <c r="BF57" s="9">
        <v>4472.0777858098882</v>
      </c>
      <c r="BG57" s="9">
        <v>3250.2794042722799</v>
      </c>
      <c r="BH57" s="9">
        <v>4550.2982571023222</v>
      </c>
      <c r="BI57" s="9">
        <v>7453.5772898166852</v>
      </c>
      <c r="BJ57" s="9">
        <v>7753.47400988762</v>
      </c>
      <c r="BK57" s="9">
        <v>173.57529328863171</v>
      </c>
      <c r="BL57" s="9">
        <v>14874854.846913259</v>
      </c>
      <c r="BM57" s="9">
        <v>1340144.293646666</v>
      </c>
      <c r="BN57" s="9">
        <v>1896899.1810560653</v>
      </c>
      <c r="BO57" s="9">
        <v>284605.18424092734</v>
      </c>
      <c r="BP57" s="9">
        <v>46740745.497929513</v>
      </c>
      <c r="BQ57" s="9">
        <v>51402.464538599379</v>
      </c>
      <c r="BR57" s="9">
        <v>79960.432635701902</v>
      </c>
      <c r="BS57" s="9">
        <v>274226.04993640835</v>
      </c>
      <c r="BT57" s="9">
        <v>10451.863784730347</v>
      </c>
      <c r="BU57" s="20"/>
    </row>
    <row r="58" spans="2:73" x14ac:dyDescent="0.2">
      <c r="B58" s="4" t="s">
        <v>43</v>
      </c>
      <c r="C58" s="12">
        <v>11</v>
      </c>
      <c r="D58" s="19"/>
      <c r="E58" s="9">
        <f t="shared" si="21"/>
        <v>492322.8133511417</v>
      </c>
      <c r="F58" s="9">
        <f t="shared" si="0"/>
        <v>1.6160265925912931</v>
      </c>
      <c r="G58" s="9">
        <f t="shared" si="1"/>
        <v>3.1810773610229971E-3</v>
      </c>
      <c r="H58" s="9">
        <f t="shared" si="2"/>
        <v>36429.66393538563</v>
      </c>
      <c r="I58" s="9">
        <f t="shared" si="3"/>
        <v>876952.77172572701</v>
      </c>
      <c r="J58" s="9">
        <f t="shared" si="4"/>
        <v>0.37233158092544438</v>
      </c>
      <c r="K58" s="9">
        <f t="shared" si="5"/>
        <v>100856.54428638947</v>
      </c>
      <c r="L58" s="9">
        <f t="shared" si="6"/>
        <v>1689.8661691754623</v>
      </c>
      <c r="M58" s="9">
        <f t="shared" si="7"/>
        <v>1486.2221372812032</v>
      </c>
      <c r="N58" s="9">
        <f t="shared" si="8"/>
        <v>1757.8137383944459</v>
      </c>
      <c r="O58" s="9">
        <f t="shared" si="9"/>
        <v>2187.8201290211564</v>
      </c>
      <c r="P58" s="9">
        <f t="shared" si="10"/>
        <v>126.00172772048973</v>
      </c>
      <c r="Q58" s="9">
        <f t="shared" si="11"/>
        <v>21.025723380206443</v>
      </c>
      <c r="R58" s="9">
        <f t="shared" si="12"/>
        <v>2145048.593966363</v>
      </c>
      <c r="S58" s="9">
        <f t="shared" si="13"/>
        <v>-23783.941361455247</v>
      </c>
      <c r="T58" s="9">
        <f t="shared" si="14"/>
        <v>-34113.908426008653</v>
      </c>
      <c r="U58" s="9">
        <f t="shared" si="15"/>
        <v>53578.719842405757</v>
      </c>
      <c r="V58" s="9">
        <f t="shared" si="16"/>
        <v>-1427234.9170735255</v>
      </c>
      <c r="W58" s="9">
        <f t="shared" si="17"/>
        <v>-15312.506722141137</v>
      </c>
      <c r="X58" s="9">
        <f t="shared" si="18"/>
        <v>-5102.5061211938882</v>
      </c>
      <c r="Y58" s="9">
        <f t="shared" si="19"/>
        <v>201649.47570430877</v>
      </c>
      <c r="Z58" s="9">
        <f t="shared" si="20"/>
        <v>6079.111164749449</v>
      </c>
      <c r="AA58" s="20"/>
      <c r="AB58" s="9">
        <v>198173.74944596936</v>
      </c>
      <c r="AC58" s="9">
        <v>17.738788961947709</v>
      </c>
      <c r="AD58" s="9">
        <v>1.6604096149623614E-2</v>
      </c>
      <c r="AE58" s="9">
        <v>130599.88294008053</v>
      </c>
      <c r="AF58" s="9">
        <v>2035085.8890752357</v>
      </c>
      <c r="AG58" s="9">
        <v>1.2958425157587976</v>
      </c>
      <c r="AH58" s="9">
        <v>208849.18853121999</v>
      </c>
      <c r="AI58" s="9">
        <v>6609.1517335663384</v>
      </c>
      <c r="AJ58" s="9">
        <v>5061.5294819807095</v>
      </c>
      <c r="AK58" s="9">
        <v>6763.1418212070002</v>
      </c>
      <c r="AL58" s="9">
        <v>10386.755147819509</v>
      </c>
      <c r="AM58" s="9">
        <v>8654.8231385968684</v>
      </c>
      <c r="AN58" s="9">
        <v>211.95854599770124</v>
      </c>
      <c r="AO58" s="9">
        <v>18507388.925570954</v>
      </c>
      <c r="AP58" s="9">
        <v>1450374.781649878</v>
      </c>
      <c r="AQ58" s="9">
        <v>2052475.1907356626</v>
      </c>
      <c r="AR58" s="9">
        <v>366644.42250742589</v>
      </c>
      <c r="AS58" s="9">
        <v>49987585.130648948</v>
      </c>
      <c r="AT58" s="9">
        <v>41230.204270318194</v>
      </c>
      <c r="AU58" s="9">
        <v>82853.969778078172</v>
      </c>
      <c r="AV58" s="9">
        <v>503298.13063435786</v>
      </c>
      <c r="AW58" s="9">
        <v>17576.161327952832</v>
      </c>
      <c r="AX58" s="20"/>
      <c r="AY58" s="9">
        <v>-294149.06390517234</v>
      </c>
      <c r="AZ58" s="9">
        <v>16.122762369356415</v>
      </c>
      <c r="BA58" s="9">
        <v>1.3423018788600617E-2</v>
      </c>
      <c r="BB58" s="9">
        <v>94170.219004694896</v>
      </c>
      <c r="BC58" s="9">
        <v>1158133.1173495087</v>
      </c>
      <c r="BD58" s="9">
        <v>0.92351093483335323</v>
      </c>
      <c r="BE58" s="9">
        <v>107992.64424483052</v>
      </c>
      <c r="BF58" s="9">
        <v>4919.2855643908761</v>
      </c>
      <c r="BG58" s="9">
        <v>3575.3073446995063</v>
      </c>
      <c r="BH58" s="9">
        <v>5005.3280828125544</v>
      </c>
      <c r="BI58" s="9">
        <v>8198.9350187983528</v>
      </c>
      <c r="BJ58" s="9">
        <v>8528.8214108763786</v>
      </c>
      <c r="BK58" s="9">
        <v>190.93282261749479</v>
      </c>
      <c r="BL58" s="9">
        <v>16362340.331604591</v>
      </c>
      <c r="BM58" s="9">
        <v>1474158.7230113333</v>
      </c>
      <c r="BN58" s="9">
        <v>2086589.0991616712</v>
      </c>
      <c r="BO58" s="9">
        <v>313065.70266502013</v>
      </c>
      <c r="BP58" s="9">
        <v>51414820.047722474</v>
      </c>
      <c r="BQ58" s="9">
        <v>56542.710992459331</v>
      </c>
      <c r="BR58" s="9">
        <v>87956.47589927206</v>
      </c>
      <c r="BS58" s="9">
        <v>301648.65493004909</v>
      </c>
      <c r="BT58" s="9">
        <v>11497.050163203383</v>
      </c>
      <c r="BU58" s="20"/>
    </row>
    <row r="59" spans="2:73" x14ac:dyDescent="0.2">
      <c r="B59" s="4" t="s">
        <v>43</v>
      </c>
      <c r="C59" s="12">
        <v>12</v>
      </c>
      <c r="D59" s="19"/>
      <c r="E59" s="9">
        <f t="shared" si="21"/>
        <v>650737.59122604062</v>
      </c>
      <c r="F59" s="9">
        <f t="shared" si="0"/>
        <v>1.8677680159831027</v>
      </c>
      <c r="G59" s="9">
        <f t="shared" si="1"/>
        <v>3.6710193958673625E-3</v>
      </c>
      <c r="H59" s="9">
        <f t="shared" si="2"/>
        <v>41895.050658766224</v>
      </c>
      <c r="I59" s="9">
        <f t="shared" si="3"/>
        <v>1013357.9858300134</v>
      </c>
      <c r="J59" s="9">
        <f t="shared" si="4"/>
        <v>0.42956725414720953</v>
      </c>
      <c r="K59" s="9">
        <f t="shared" si="5"/>
        <v>116582.71885327309</v>
      </c>
      <c r="L59" s="9">
        <f t="shared" si="6"/>
        <v>1943.8444718766623</v>
      </c>
      <c r="M59" s="9">
        <f t="shared" si="7"/>
        <v>1718.7158152452703</v>
      </c>
      <c r="N59" s="9">
        <f t="shared" si="8"/>
        <v>2022.2210890468932</v>
      </c>
      <c r="O59" s="9">
        <f t="shared" si="9"/>
        <v>2521.4427988359203</v>
      </c>
      <c r="P59" s="9">
        <f t="shared" si="10"/>
        <v>146.59324392148483</v>
      </c>
      <c r="Q59" s="9">
        <f t="shared" si="11"/>
        <v>24.274185399829122</v>
      </c>
      <c r="R59" s="9">
        <f t="shared" si="12"/>
        <v>2424147.1188183203</v>
      </c>
      <c r="S59" s="9">
        <f t="shared" si="13"/>
        <v>-27594.35998127982</v>
      </c>
      <c r="T59" s="9">
        <f t="shared" si="14"/>
        <v>-39577.938381105661</v>
      </c>
      <c r="U59" s="9">
        <f t="shared" si="15"/>
        <v>62224.198060369003</v>
      </c>
      <c r="V59" s="9">
        <f t="shared" si="16"/>
        <v>-1655880.2507819086</v>
      </c>
      <c r="W59" s="9">
        <f t="shared" si="17"/>
        <v>-17979.229508174059</v>
      </c>
      <c r="X59" s="9">
        <f t="shared" si="18"/>
        <v>-5832.9608519471512</v>
      </c>
      <c r="Y59" s="9">
        <f t="shared" si="19"/>
        <v>232821.81740531436</v>
      </c>
      <c r="Z59" s="9">
        <f t="shared" si="20"/>
        <v>7050.1369398575152</v>
      </c>
      <c r="AA59" s="20"/>
      <c r="AB59" s="9">
        <v>329847.70332948875</v>
      </c>
      <c r="AC59" s="9">
        <v>19.456236055281007</v>
      </c>
      <c r="AD59" s="9">
        <v>1.8314312619795298E-2</v>
      </c>
      <c r="AE59" s="9">
        <v>144626.19866388792</v>
      </c>
      <c r="AF59" s="9">
        <v>2276775.9320294778</v>
      </c>
      <c r="AG59" s="9">
        <v>1.4370337285108676</v>
      </c>
      <c r="AH59" s="9">
        <v>234392.87621127002</v>
      </c>
      <c r="AI59" s="9">
        <v>7310.337814848529</v>
      </c>
      <c r="AJ59" s="9">
        <v>5619.0511003720048</v>
      </c>
      <c r="AK59" s="9">
        <v>7482.5789975696816</v>
      </c>
      <c r="AL59" s="9">
        <v>11465.735546615935</v>
      </c>
      <c r="AM59" s="9">
        <v>9450.7620557866267</v>
      </c>
      <c r="AN59" s="9">
        <v>232.56453734618711</v>
      </c>
      <c r="AO59" s="9">
        <v>20273972.935114227</v>
      </c>
      <c r="AP59" s="9">
        <v>1580578.7923947196</v>
      </c>
      <c r="AQ59" s="9">
        <v>2236701.0788861704</v>
      </c>
      <c r="AR59" s="9">
        <v>403750.41914948163</v>
      </c>
      <c r="AS59" s="9">
        <v>54433014.346733496</v>
      </c>
      <c r="AT59" s="9">
        <v>43703.727938145195</v>
      </c>
      <c r="AU59" s="9">
        <v>90119.55831089514</v>
      </c>
      <c r="AV59" s="9">
        <v>561893.0773290043</v>
      </c>
      <c r="AW59" s="9">
        <v>19592.373481533934</v>
      </c>
      <c r="AX59" s="20"/>
      <c r="AY59" s="9">
        <v>-320889.88789655187</v>
      </c>
      <c r="AZ59" s="9">
        <v>17.588468039297904</v>
      </c>
      <c r="BA59" s="9">
        <v>1.4643293223927935E-2</v>
      </c>
      <c r="BB59" s="9">
        <v>102731.14800512169</v>
      </c>
      <c r="BC59" s="9">
        <v>1263417.9461994644</v>
      </c>
      <c r="BD59" s="9">
        <v>1.0074664743636581</v>
      </c>
      <c r="BE59" s="9">
        <v>117810.15735799693</v>
      </c>
      <c r="BF59" s="9">
        <v>5366.4933429718667</v>
      </c>
      <c r="BG59" s="9">
        <v>3900.3352851267346</v>
      </c>
      <c r="BH59" s="9">
        <v>5460.3579085227884</v>
      </c>
      <c r="BI59" s="9">
        <v>8944.2927477800149</v>
      </c>
      <c r="BJ59" s="9">
        <v>9304.1688118651418</v>
      </c>
      <c r="BK59" s="9">
        <v>208.29035194635799</v>
      </c>
      <c r="BL59" s="9">
        <v>17849825.816295907</v>
      </c>
      <c r="BM59" s="9">
        <v>1608173.1523759994</v>
      </c>
      <c r="BN59" s="9">
        <v>2276279.0172672761</v>
      </c>
      <c r="BO59" s="9">
        <v>341526.22108911263</v>
      </c>
      <c r="BP59" s="9">
        <v>56088894.597515404</v>
      </c>
      <c r="BQ59" s="9">
        <v>61682.957446319255</v>
      </c>
      <c r="BR59" s="9">
        <v>95952.519162842291</v>
      </c>
      <c r="BS59" s="9">
        <v>329071.25992368994</v>
      </c>
      <c r="BT59" s="9">
        <v>12542.236541676419</v>
      </c>
      <c r="BU59" s="20"/>
    </row>
    <row r="60" spans="2:73" x14ac:dyDescent="0.2">
      <c r="B60" s="4" t="s">
        <v>43</v>
      </c>
      <c r="C60" s="12">
        <v>13</v>
      </c>
      <c r="D60" s="19"/>
      <c r="E60" s="9">
        <f t="shared" si="21"/>
        <v>680320.40127788181</v>
      </c>
      <c r="F60" s="9">
        <f t="shared" si="0"/>
        <v>2.1360993781123589</v>
      </c>
      <c r="G60" s="9">
        <f t="shared" si="1"/>
        <v>4.1882911155192541E-3</v>
      </c>
      <c r="H60" s="9">
        <f t="shared" si="2"/>
        <v>47653.840692925791</v>
      </c>
      <c r="I60" s="9">
        <f t="shared" si="3"/>
        <v>1155772.613098063</v>
      </c>
      <c r="J60" s="9">
        <f t="shared" si="4"/>
        <v>0.48947660841235385</v>
      </c>
      <c r="K60" s="9">
        <f t="shared" si="5"/>
        <v>133026.64357638481</v>
      </c>
      <c r="L60" s="9">
        <f t="shared" si="6"/>
        <v>2210.5950756404636</v>
      </c>
      <c r="M60" s="9">
        <f t="shared" si="7"/>
        <v>1963.6083585152592</v>
      </c>
      <c r="N60" s="9">
        <f t="shared" si="8"/>
        <v>2299.9303337514721</v>
      </c>
      <c r="O60" s="9">
        <f t="shared" si="9"/>
        <v>2876.1008412704959</v>
      </c>
      <c r="P60" s="9">
        <f t="shared" si="10"/>
        <v>170.01103260565651</v>
      </c>
      <c r="Q60" s="9">
        <f t="shared" si="11"/>
        <v>27.746903442150483</v>
      </c>
      <c r="R60" s="9">
        <f t="shared" si="12"/>
        <v>2761260.3862134293</v>
      </c>
      <c r="S60" s="9">
        <f t="shared" si="13"/>
        <v>-31137.677229741123</v>
      </c>
      <c r="T60" s="9">
        <f t="shared" si="14"/>
        <v>-44658.16761693079</v>
      </c>
      <c r="U60" s="9">
        <f t="shared" si="15"/>
        <v>71352.516868032806</v>
      </c>
      <c r="V60" s="9">
        <f t="shared" si="16"/>
        <v>-1878006.3389785215</v>
      </c>
      <c r="W60" s="9">
        <f t="shared" si="17"/>
        <v>-20535.849732661314</v>
      </c>
      <c r="X60" s="9">
        <f t="shared" si="18"/>
        <v>-6543.2395556869451</v>
      </c>
      <c r="Y60" s="9">
        <f t="shared" si="19"/>
        <v>265349.78467657493</v>
      </c>
      <c r="Z60" s="9">
        <f t="shared" si="20"/>
        <v>8058.4017680395937</v>
      </c>
      <c r="AA60" s="20"/>
      <c r="AB60" s="9">
        <v>332689.68938995077</v>
      </c>
      <c r="AC60" s="9">
        <v>21.190273087351752</v>
      </c>
      <c r="AD60" s="9">
        <v>2.0051858774774525E-2</v>
      </c>
      <c r="AE60" s="9">
        <v>158945.91769847428</v>
      </c>
      <c r="AF60" s="9">
        <v>2524475.3881474817</v>
      </c>
      <c r="AG60" s="9">
        <v>1.5808986223063166</v>
      </c>
      <c r="AH60" s="9">
        <v>260654.31404754811</v>
      </c>
      <c r="AI60" s="9">
        <v>8024.2961971933155</v>
      </c>
      <c r="AJ60" s="9">
        <v>6188.9715840692224</v>
      </c>
      <c r="AK60" s="9">
        <v>8215.31806798449</v>
      </c>
      <c r="AL60" s="9">
        <v>12565.751318032189</v>
      </c>
      <c r="AM60" s="9">
        <v>10249.527245459562</v>
      </c>
      <c r="AN60" s="9">
        <v>253.39478471737164</v>
      </c>
      <c r="AO60" s="9">
        <v>22098571.687200665</v>
      </c>
      <c r="AP60" s="9">
        <v>1711049.9045109246</v>
      </c>
      <c r="AQ60" s="9">
        <v>2421310.7677559522</v>
      </c>
      <c r="AR60" s="9">
        <v>441339.25638123805</v>
      </c>
      <c r="AS60" s="9">
        <v>58884962.80832985</v>
      </c>
      <c r="AT60" s="9">
        <v>46287.354167517871</v>
      </c>
      <c r="AU60" s="9">
        <v>97405.322870725489</v>
      </c>
      <c r="AV60" s="9">
        <v>621843.64959390566</v>
      </c>
      <c r="AW60" s="9">
        <v>21645.824688189048</v>
      </c>
      <c r="AX60" s="20"/>
      <c r="AY60" s="9">
        <v>-347630.71188793099</v>
      </c>
      <c r="AZ60" s="9">
        <v>19.054173709239393</v>
      </c>
      <c r="BA60" s="9">
        <v>1.586356765925527E-2</v>
      </c>
      <c r="BB60" s="9">
        <v>111292.07700554849</v>
      </c>
      <c r="BC60" s="9">
        <v>1368702.7750494187</v>
      </c>
      <c r="BD60" s="9">
        <v>1.0914220138939628</v>
      </c>
      <c r="BE60" s="9">
        <v>127627.67047116329</v>
      </c>
      <c r="BF60" s="9">
        <v>5813.7011215528519</v>
      </c>
      <c r="BG60" s="9">
        <v>4225.3632255539633</v>
      </c>
      <c r="BH60" s="9">
        <v>5915.3877342330179</v>
      </c>
      <c r="BI60" s="9">
        <v>9689.6504767616934</v>
      </c>
      <c r="BJ60" s="9">
        <v>10079.516212853905</v>
      </c>
      <c r="BK60" s="9">
        <v>225.64788127522115</v>
      </c>
      <c r="BL60" s="9">
        <v>19337311.300987236</v>
      </c>
      <c r="BM60" s="9">
        <v>1742187.5817406657</v>
      </c>
      <c r="BN60" s="9">
        <v>2465968.935372883</v>
      </c>
      <c r="BO60" s="9">
        <v>369986.73951320525</v>
      </c>
      <c r="BP60" s="9">
        <v>60762969.147308372</v>
      </c>
      <c r="BQ60" s="9">
        <v>66823.203900179185</v>
      </c>
      <c r="BR60" s="9">
        <v>103948.56242641243</v>
      </c>
      <c r="BS60" s="9">
        <v>356493.86491733073</v>
      </c>
      <c r="BT60" s="9">
        <v>13587.422920149455</v>
      </c>
      <c r="BU60" s="20"/>
    </row>
    <row r="61" spans="2:73" x14ac:dyDescent="0.2">
      <c r="B61" s="4" t="s">
        <v>43</v>
      </c>
      <c r="C61" s="12">
        <v>14</v>
      </c>
      <c r="D61" s="19"/>
      <c r="E61" s="9">
        <f t="shared" si="21"/>
        <v>821751.28643434611</v>
      </c>
      <c r="F61" s="9">
        <f t="shared" si="0"/>
        <v>2.3999917372315096</v>
      </c>
      <c r="G61" s="9">
        <f t="shared" si="1"/>
        <v>4.6978467972531683E-3</v>
      </c>
      <c r="H61" s="9">
        <f t="shared" si="2"/>
        <v>53289.80520860781</v>
      </c>
      <c r="I61" s="9">
        <f t="shared" si="3"/>
        <v>1296519.554140476</v>
      </c>
      <c r="J61" s="9">
        <f t="shared" si="4"/>
        <v>0.54857519414926048</v>
      </c>
      <c r="K61" s="9">
        <f t="shared" si="5"/>
        <v>149288.20133465773</v>
      </c>
      <c r="L61" s="9">
        <f t="shared" si="6"/>
        <v>2472.8360945219019</v>
      </c>
      <c r="M61" s="9">
        <f t="shared" si="7"/>
        <v>2205.4240255710502</v>
      </c>
      <c r="N61" s="9">
        <f t="shared" si="8"/>
        <v>2572.9546420293891</v>
      </c>
      <c r="O61" s="9">
        <f t="shared" si="9"/>
        <v>3225.2932144878068</v>
      </c>
      <c r="P61" s="9">
        <f t="shared" si="10"/>
        <v>192.70200657240457</v>
      </c>
      <c r="Q61" s="9">
        <f t="shared" si="11"/>
        <v>31.163911319664606</v>
      </c>
      <c r="R61" s="9">
        <f t="shared" si="12"/>
        <v>3084150.1227598451</v>
      </c>
      <c r="S61" s="9">
        <f t="shared" si="13"/>
        <v>-34761.176835450577</v>
      </c>
      <c r="T61" s="9">
        <f t="shared" si="14"/>
        <v>-49853.691302854568</v>
      </c>
      <c r="U61" s="9">
        <f t="shared" si="15"/>
        <v>80359.599011215905</v>
      </c>
      <c r="V61" s="9">
        <f t="shared" si="16"/>
        <v>-2102370.3279313892</v>
      </c>
      <c r="W61" s="9">
        <f t="shared" si="17"/>
        <v>-23135.057172560017</v>
      </c>
      <c r="X61" s="9">
        <f t="shared" si="18"/>
        <v>-7259.2873253334692</v>
      </c>
      <c r="Y61" s="9">
        <f t="shared" si="19"/>
        <v>297449.43017321877</v>
      </c>
      <c r="Z61" s="9">
        <f t="shared" si="20"/>
        <v>9053.9959639823792</v>
      </c>
      <c r="AA61" s="20"/>
      <c r="AB61" s="9">
        <v>447379.7505550356</v>
      </c>
      <c r="AC61" s="9">
        <v>22.919871116412398</v>
      </c>
      <c r="AD61" s="9">
        <v>2.1781688891835765E-2</v>
      </c>
      <c r="AE61" s="9">
        <v>173142.81121458314</v>
      </c>
      <c r="AF61" s="9">
        <v>2770507.1580398502</v>
      </c>
      <c r="AG61" s="9">
        <v>1.7239527475735281</v>
      </c>
      <c r="AH61" s="9">
        <v>286733.38491898734</v>
      </c>
      <c r="AI61" s="9">
        <v>8733.7449946557408</v>
      </c>
      <c r="AJ61" s="9">
        <v>6755.8151915522412</v>
      </c>
      <c r="AK61" s="9">
        <v>8943.3722019726429</v>
      </c>
      <c r="AL61" s="9">
        <v>13660.301420231157</v>
      </c>
      <c r="AM61" s="9">
        <v>11047.565620415071</v>
      </c>
      <c r="AN61" s="9">
        <v>274.16932192374884</v>
      </c>
      <c r="AO61" s="9">
        <v>23908946.908438407</v>
      </c>
      <c r="AP61" s="9">
        <v>1841440.8342698826</v>
      </c>
      <c r="AQ61" s="9">
        <v>2605805.1621756353</v>
      </c>
      <c r="AR61" s="9">
        <v>478806.85694851412</v>
      </c>
      <c r="AS61" s="9">
        <v>63334673.369169906</v>
      </c>
      <c r="AT61" s="9">
        <v>48828.393181479143</v>
      </c>
      <c r="AU61" s="9">
        <v>104685.31836464918</v>
      </c>
      <c r="AV61" s="9">
        <v>681365.90008419042</v>
      </c>
      <c r="AW61" s="9">
        <v>23686.605262604866</v>
      </c>
      <c r="AX61" s="20"/>
      <c r="AY61" s="9">
        <v>-374371.53587931045</v>
      </c>
      <c r="AZ61" s="9">
        <v>20.519879379180889</v>
      </c>
      <c r="BA61" s="9">
        <v>1.7083842094582597E-2</v>
      </c>
      <c r="BB61" s="9">
        <v>119853.00600597533</v>
      </c>
      <c r="BC61" s="9">
        <v>1473987.6038993741</v>
      </c>
      <c r="BD61" s="9">
        <v>1.1753775534242676</v>
      </c>
      <c r="BE61" s="9">
        <v>137445.18358432961</v>
      </c>
      <c r="BF61" s="9">
        <v>6260.9089001338389</v>
      </c>
      <c r="BG61" s="9">
        <v>4550.3911659811911</v>
      </c>
      <c r="BH61" s="9">
        <v>6370.4175599432538</v>
      </c>
      <c r="BI61" s="9">
        <v>10435.00820574335</v>
      </c>
      <c r="BJ61" s="9">
        <v>10854.863613842666</v>
      </c>
      <c r="BK61" s="9">
        <v>243.00541060408423</v>
      </c>
      <c r="BL61" s="9">
        <v>20824796.785678562</v>
      </c>
      <c r="BM61" s="9">
        <v>1876202.0111053332</v>
      </c>
      <c r="BN61" s="9">
        <v>2655658.8534784899</v>
      </c>
      <c r="BO61" s="9">
        <v>398447.25793729821</v>
      </c>
      <c r="BP61" s="9">
        <v>65437043.697101295</v>
      </c>
      <c r="BQ61" s="9">
        <v>71963.45035403916</v>
      </c>
      <c r="BR61" s="9">
        <v>111944.60568998265</v>
      </c>
      <c r="BS61" s="9">
        <v>383916.46991097165</v>
      </c>
      <c r="BT61" s="9">
        <v>14632.609298622487</v>
      </c>
      <c r="BU61" s="20"/>
    </row>
    <row r="62" spans="2:73" x14ac:dyDescent="0.2">
      <c r="B62" s="4" t="s">
        <v>43</v>
      </c>
      <c r="C62" s="12">
        <v>15</v>
      </c>
      <c r="D62" s="19"/>
      <c r="E62" s="9">
        <f t="shared" si="21"/>
        <v>934371.84164625616</v>
      </c>
      <c r="F62" s="9">
        <f t="shared" si="0"/>
        <v>2.6800880965549965</v>
      </c>
      <c r="G62" s="9">
        <f t="shared" si="1"/>
        <v>5.2362449284897132E-3</v>
      </c>
      <c r="H62" s="9">
        <f t="shared" si="2"/>
        <v>59508.123078016026</v>
      </c>
      <c r="I62" s="9">
        <f t="shared" si="3"/>
        <v>1443552.9045426103</v>
      </c>
      <c r="J62" s="9">
        <f t="shared" si="4"/>
        <v>0.61083633311657737</v>
      </c>
      <c r="K62" s="9">
        <f t="shared" si="5"/>
        <v>166032.4613704817</v>
      </c>
      <c r="L62" s="9">
        <f t="shared" si="6"/>
        <v>2755.1730409078928</v>
      </c>
      <c r="M62" s="9">
        <f t="shared" si="7"/>
        <v>2458.2988558888737</v>
      </c>
      <c r="N62" s="9">
        <f t="shared" si="8"/>
        <v>2866.7704651646818</v>
      </c>
      <c r="O62" s="9">
        <f t="shared" si="9"/>
        <v>3595.7297191240868</v>
      </c>
      <c r="P62" s="9">
        <f t="shared" si="10"/>
        <v>217.61598139034504</v>
      </c>
      <c r="Q62" s="9">
        <f t="shared" si="11"/>
        <v>34.746290149469246</v>
      </c>
      <c r="R62" s="9">
        <f t="shared" si="12"/>
        <v>3451492.9931253754</v>
      </c>
      <c r="S62" s="9">
        <f t="shared" si="13"/>
        <v>-38089.407058959827</v>
      </c>
      <c r="T62" s="9">
        <f t="shared" si="14"/>
        <v>-54624.378510739654</v>
      </c>
      <c r="U62" s="9">
        <f t="shared" si="15"/>
        <v>89752.913259999244</v>
      </c>
      <c r="V62" s="9">
        <f t="shared" si="16"/>
        <v>-2317832.1549309641</v>
      </c>
      <c r="W62" s="9">
        <f t="shared" si="17"/>
        <v>-25583.512787829713</v>
      </c>
      <c r="X62" s="9">
        <f t="shared" si="18"/>
        <v>-7954.6758535714325</v>
      </c>
      <c r="Y62" s="9">
        <f t="shared" si="19"/>
        <v>331306.28741871496</v>
      </c>
      <c r="Z62" s="9">
        <f t="shared" si="20"/>
        <v>10083.707996041347</v>
      </c>
      <c r="AA62" s="20"/>
      <c r="AB62" s="9">
        <v>533259.48177556659</v>
      </c>
      <c r="AC62" s="9">
        <v>24.665673145677371</v>
      </c>
      <c r="AD62" s="9">
        <v>2.3540361458399644E-2</v>
      </c>
      <c r="AE62" s="9">
        <v>187922.05808441812</v>
      </c>
      <c r="AF62" s="9">
        <v>3022825.3372919396</v>
      </c>
      <c r="AG62" s="9">
        <v>1.8701694260711503</v>
      </c>
      <c r="AH62" s="9">
        <v>313295.15806797775</v>
      </c>
      <c r="AI62" s="9">
        <v>9463.2897196227223</v>
      </c>
      <c r="AJ62" s="9">
        <v>7333.7179622972917</v>
      </c>
      <c r="AK62" s="9">
        <v>9692.2178508181623</v>
      </c>
      <c r="AL62" s="9">
        <v>14776.095653849105</v>
      </c>
      <c r="AM62" s="9">
        <v>11847.826996221773</v>
      </c>
      <c r="AN62" s="9">
        <v>295.10923008241667</v>
      </c>
      <c r="AO62" s="9">
        <v>25763775.263495255</v>
      </c>
      <c r="AP62" s="9">
        <v>1972127.0334110395</v>
      </c>
      <c r="AQ62" s="9">
        <v>2790724.3930733567</v>
      </c>
      <c r="AR62" s="9">
        <v>516660.68962139002</v>
      </c>
      <c r="AS62" s="9">
        <v>67793286.091963306</v>
      </c>
      <c r="AT62" s="9">
        <v>51520.184020069362</v>
      </c>
      <c r="AU62" s="9">
        <v>111985.97309998133</v>
      </c>
      <c r="AV62" s="9">
        <v>742645.36232332734</v>
      </c>
      <c r="AW62" s="9">
        <v>25761.503673136867</v>
      </c>
      <c r="AX62" s="20"/>
      <c r="AY62" s="9">
        <v>-401112.35987068963</v>
      </c>
      <c r="AZ62" s="9">
        <v>21.985585049122374</v>
      </c>
      <c r="BA62" s="9">
        <v>1.8304116529909931E-2</v>
      </c>
      <c r="BB62" s="9">
        <v>128413.9350064021</v>
      </c>
      <c r="BC62" s="9">
        <v>1579272.4327493294</v>
      </c>
      <c r="BD62" s="9">
        <v>1.259333092954573</v>
      </c>
      <c r="BE62" s="9">
        <v>147262.69669749605</v>
      </c>
      <c r="BF62" s="9">
        <v>6708.1166787148295</v>
      </c>
      <c r="BG62" s="9">
        <v>4875.419106408418</v>
      </c>
      <c r="BH62" s="9">
        <v>6825.4473856534805</v>
      </c>
      <c r="BI62" s="9">
        <v>11180.365934725018</v>
      </c>
      <c r="BJ62" s="9">
        <v>11630.211014831428</v>
      </c>
      <c r="BK62" s="9">
        <v>260.36293993294743</v>
      </c>
      <c r="BL62" s="9">
        <v>22312282.27036988</v>
      </c>
      <c r="BM62" s="9">
        <v>2010216.4404699993</v>
      </c>
      <c r="BN62" s="9">
        <v>2845348.7715840964</v>
      </c>
      <c r="BO62" s="9">
        <v>426907.77636139077</v>
      </c>
      <c r="BP62" s="9">
        <v>70111118.24689427</v>
      </c>
      <c r="BQ62" s="9">
        <v>77103.696807899076</v>
      </c>
      <c r="BR62" s="9">
        <v>119940.64895355277</v>
      </c>
      <c r="BS62" s="9">
        <v>411339.07490461238</v>
      </c>
      <c r="BT62" s="9">
        <v>15677.795677095521</v>
      </c>
      <c r="BU62" s="20"/>
    </row>
    <row r="63" spans="2:73" x14ac:dyDescent="0.2">
      <c r="B63" s="4" t="s">
        <v>43</v>
      </c>
      <c r="C63" s="12">
        <v>16</v>
      </c>
      <c r="D63" s="19"/>
      <c r="E63" s="9">
        <f t="shared" si="21"/>
        <v>1009822.4382837733</v>
      </c>
      <c r="F63" s="9">
        <f t="shared" si="0"/>
        <v>2.9749124484610725</v>
      </c>
      <c r="G63" s="9">
        <f t="shared" si="1"/>
        <v>5.7984310904838424E-3</v>
      </c>
      <c r="H63" s="9">
        <f t="shared" si="2"/>
        <v>65756.067417174752</v>
      </c>
      <c r="I63" s="9">
        <f t="shared" si="3"/>
        <v>1595748.0446149495</v>
      </c>
      <c r="J63" s="9">
        <f t="shared" si="4"/>
        <v>0.6749138926221474</v>
      </c>
      <c r="K63" s="9">
        <f t="shared" si="5"/>
        <v>183248.07285940743</v>
      </c>
      <c r="L63" s="9">
        <f t="shared" si="6"/>
        <v>3043.1486390942582</v>
      </c>
      <c r="M63" s="9">
        <f t="shared" si="7"/>
        <v>2722.7419089929354</v>
      </c>
      <c r="N63" s="9">
        <f t="shared" si="8"/>
        <v>3166.523435248323</v>
      </c>
      <c r="O63" s="9">
        <f t="shared" si="9"/>
        <v>3985.2906959904831</v>
      </c>
      <c r="P63" s="9">
        <f t="shared" si="10"/>
        <v>246.05503982960181</v>
      </c>
      <c r="Q63" s="9">
        <f t="shared" si="11"/>
        <v>38.596780520487357</v>
      </c>
      <c r="R63" s="9">
        <f t="shared" si="12"/>
        <v>3874191.9598111808</v>
      </c>
      <c r="S63" s="9">
        <f t="shared" si="13"/>
        <v>-41207.07986731967</v>
      </c>
      <c r="T63" s="9">
        <f t="shared" si="14"/>
        <v>-59094.114252361935</v>
      </c>
      <c r="U63" s="9">
        <f t="shared" si="15"/>
        <v>99639.247324884171</v>
      </c>
      <c r="V63" s="9">
        <f t="shared" si="16"/>
        <v>-2529277.287241593</v>
      </c>
      <c r="W63" s="9">
        <f t="shared" si="17"/>
        <v>-27954.164602163306</v>
      </c>
      <c r="X63" s="9">
        <f t="shared" si="18"/>
        <v>-8634.8964975638664</v>
      </c>
      <c r="Y63" s="9">
        <f t="shared" si="19"/>
        <v>366098.73224587325</v>
      </c>
      <c r="Z63" s="9">
        <f t="shared" si="20"/>
        <v>11162.267300920299</v>
      </c>
      <c r="AA63" s="20"/>
      <c r="AB63" s="9">
        <v>581969.25442170433</v>
      </c>
      <c r="AC63" s="9">
        <v>26.426203167524942</v>
      </c>
      <c r="AD63" s="9">
        <v>2.5322822055721103E-2</v>
      </c>
      <c r="AE63" s="9">
        <v>202730.93142400362</v>
      </c>
      <c r="AF63" s="9">
        <v>3280305.3062142343</v>
      </c>
      <c r="AG63" s="9">
        <v>2.018202525107025</v>
      </c>
      <c r="AH63" s="9">
        <v>340328.28267006984</v>
      </c>
      <c r="AI63" s="9">
        <v>10198.473096390077</v>
      </c>
      <c r="AJ63" s="9">
        <v>7923.1889558285802</v>
      </c>
      <c r="AK63" s="9">
        <v>10447.000646612038</v>
      </c>
      <c r="AL63" s="9">
        <v>15911.014359697172</v>
      </c>
      <c r="AM63" s="9">
        <v>12651.613455649785</v>
      </c>
      <c r="AN63" s="9">
        <v>316.31724978229795</v>
      </c>
      <c r="AO63" s="9">
        <v>27673959.71487239</v>
      </c>
      <c r="AP63" s="9">
        <v>2103023.789967346</v>
      </c>
      <c r="AQ63" s="9">
        <v>2975944.5754373395</v>
      </c>
      <c r="AR63" s="9">
        <v>555007.54211036768</v>
      </c>
      <c r="AS63" s="9">
        <v>72255915.509445578</v>
      </c>
      <c r="AT63" s="9">
        <v>54289.778659595686</v>
      </c>
      <c r="AU63" s="9">
        <v>119301.79571955912</v>
      </c>
      <c r="AV63" s="9">
        <v>804860.41214412625</v>
      </c>
      <c r="AW63" s="9">
        <v>27885.249356488843</v>
      </c>
      <c r="AX63" s="20"/>
      <c r="AY63" s="9">
        <v>-427853.18386206892</v>
      </c>
      <c r="AZ63" s="9">
        <v>23.45129071906387</v>
      </c>
      <c r="BA63" s="9">
        <v>1.9524390965237261E-2</v>
      </c>
      <c r="BB63" s="9">
        <v>136974.86400682887</v>
      </c>
      <c r="BC63" s="9">
        <v>1684557.2615992848</v>
      </c>
      <c r="BD63" s="9">
        <v>1.3432886324848776</v>
      </c>
      <c r="BE63" s="9">
        <v>157080.2098106624</v>
      </c>
      <c r="BF63" s="9">
        <v>7155.3244572958183</v>
      </c>
      <c r="BG63" s="9">
        <v>5200.4470468356449</v>
      </c>
      <c r="BH63" s="9">
        <v>7280.4772113637146</v>
      </c>
      <c r="BI63" s="9">
        <v>11925.723663706689</v>
      </c>
      <c r="BJ63" s="9">
        <v>12405.558415820184</v>
      </c>
      <c r="BK63" s="9">
        <v>277.72046926181059</v>
      </c>
      <c r="BL63" s="9">
        <v>23799767.755061209</v>
      </c>
      <c r="BM63" s="9">
        <v>2144230.8698346657</v>
      </c>
      <c r="BN63" s="9">
        <v>3035038.6896897014</v>
      </c>
      <c r="BO63" s="9">
        <v>455368.29478548351</v>
      </c>
      <c r="BP63" s="9">
        <v>74785192.796687171</v>
      </c>
      <c r="BQ63" s="9">
        <v>82243.943261758992</v>
      </c>
      <c r="BR63" s="9">
        <v>127936.69221712298</v>
      </c>
      <c r="BS63" s="9">
        <v>438761.679898253</v>
      </c>
      <c r="BT63" s="9">
        <v>16722.982055568544</v>
      </c>
      <c r="BU63" s="20"/>
    </row>
    <row r="64" spans="2:73" x14ac:dyDescent="0.2">
      <c r="B64" s="4" t="s">
        <v>43</v>
      </c>
      <c r="C64" s="12">
        <v>17</v>
      </c>
      <c r="D64" s="19"/>
      <c r="E64" s="9">
        <f t="shared" si="21"/>
        <v>1234855.4269275838</v>
      </c>
      <c r="F64" s="9">
        <f t="shared" si="0"/>
        <v>3.3074604568351305</v>
      </c>
      <c r="G64" s="9">
        <f t="shared" si="1"/>
        <v>6.3655754621032741E-3</v>
      </c>
      <c r="H64" s="9">
        <f t="shared" si="2"/>
        <v>71517.575742259913</v>
      </c>
      <c r="I64" s="9">
        <f t="shared" si="3"/>
        <v>1719781.6138763276</v>
      </c>
      <c r="J64" s="9">
        <f t="shared" si="4"/>
        <v>0.72730715191109829</v>
      </c>
      <c r="K64" s="9">
        <f t="shared" si="5"/>
        <v>194771.12214440524</v>
      </c>
      <c r="L64" s="9">
        <f t="shared" si="6"/>
        <v>3304.7082441517932</v>
      </c>
      <c r="M64" s="9">
        <f t="shared" si="7"/>
        <v>2972.2390264536971</v>
      </c>
      <c r="N64" s="9">
        <f t="shared" si="8"/>
        <v>3438.2778861597399</v>
      </c>
      <c r="O64" s="9">
        <f t="shared" si="9"/>
        <v>4428.9860821166058</v>
      </c>
      <c r="P64" s="9">
        <f t="shared" si="10"/>
        <v>307.60199361400009</v>
      </c>
      <c r="Q64" s="9">
        <f t="shared" si="11"/>
        <v>43.436309985848482</v>
      </c>
      <c r="R64" s="9">
        <f t="shared" si="12"/>
        <v>4990361.8741000704</v>
      </c>
      <c r="S64" s="9">
        <f t="shared" si="13"/>
        <v>-36255.416987185832</v>
      </c>
      <c r="T64" s="9">
        <f t="shared" si="14"/>
        <v>-51992.933805243112</v>
      </c>
      <c r="U64" s="9">
        <f t="shared" si="15"/>
        <v>109145.16564359656</v>
      </c>
      <c r="V64" s="9">
        <f t="shared" si="16"/>
        <v>-2412101.5010730028</v>
      </c>
      <c r="W64" s="9">
        <f t="shared" si="17"/>
        <v>-25666.558389118989</v>
      </c>
      <c r="X64" s="9">
        <f t="shared" si="18"/>
        <v>-8362.3042318089574</v>
      </c>
      <c r="Y64" s="9">
        <f t="shared" si="19"/>
        <v>394315.83636789356</v>
      </c>
      <c r="Z64" s="9">
        <f t="shared" si="20"/>
        <v>12072.034626800665</v>
      </c>
      <c r="AA64" s="20"/>
      <c r="AB64" s="9">
        <v>780261.41907413525</v>
      </c>
      <c r="AC64" s="9">
        <v>28.224456845840486</v>
      </c>
      <c r="AD64" s="9">
        <v>2.7110240862667848E-2</v>
      </c>
      <c r="AE64" s="9">
        <v>217053.36874951553</v>
      </c>
      <c r="AF64" s="9">
        <v>3509623.704325567</v>
      </c>
      <c r="AG64" s="9">
        <v>2.1545513239262801</v>
      </c>
      <c r="AH64" s="9">
        <v>361668.84506823408</v>
      </c>
      <c r="AI64" s="9">
        <v>10907.2404800286</v>
      </c>
      <c r="AJ64" s="9">
        <v>8497.7140137165716</v>
      </c>
      <c r="AK64" s="9">
        <v>11173.784923233685</v>
      </c>
      <c r="AL64" s="9">
        <v>17100.067474804961</v>
      </c>
      <c r="AM64" s="9">
        <v>13488.507810422951</v>
      </c>
      <c r="AN64" s="9">
        <v>338.51430857652224</v>
      </c>
      <c r="AO64" s="9">
        <v>30277615.113852609</v>
      </c>
      <c r="AP64" s="9">
        <v>2241989.8822121462</v>
      </c>
      <c r="AQ64" s="9">
        <v>3172735.6739900657</v>
      </c>
      <c r="AR64" s="9">
        <v>592973.97885317286</v>
      </c>
      <c r="AS64" s="9">
        <v>77047165.845407113</v>
      </c>
      <c r="AT64" s="9">
        <v>61717.631326499992</v>
      </c>
      <c r="AU64" s="9">
        <v>127570.43124888427</v>
      </c>
      <c r="AV64" s="9">
        <v>860500.1212597877</v>
      </c>
      <c r="AW64" s="9">
        <v>29840.203060842257</v>
      </c>
      <c r="AX64" s="20"/>
      <c r="AY64" s="9">
        <v>-454594.00785344839</v>
      </c>
      <c r="AZ64" s="9">
        <v>24.916996389005355</v>
      </c>
      <c r="BA64" s="9">
        <v>2.0744665400564574E-2</v>
      </c>
      <c r="BB64" s="9">
        <v>145535.79300725562</v>
      </c>
      <c r="BC64" s="9">
        <v>1789842.0904492394</v>
      </c>
      <c r="BD64" s="9">
        <v>1.4272441720151818</v>
      </c>
      <c r="BE64" s="9">
        <v>166897.72292382884</v>
      </c>
      <c r="BF64" s="9">
        <v>7602.5322358768071</v>
      </c>
      <c r="BG64" s="9">
        <v>5525.4749872628745</v>
      </c>
      <c r="BH64" s="9">
        <v>7735.507037073945</v>
      </c>
      <c r="BI64" s="9">
        <v>12671.081392688355</v>
      </c>
      <c r="BJ64" s="9">
        <v>13180.90581680895</v>
      </c>
      <c r="BK64" s="9">
        <v>295.07799859067376</v>
      </c>
      <c r="BL64" s="9">
        <v>25287253.239752539</v>
      </c>
      <c r="BM64" s="9">
        <v>2278245.299199332</v>
      </c>
      <c r="BN64" s="9">
        <v>3224728.6077953088</v>
      </c>
      <c r="BO64" s="9">
        <v>483828.8132095763</v>
      </c>
      <c r="BP64" s="9">
        <v>79459267.346480116</v>
      </c>
      <c r="BQ64" s="9">
        <v>87384.189715618981</v>
      </c>
      <c r="BR64" s="9">
        <v>135932.73548069323</v>
      </c>
      <c r="BS64" s="9">
        <v>466184.28489189415</v>
      </c>
      <c r="BT64" s="9">
        <v>17768.168434041592</v>
      </c>
      <c r="BU64" s="20"/>
    </row>
    <row r="65" spans="2:73" x14ac:dyDescent="0.2">
      <c r="B65" s="4" t="s">
        <v>43</v>
      </c>
      <c r="C65" s="12">
        <v>18</v>
      </c>
      <c r="D65" s="19"/>
      <c r="E65" s="9">
        <f t="shared" si="21"/>
        <v>1420913.1807293594</v>
      </c>
      <c r="F65" s="9">
        <f t="shared" si="0"/>
        <v>3.6399874798680543</v>
      </c>
      <c r="G65" s="9">
        <f t="shared" si="1"/>
        <v>6.9326904265805643E-3</v>
      </c>
      <c r="H65" s="9">
        <f t="shared" si="2"/>
        <v>77278.848574284086</v>
      </c>
      <c r="I65" s="9">
        <f t="shared" si="3"/>
        <v>1843811.7115236917</v>
      </c>
      <c r="J65" s="9">
        <f t="shared" si="4"/>
        <v>0.77969894828303943</v>
      </c>
      <c r="K65" s="9">
        <f t="shared" si="5"/>
        <v>206294.16196921942</v>
      </c>
      <c r="L65" s="9">
        <f t="shared" si="6"/>
        <v>3566.257567767283</v>
      </c>
      <c r="M65" s="9">
        <f t="shared" si="7"/>
        <v>3221.7248003714221</v>
      </c>
      <c r="N65" s="9">
        <f t="shared" si="8"/>
        <v>3710.0217007931087</v>
      </c>
      <c r="O65" s="9">
        <f t="shared" si="9"/>
        <v>4872.6534389836561</v>
      </c>
      <c r="P65" s="9">
        <f t="shared" si="10"/>
        <v>369.14233757484908</v>
      </c>
      <c r="Q65" s="9">
        <f t="shared" si="11"/>
        <v>48.27548988444812</v>
      </c>
      <c r="R65" s="9">
        <f t="shared" si="12"/>
        <v>6106405.2491187751</v>
      </c>
      <c r="S65" s="9">
        <f t="shared" si="13"/>
        <v>-31304.834056862164</v>
      </c>
      <c r="T65" s="9">
        <f t="shared" si="14"/>
        <v>-44893.302043534815</v>
      </c>
      <c r="U65" s="9">
        <f t="shared" si="15"/>
        <v>118650.62014580681</v>
      </c>
      <c r="V65" s="9">
        <f t="shared" si="16"/>
        <v>-2294965.247883752</v>
      </c>
      <c r="W65" s="9">
        <f t="shared" si="17"/>
        <v>-23379.536086365057</v>
      </c>
      <c r="X65" s="9">
        <f t="shared" si="18"/>
        <v>-8089.8268134343962</v>
      </c>
      <c r="Y65" s="9">
        <f t="shared" si="19"/>
        <v>422532.17934610054</v>
      </c>
      <c r="Z65" s="9">
        <f t="shared" si="20"/>
        <v>12981.77174412593</v>
      </c>
      <c r="AA65" s="20"/>
      <c r="AB65" s="9">
        <v>939578.348884532</v>
      </c>
      <c r="AC65" s="9">
        <v>30.022689538814909</v>
      </c>
      <c r="AD65" s="9">
        <v>2.8897630262472468E-2</v>
      </c>
      <c r="AE65" s="9">
        <v>231375.5705819666</v>
      </c>
      <c r="AF65" s="9">
        <v>3738938.6308228867</v>
      </c>
      <c r="AG65" s="9">
        <v>2.2908986598285264</v>
      </c>
      <c r="AH65" s="9">
        <v>383009.3980062147</v>
      </c>
      <c r="AI65" s="9">
        <v>11615.99758222508</v>
      </c>
      <c r="AJ65" s="9">
        <v>9072.2277280615217</v>
      </c>
      <c r="AK65" s="9">
        <v>11900.558563577288</v>
      </c>
      <c r="AL65" s="9">
        <v>18289.092560653677</v>
      </c>
      <c r="AM65" s="9">
        <v>14325.395555372557</v>
      </c>
      <c r="AN65" s="9">
        <v>360.71101780398493</v>
      </c>
      <c r="AO65" s="9">
        <v>32881143.973562639</v>
      </c>
      <c r="AP65" s="9">
        <v>2380954.8945071367</v>
      </c>
      <c r="AQ65" s="9">
        <v>3369525.2238573786</v>
      </c>
      <c r="AR65" s="9">
        <v>630939.95177947567</v>
      </c>
      <c r="AS65" s="9">
        <v>81838376.648389325</v>
      </c>
      <c r="AT65" s="9">
        <v>69144.900083113826</v>
      </c>
      <c r="AU65" s="9">
        <v>135838.95193082892</v>
      </c>
      <c r="AV65" s="9">
        <v>916139.06923163531</v>
      </c>
      <c r="AW65" s="9">
        <v>31795.126556640542</v>
      </c>
      <c r="AX65" s="20"/>
      <c r="AY65" s="9">
        <v>-481334.83184482751</v>
      </c>
      <c r="AZ65" s="9">
        <v>26.382702058946855</v>
      </c>
      <c r="BA65" s="9">
        <v>2.1964939835891904E-2</v>
      </c>
      <c r="BB65" s="9">
        <v>154096.72200768252</v>
      </c>
      <c r="BC65" s="9">
        <v>1895126.9192991951</v>
      </c>
      <c r="BD65" s="9">
        <v>1.5111997115454869</v>
      </c>
      <c r="BE65" s="9">
        <v>176715.23603699528</v>
      </c>
      <c r="BF65" s="9">
        <v>8049.7400144577969</v>
      </c>
      <c r="BG65" s="9">
        <v>5850.5029276900996</v>
      </c>
      <c r="BH65" s="9">
        <v>8190.536862784179</v>
      </c>
      <c r="BI65" s="9">
        <v>13416.439121670021</v>
      </c>
      <c r="BJ65" s="9">
        <v>13956.253217797708</v>
      </c>
      <c r="BK65" s="9">
        <v>312.43552791953681</v>
      </c>
      <c r="BL65" s="9">
        <v>26774738.724443864</v>
      </c>
      <c r="BM65" s="9">
        <v>2412259.7285639988</v>
      </c>
      <c r="BN65" s="9">
        <v>3414418.5259009134</v>
      </c>
      <c r="BO65" s="9">
        <v>512289.33163366886</v>
      </c>
      <c r="BP65" s="9">
        <v>84133341.896273077</v>
      </c>
      <c r="BQ65" s="9">
        <v>92524.436169478882</v>
      </c>
      <c r="BR65" s="9">
        <v>143928.77874426331</v>
      </c>
      <c r="BS65" s="9">
        <v>493606.88988553477</v>
      </c>
      <c r="BT65" s="9">
        <v>18813.354812514612</v>
      </c>
      <c r="BU65" s="20"/>
    </row>
    <row r="66" spans="2:73" x14ac:dyDescent="0.2">
      <c r="B66" s="4" t="s">
        <v>43</v>
      </c>
      <c r="C66" s="12">
        <v>19</v>
      </c>
      <c r="D66" s="19"/>
      <c r="E66" s="9">
        <f t="shared" si="21"/>
        <v>1646390.2342749662</v>
      </c>
      <c r="F66" s="9">
        <f t="shared" si="0"/>
        <v>3.9849829094011362</v>
      </c>
      <c r="G66" s="9">
        <f t="shared" si="1"/>
        <v>7.5134737290580011E-3</v>
      </c>
      <c r="H66" s="9">
        <f t="shared" si="2"/>
        <v>83214.49564130939</v>
      </c>
      <c r="I66" s="9">
        <f t="shared" si="3"/>
        <v>1970142.1787460728</v>
      </c>
      <c r="J66" s="9">
        <f t="shared" si="4"/>
        <v>0.83290841040499242</v>
      </c>
      <c r="K66" s="9">
        <f t="shared" si="5"/>
        <v>217843.89089403537</v>
      </c>
      <c r="L66" s="9">
        <f t="shared" si="6"/>
        <v>3831.4120838828294</v>
      </c>
      <c r="M66" s="9">
        <f t="shared" si="7"/>
        <v>3478.3399775391872</v>
      </c>
      <c r="N66" s="9">
        <f t="shared" si="8"/>
        <v>3985.6072789265381</v>
      </c>
      <c r="O66" s="9">
        <f t="shared" si="9"/>
        <v>5326.4984306007937</v>
      </c>
      <c r="P66" s="9">
        <f t="shared" si="10"/>
        <v>434.54795028575973</v>
      </c>
      <c r="Q66" s="9">
        <f t="shared" si="11"/>
        <v>53.242102658049419</v>
      </c>
      <c r="R66" s="9">
        <f t="shared" si="12"/>
        <v>7244057.741137702</v>
      </c>
      <c r="S66" s="9">
        <f t="shared" si="13"/>
        <v>-25808.928426526487</v>
      </c>
      <c r="T66" s="9">
        <f t="shared" si="14"/>
        <v>-37009.349831815343</v>
      </c>
      <c r="U66" s="9">
        <f t="shared" si="15"/>
        <v>128634.15442301973</v>
      </c>
      <c r="V66" s="9">
        <f t="shared" si="16"/>
        <v>-2159381.1356941015</v>
      </c>
      <c r="W66" s="9">
        <f t="shared" si="17"/>
        <v>-20984.520323610632</v>
      </c>
      <c r="X66" s="9">
        <f t="shared" si="18"/>
        <v>-7696.4105925593467</v>
      </c>
      <c r="Y66" s="9">
        <f t="shared" si="19"/>
        <v>451297.46604931192</v>
      </c>
      <c r="Z66" s="9">
        <f t="shared" si="20"/>
        <v>13915.168273951338</v>
      </c>
      <c r="AA66" s="20"/>
      <c r="AB66" s="9">
        <v>1138314.5784387593</v>
      </c>
      <c r="AC66" s="9">
        <v>31.833390638289476</v>
      </c>
      <c r="AD66" s="9">
        <v>3.0698688000277228E-2</v>
      </c>
      <c r="AE66" s="9">
        <v>245872.14664941866</v>
      </c>
      <c r="AF66" s="9">
        <v>3970553.9268952226</v>
      </c>
      <c r="AG66" s="9">
        <v>2.4280636614807838</v>
      </c>
      <c r="AH66" s="9">
        <v>404376.64004419692</v>
      </c>
      <c r="AI66" s="9">
        <v>12328.359876921611</v>
      </c>
      <c r="AJ66" s="9">
        <v>9653.8708456565182</v>
      </c>
      <c r="AK66" s="9">
        <v>12631.173967420944</v>
      </c>
      <c r="AL66" s="9">
        <v>19488.295281252482</v>
      </c>
      <c r="AM66" s="9">
        <v>15166.148569072233</v>
      </c>
      <c r="AN66" s="9">
        <v>383.03515990644939</v>
      </c>
      <c r="AO66" s="9">
        <v>35506281.950272895</v>
      </c>
      <c r="AP66" s="9">
        <v>2520465.2295021391</v>
      </c>
      <c r="AQ66" s="9">
        <v>3567099.0941747068</v>
      </c>
      <c r="AR66" s="9">
        <v>669384.00448078127</v>
      </c>
      <c r="AS66" s="9">
        <v>86648035.31037192</v>
      </c>
      <c r="AT66" s="9">
        <v>76680.162299728196</v>
      </c>
      <c r="AU66" s="9">
        <v>144228.41141527411</v>
      </c>
      <c r="AV66" s="9">
        <v>972326.96092848736</v>
      </c>
      <c r="AW66" s="9">
        <v>33773.709464938991</v>
      </c>
      <c r="AX66" s="20"/>
      <c r="AY66" s="9">
        <v>-508075.65583620692</v>
      </c>
      <c r="AZ66" s="9">
        <v>27.84840772888834</v>
      </c>
      <c r="BA66" s="9">
        <v>2.3185214271219227E-2</v>
      </c>
      <c r="BB66" s="9">
        <v>162657.65100810927</v>
      </c>
      <c r="BC66" s="9">
        <v>2000411.7481491498</v>
      </c>
      <c r="BD66" s="9">
        <v>1.5951552510757914</v>
      </c>
      <c r="BE66" s="9">
        <v>186532.74915016154</v>
      </c>
      <c r="BF66" s="9">
        <v>8496.947793038782</v>
      </c>
      <c r="BG66" s="9">
        <v>6175.530868117331</v>
      </c>
      <c r="BH66" s="9">
        <v>8645.5666884944058</v>
      </c>
      <c r="BI66" s="9">
        <v>14161.796850651688</v>
      </c>
      <c r="BJ66" s="9">
        <v>14731.600618786473</v>
      </c>
      <c r="BK66" s="9">
        <v>329.79305724839998</v>
      </c>
      <c r="BL66" s="9">
        <v>28262224.209135193</v>
      </c>
      <c r="BM66" s="9">
        <v>2546274.1579286656</v>
      </c>
      <c r="BN66" s="9">
        <v>3604108.4440065222</v>
      </c>
      <c r="BO66" s="9">
        <v>540749.85005776153</v>
      </c>
      <c r="BP66" s="9">
        <v>88807416.446066022</v>
      </c>
      <c r="BQ66" s="9">
        <v>97664.682623338827</v>
      </c>
      <c r="BR66" s="9">
        <v>151924.82200783346</v>
      </c>
      <c r="BS66" s="9">
        <v>521029.49487917544</v>
      </c>
      <c r="BT66" s="9">
        <v>19858.541190987653</v>
      </c>
      <c r="BU66" s="20"/>
    </row>
    <row r="67" spans="2:73" x14ac:dyDescent="0.2">
      <c r="B67" s="5" t="s">
        <v>43</v>
      </c>
      <c r="C67" s="13">
        <v>20</v>
      </c>
      <c r="D67" s="19"/>
      <c r="E67" s="10">
        <f t="shared" si="21"/>
        <v>1842695.6396565861</v>
      </c>
      <c r="F67" s="10">
        <f t="shared" si="0"/>
        <v>4.3175099324340174</v>
      </c>
      <c r="G67" s="10">
        <f t="shared" si="1"/>
        <v>8.0805886935352705E-3</v>
      </c>
      <c r="H67" s="10">
        <f t="shared" si="2"/>
        <v>88975.768473333126</v>
      </c>
      <c r="I67" s="10">
        <f t="shared" si="3"/>
        <v>2094172.2763934312</v>
      </c>
      <c r="J67" s="10">
        <f t="shared" si="4"/>
        <v>0.88530020677693022</v>
      </c>
      <c r="K67" s="10">
        <f t="shared" si="5"/>
        <v>229366.93071884912</v>
      </c>
      <c r="L67" s="10">
        <f t="shared" si="6"/>
        <v>4092.9614074982983</v>
      </c>
      <c r="M67" s="10">
        <f t="shared" si="7"/>
        <v>3727.8257514569023</v>
      </c>
      <c r="N67" s="10">
        <f t="shared" si="8"/>
        <v>4257.3510935598842</v>
      </c>
      <c r="O67" s="10">
        <f t="shared" si="9"/>
        <v>5770.1657874678131</v>
      </c>
      <c r="P67" s="10">
        <f t="shared" si="10"/>
        <v>496.08829424659598</v>
      </c>
      <c r="Q67" s="10">
        <f t="shared" si="11"/>
        <v>58.081282556648489</v>
      </c>
      <c r="R67" s="10">
        <f t="shared" si="12"/>
        <v>8360101.1161563732</v>
      </c>
      <c r="S67" s="10">
        <f t="shared" si="13"/>
        <v>-20858.345496203285</v>
      </c>
      <c r="T67" s="10">
        <f t="shared" si="14"/>
        <v>-29909.718070110306</v>
      </c>
      <c r="U67" s="10">
        <f t="shared" si="15"/>
        <v>138139.60892522894</v>
      </c>
      <c r="V67" s="10">
        <f t="shared" si="16"/>
        <v>-2042244.8825049251</v>
      </c>
      <c r="W67" s="10">
        <f t="shared" si="17"/>
        <v>-18697.498020856889</v>
      </c>
      <c r="X67" s="10">
        <f t="shared" si="18"/>
        <v>-7423.9331741851347</v>
      </c>
      <c r="Y67" s="10">
        <f t="shared" si="19"/>
        <v>479513.80902751721</v>
      </c>
      <c r="Z67" s="10">
        <f t="shared" si="20"/>
        <v>14824.905391276534</v>
      </c>
      <c r="AA67" s="20"/>
      <c r="AB67" s="10">
        <v>1307879.1598289995</v>
      </c>
      <c r="AC67" s="10">
        <v>33.63162333126386</v>
      </c>
      <c r="AD67" s="10">
        <v>3.2486077400081824E-2</v>
      </c>
      <c r="AE67" s="10">
        <v>260194.34848186921</v>
      </c>
      <c r="AF67" s="10">
        <v>4199868.8533925358</v>
      </c>
      <c r="AG67" s="10">
        <v>2.5644109973830269</v>
      </c>
      <c r="AH67" s="10">
        <v>425717.19298217708</v>
      </c>
      <c r="AI67" s="10">
        <v>13037.116979118071</v>
      </c>
      <c r="AJ67" s="10">
        <v>10228.384560001457</v>
      </c>
      <c r="AK67" s="10">
        <v>13357.947607764525</v>
      </c>
      <c r="AL67" s="10">
        <v>20677.320367101169</v>
      </c>
      <c r="AM67" s="10">
        <v>16003.036314021825</v>
      </c>
      <c r="AN67" s="10">
        <v>405.23186913391169</v>
      </c>
      <c r="AO67" s="10">
        <v>38109810.809982881</v>
      </c>
      <c r="AP67" s="10">
        <v>2659430.2417971273</v>
      </c>
      <c r="AQ67" s="10">
        <v>3763888.6440420165</v>
      </c>
      <c r="AR67" s="10">
        <v>707349.97740708315</v>
      </c>
      <c r="AS67" s="10">
        <v>91439246.113354027</v>
      </c>
      <c r="AT67" s="10">
        <v>84107.431056341826</v>
      </c>
      <c r="AU67" s="10">
        <v>152496.93209721861</v>
      </c>
      <c r="AV67" s="10">
        <v>1027965.9089003337</v>
      </c>
      <c r="AW67" s="10">
        <v>35728.632960737224</v>
      </c>
      <c r="AX67" s="20"/>
      <c r="AY67" s="10">
        <v>-534816.47982758668</v>
      </c>
      <c r="AZ67" s="10">
        <v>29.314113398829843</v>
      </c>
      <c r="BA67" s="10">
        <v>2.4405488706546553E-2</v>
      </c>
      <c r="BB67" s="10">
        <v>171218.58000853608</v>
      </c>
      <c r="BC67" s="10">
        <v>2105696.5769991046</v>
      </c>
      <c r="BD67" s="10">
        <v>1.6791107906060967</v>
      </c>
      <c r="BE67" s="10">
        <v>196350.26226332795</v>
      </c>
      <c r="BF67" s="10">
        <v>8944.1555716197727</v>
      </c>
      <c r="BG67" s="10">
        <v>6500.5588085445552</v>
      </c>
      <c r="BH67" s="10">
        <v>9100.5965142046407</v>
      </c>
      <c r="BI67" s="10">
        <v>14907.154579633356</v>
      </c>
      <c r="BJ67" s="10">
        <v>15506.948019775229</v>
      </c>
      <c r="BK67" s="10">
        <v>347.1505865772632</v>
      </c>
      <c r="BL67" s="10">
        <v>29749709.693826508</v>
      </c>
      <c r="BM67" s="10">
        <v>2680288.5872933306</v>
      </c>
      <c r="BN67" s="10">
        <v>3793798.3621121268</v>
      </c>
      <c r="BO67" s="10">
        <v>569210.36848185421</v>
      </c>
      <c r="BP67" s="10">
        <v>93481490.995858952</v>
      </c>
      <c r="BQ67" s="10">
        <v>102804.92907719871</v>
      </c>
      <c r="BR67" s="10">
        <v>159920.86527140375</v>
      </c>
      <c r="BS67" s="10">
        <v>548452.09987281647</v>
      </c>
      <c r="BT67" s="10">
        <v>20903.727569460691</v>
      </c>
      <c r="BU67" s="20"/>
    </row>
    <row r="68" spans="2:73" x14ac:dyDescent="0.2">
      <c r="B68" s="7" t="s">
        <v>44</v>
      </c>
      <c r="C68" s="11">
        <v>1</v>
      </c>
      <c r="D68" s="19"/>
      <c r="E68" s="8">
        <f t="shared" si="21"/>
        <v>0</v>
      </c>
      <c r="F68" s="8">
        <f t="shared" si="0"/>
        <v>0</v>
      </c>
      <c r="G68" s="8">
        <f t="shared" si="1"/>
        <v>0</v>
      </c>
      <c r="H68" s="8">
        <f t="shared" si="2"/>
        <v>0</v>
      </c>
      <c r="I68" s="8">
        <f t="shared" si="3"/>
        <v>0</v>
      </c>
      <c r="J68" s="8">
        <f t="shared" si="4"/>
        <v>0</v>
      </c>
      <c r="K68" s="8">
        <f t="shared" si="5"/>
        <v>0</v>
      </c>
      <c r="L68" s="8">
        <f t="shared" si="6"/>
        <v>0</v>
      </c>
      <c r="M68" s="8">
        <f t="shared" si="7"/>
        <v>0</v>
      </c>
      <c r="N68" s="8">
        <f t="shared" si="8"/>
        <v>0</v>
      </c>
      <c r="O68" s="8">
        <f t="shared" si="9"/>
        <v>0</v>
      </c>
      <c r="P68" s="8">
        <f t="shared" si="10"/>
        <v>0</v>
      </c>
      <c r="Q68" s="8">
        <f t="shared" si="11"/>
        <v>0</v>
      </c>
      <c r="R68" s="8">
        <f t="shared" si="12"/>
        <v>0</v>
      </c>
      <c r="S68" s="8">
        <f t="shared" si="13"/>
        <v>0</v>
      </c>
      <c r="T68" s="8">
        <f t="shared" si="14"/>
        <v>0</v>
      </c>
      <c r="U68" s="8">
        <f t="shared" si="15"/>
        <v>0</v>
      </c>
      <c r="V68" s="8">
        <f t="shared" si="16"/>
        <v>0</v>
      </c>
      <c r="W68" s="8">
        <f t="shared" si="17"/>
        <v>0</v>
      </c>
      <c r="X68" s="8">
        <f t="shared" si="18"/>
        <v>0</v>
      </c>
      <c r="Y68" s="8">
        <f t="shared" si="19"/>
        <v>0</v>
      </c>
      <c r="Z68" s="8">
        <f t="shared" si="20"/>
        <v>0</v>
      </c>
      <c r="AA68" s="20"/>
      <c r="AB68" s="8">
        <v>-26740.823991379308</v>
      </c>
      <c r="AC68" s="8">
        <v>1.4657056699414917</v>
      </c>
      <c r="AD68" s="8">
        <v>1.2202744353273284E-3</v>
      </c>
      <c r="AE68" s="8">
        <v>8560.9290004268023</v>
      </c>
      <c r="AF68" s="8">
        <v>105284.82884995527</v>
      </c>
      <c r="AG68" s="8">
        <v>8.3955539530304837E-2</v>
      </c>
      <c r="AH68" s="8">
        <v>9817.5131131663984</v>
      </c>
      <c r="AI68" s="8">
        <v>447.20777858098864</v>
      </c>
      <c r="AJ68" s="8">
        <v>325.0279404272278</v>
      </c>
      <c r="AK68" s="8">
        <v>455.02982571023216</v>
      </c>
      <c r="AL68" s="8">
        <v>745.35772898166795</v>
      </c>
      <c r="AM68" s="8">
        <v>775.34740098876114</v>
      </c>
      <c r="AN68" s="8">
        <v>17.357529328863158</v>
      </c>
      <c r="AO68" s="8">
        <v>1487485.4846913256</v>
      </c>
      <c r="AP68" s="8">
        <v>134014.42936466658</v>
      </c>
      <c r="AQ68" s="8">
        <v>189689.91810560631</v>
      </c>
      <c r="AR68" s="8">
        <v>28460.518424092719</v>
      </c>
      <c r="AS68" s="8">
        <v>4674074.5497929482</v>
      </c>
      <c r="AT68" s="8">
        <v>5140.2464538599361</v>
      </c>
      <c r="AU68" s="8">
        <v>7996.0432635701854</v>
      </c>
      <c r="AV68" s="8">
        <v>27422.604993640809</v>
      </c>
      <c r="AW68" s="8">
        <v>1045.186378473034</v>
      </c>
      <c r="AX68" s="20"/>
      <c r="AY68" s="8">
        <v>-26740.823991379308</v>
      </c>
      <c r="AZ68" s="8">
        <v>1.4657056699414917</v>
      </c>
      <c r="BA68" s="8">
        <v>1.2202744353273284E-3</v>
      </c>
      <c r="BB68" s="8">
        <v>8560.9290004268023</v>
      </c>
      <c r="BC68" s="8">
        <v>105284.82884995527</v>
      </c>
      <c r="BD68" s="8">
        <v>8.3955539530304837E-2</v>
      </c>
      <c r="BE68" s="8">
        <v>9817.5131131663984</v>
      </c>
      <c r="BF68" s="8">
        <v>447.20777858098864</v>
      </c>
      <c r="BG68" s="8">
        <v>325.0279404272278</v>
      </c>
      <c r="BH68" s="8">
        <v>455.02982571023216</v>
      </c>
      <c r="BI68" s="8">
        <v>745.35772898166795</v>
      </c>
      <c r="BJ68" s="8">
        <v>775.34740098876114</v>
      </c>
      <c r="BK68" s="8">
        <v>17.357529328863158</v>
      </c>
      <c r="BL68" s="8">
        <v>1487485.4846913256</v>
      </c>
      <c r="BM68" s="8">
        <v>134014.42936466658</v>
      </c>
      <c r="BN68" s="8">
        <v>189689.91810560631</v>
      </c>
      <c r="BO68" s="8">
        <v>28460.518424092719</v>
      </c>
      <c r="BP68" s="8">
        <v>4674074.5497929482</v>
      </c>
      <c r="BQ68" s="8">
        <v>5140.2464538599361</v>
      </c>
      <c r="BR68" s="8">
        <v>7996.0432635701854</v>
      </c>
      <c r="BS68" s="8">
        <v>27422.604993640809</v>
      </c>
      <c r="BT68" s="8">
        <v>1045.186378473034</v>
      </c>
      <c r="BU68" s="20"/>
    </row>
    <row r="69" spans="2:73" x14ac:dyDescent="0.2">
      <c r="B69" s="4" t="s">
        <v>44</v>
      </c>
      <c r="C69" s="12">
        <v>2</v>
      </c>
      <c r="D69" s="19"/>
      <c r="E69" s="9">
        <f t="shared" si="21"/>
        <v>0</v>
      </c>
      <c r="F69" s="9">
        <f t="shared" si="0"/>
        <v>0</v>
      </c>
      <c r="G69" s="9">
        <f t="shared" si="1"/>
        <v>0</v>
      </c>
      <c r="H69" s="9">
        <f t="shared" si="2"/>
        <v>0</v>
      </c>
      <c r="I69" s="9">
        <f t="shared" si="3"/>
        <v>0</v>
      </c>
      <c r="J69" s="9">
        <f t="shared" si="4"/>
        <v>0</v>
      </c>
      <c r="K69" s="9">
        <f t="shared" si="5"/>
        <v>0</v>
      </c>
      <c r="L69" s="9">
        <f t="shared" si="6"/>
        <v>0</v>
      </c>
      <c r="M69" s="9">
        <f t="shared" si="7"/>
        <v>0</v>
      </c>
      <c r="N69" s="9">
        <f t="shared" si="8"/>
        <v>0</v>
      </c>
      <c r="O69" s="9">
        <f t="shared" si="9"/>
        <v>0</v>
      </c>
      <c r="P69" s="9">
        <f t="shared" si="10"/>
        <v>0</v>
      </c>
      <c r="Q69" s="9">
        <f t="shared" si="11"/>
        <v>0</v>
      </c>
      <c r="R69" s="9">
        <f t="shared" si="12"/>
        <v>0</v>
      </c>
      <c r="S69" s="9">
        <f t="shared" si="13"/>
        <v>0</v>
      </c>
      <c r="T69" s="9">
        <f t="shared" si="14"/>
        <v>0</v>
      </c>
      <c r="U69" s="9">
        <f t="shared" si="15"/>
        <v>0</v>
      </c>
      <c r="V69" s="9">
        <f t="shared" si="16"/>
        <v>0</v>
      </c>
      <c r="W69" s="9">
        <f t="shared" si="17"/>
        <v>0</v>
      </c>
      <c r="X69" s="9">
        <f t="shared" si="18"/>
        <v>0</v>
      </c>
      <c r="Y69" s="9">
        <f t="shared" si="19"/>
        <v>0</v>
      </c>
      <c r="Z69" s="9">
        <f t="shared" si="20"/>
        <v>0</v>
      </c>
      <c r="AA69" s="20"/>
      <c r="AB69" s="9">
        <v>-53481.647982758615</v>
      </c>
      <c r="AC69" s="9">
        <v>2.9314113398829833</v>
      </c>
      <c r="AD69" s="9">
        <v>2.4405488706546567E-3</v>
      </c>
      <c r="AE69" s="9">
        <v>17121.858000853605</v>
      </c>
      <c r="AF69" s="9">
        <v>210569.65769991055</v>
      </c>
      <c r="AG69" s="9">
        <v>0.16791107906060967</v>
      </c>
      <c r="AH69" s="9">
        <v>19635.026226332797</v>
      </c>
      <c r="AI69" s="9">
        <v>894.41555716197729</v>
      </c>
      <c r="AJ69" s="9">
        <v>650.05588085445561</v>
      </c>
      <c r="AK69" s="9">
        <v>910.05965142046432</v>
      </c>
      <c r="AL69" s="9">
        <v>1490.7154579633359</v>
      </c>
      <c r="AM69" s="9">
        <v>1550.6948019775223</v>
      </c>
      <c r="AN69" s="9">
        <v>34.715058657726317</v>
      </c>
      <c r="AO69" s="9">
        <v>2974970.9693826512</v>
      </c>
      <c r="AP69" s="9">
        <v>268028.85872933315</v>
      </c>
      <c r="AQ69" s="9">
        <v>379379.83621121262</v>
      </c>
      <c r="AR69" s="9">
        <v>56921.036848185438</v>
      </c>
      <c r="AS69" s="9">
        <v>9348149.0995858964</v>
      </c>
      <c r="AT69" s="9">
        <v>10280.492907719872</v>
      </c>
      <c r="AU69" s="9">
        <v>15992.086527140371</v>
      </c>
      <c r="AV69" s="9">
        <v>54845.209987281618</v>
      </c>
      <c r="AW69" s="9">
        <v>2090.372756946068</v>
      </c>
      <c r="AX69" s="20"/>
      <c r="AY69" s="9">
        <v>-53481.647982758615</v>
      </c>
      <c r="AZ69" s="9">
        <v>2.9314113398829833</v>
      </c>
      <c r="BA69" s="9">
        <v>2.4405488706546567E-3</v>
      </c>
      <c r="BB69" s="9">
        <v>17121.858000853605</v>
      </c>
      <c r="BC69" s="9">
        <v>210569.65769991055</v>
      </c>
      <c r="BD69" s="9">
        <v>0.16791107906060967</v>
      </c>
      <c r="BE69" s="9">
        <v>19635.026226332797</v>
      </c>
      <c r="BF69" s="9">
        <v>894.41555716197729</v>
      </c>
      <c r="BG69" s="9">
        <v>650.05588085445561</v>
      </c>
      <c r="BH69" s="9">
        <v>910.05965142046432</v>
      </c>
      <c r="BI69" s="9">
        <v>1490.7154579633359</v>
      </c>
      <c r="BJ69" s="9">
        <v>1550.6948019775223</v>
      </c>
      <c r="BK69" s="9">
        <v>34.715058657726317</v>
      </c>
      <c r="BL69" s="9">
        <v>2974970.9693826512</v>
      </c>
      <c r="BM69" s="9">
        <v>268028.85872933315</v>
      </c>
      <c r="BN69" s="9">
        <v>379379.83621121262</v>
      </c>
      <c r="BO69" s="9">
        <v>56921.036848185438</v>
      </c>
      <c r="BP69" s="9">
        <v>9348149.0995858964</v>
      </c>
      <c r="BQ69" s="9">
        <v>10280.492907719872</v>
      </c>
      <c r="BR69" s="9">
        <v>15992.086527140371</v>
      </c>
      <c r="BS69" s="9">
        <v>54845.209987281618</v>
      </c>
      <c r="BT69" s="9">
        <v>2090.372756946068</v>
      </c>
      <c r="BU69" s="20"/>
    </row>
    <row r="70" spans="2:73" x14ac:dyDescent="0.2">
      <c r="B70" s="4" t="s">
        <v>44</v>
      </c>
      <c r="C70" s="12">
        <v>3</v>
      </c>
      <c r="D70" s="19"/>
      <c r="E70" s="9">
        <f t="shared" si="21"/>
        <v>-483774.47433798551</v>
      </c>
      <c r="F70" s="9">
        <f t="shared" si="0"/>
        <v>-0.22505253897873168</v>
      </c>
      <c r="G70" s="9">
        <f t="shared" si="1"/>
        <v>-1.2703347106225856E-4</v>
      </c>
      <c r="H70" s="9">
        <f t="shared" si="2"/>
        <v>426.3877058877988</v>
      </c>
      <c r="I70" s="9">
        <f t="shared" si="3"/>
        <v>66860.728643622308</v>
      </c>
      <c r="J70" s="9">
        <f t="shared" si="4"/>
        <v>2.982968631820021E-2</v>
      </c>
      <c r="K70" s="9">
        <f t="shared" si="5"/>
        <v>16989.709528910931</v>
      </c>
      <c r="L70" s="9">
        <f t="shared" si="6"/>
        <v>65.558156558238124</v>
      </c>
      <c r="M70" s="9">
        <f t="shared" si="7"/>
        <v>-18.505194826026809</v>
      </c>
      <c r="N70" s="9">
        <f t="shared" si="8"/>
        <v>68.624288585950126</v>
      </c>
      <c r="O70" s="9">
        <f t="shared" si="9"/>
        <v>-246.37537585783707</v>
      </c>
      <c r="P70" s="9">
        <f t="shared" si="10"/>
        <v>-136.84433254574833</v>
      </c>
      <c r="Q70" s="9">
        <f t="shared" si="11"/>
        <v>-4.1665319028894316</v>
      </c>
      <c r="R70" s="9">
        <f t="shared" si="12"/>
        <v>-2272496.5237436546</v>
      </c>
      <c r="S70" s="9">
        <f t="shared" si="13"/>
        <v>-29404.933759708947</v>
      </c>
      <c r="T70" s="9">
        <f t="shared" si="14"/>
        <v>-42186.439303288818</v>
      </c>
      <c r="U70" s="9">
        <f t="shared" si="15"/>
        <v>-3417.9643869420543</v>
      </c>
      <c r="V70" s="9">
        <f t="shared" si="16"/>
        <v>-1161338.306140108</v>
      </c>
      <c r="W70" s="9">
        <f t="shared" si="17"/>
        <v>-14899.447198529062</v>
      </c>
      <c r="X70" s="9">
        <f t="shared" si="18"/>
        <v>-4050.8507082047436</v>
      </c>
      <c r="Y70" s="9">
        <f t="shared" si="19"/>
        <v>15994.023809930761</v>
      </c>
      <c r="Z70" s="9">
        <f t="shared" si="20"/>
        <v>280.36374167984832</v>
      </c>
      <c r="AA70" s="20"/>
      <c r="AB70" s="9">
        <v>-563996.94631212344</v>
      </c>
      <c r="AC70" s="9">
        <v>4.1720644708457408</v>
      </c>
      <c r="AD70" s="9">
        <v>3.5337898349197248E-3</v>
      </c>
      <c r="AE70" s="9">
        <v>26109.174707168215</v>
      </c>
      <c r="AF70" s="9">
        <v>382715.21519348834</v>
      </c>
      <c r="AG70" s="9">
        <v>0.28169630490911468</v>
      </c>
      <c r="AH70" s="9">
        <v>46442.248868410148</v>
      </c>
      <c r="AI70" s="9">
        <v>1407.1814923012043</v>
      </c>
      <c r="AJ70" s="9">
        <v>956.57862645565683</v>
      </c>
      <c r="AK70" s="9">
        <v>1433.7137657166465</v>
      </c>
      <c r="AL70" s="9">
        <v>1989.6978110871662</v>
      </c>
      <c r="AM70" s="9">
        <v>2189.1978704205362</v>
      </c>
      <c r="AN70" s="9">
        <v>47.90605608370003</v>
      </c>
      <c r="AO70" s="9">
        <v>2189959.9303303203</v>
      </c>
      <c r="AP70" s="9">
        <v>372638.35433429084</v>
      </c>
      <c r="AQ70" s="9">
        <v>526883.31501352997</v>
      </c>
      <c r="AR70" s="9">
        <v>81963.590885336074</v>
      </c>
      <c r="AS70" s="9">
        <v>12860885.343238739</v>
      </c>
      <c r="AT70" s="9">
        <v>521.2921630507484</v>
      </c>
      <c r="AU70" s="9">
        <v>19937.279082505815</v>
      </c>
      <c r="AV70" s="9">
        <v>98261.838790853217</v>
      </c>
      <c r="AW70" s="9">
        <v>3415.9228770989516</v>
      </c>
      <c r="AX70" s="20"/>
      <c r="AY70" s="9">
        <v>-80222.471974137938</v>
      </c>
      <c r="AZ70" s="9">
        <v>4.3971170098244725</v>
      </c>
      <c r="BA70" s="9">
        <v>3.6608233059819834E-3</v>
      </c>
      <c r="BB70" s="9">
        <v>25682.787001280416</v>
      </c>
      <c r="BC70" s="9">
        <v>315854.48654986604</v>
      </c>
      <c r="BD70" s="9">
        <v>0.25186661859091447</v>
      </c>
      <c r="BE70" s="9">
        <v>29452.539339499217</v>
      </c>
      <c r="BF70" s="9">
        <v>1341.6233357429662</v>
      </c>
      <c r="BG70" s="9">
        <v>975.08382128168364</v>
      </c>
      <c r="BH70" s="9">
        <v>1365.0894771306964</v>
      </c>
      <c r="BI70" s="9">
        <v>2236.0731869450033</v>
      </c>
      <c r="BJ70" s="9">
        <v>2326.0422029662845</v>
      </c>
      <c r="BK70" s="9">
        <v>52.072587986589461</v>
      </c>
      <c r="BL70" s="9">
        <v>4462456.4540739749</v>
      </c>
      <c r="BM70" s="9">
        <v>402043.28809399978</v>
      </c>
      <c r="BN70" s="9">
        <v>569069.75431681878</v>
      </c>
      <c r="BO70" s="9">
        <v>85381.555272278129</v>
      </c>
      <c r="BP70" s="9">
        <v>14022223.649378847</v>
      </c>
      <c r="BQ70" s="9">
        <v>15420.73936157981</v>
      </c>
      <c r="BR70" s="9">
        <v>23988.129790710558</v>
      </c>
      <c r="BS70" s="9">
        <v>82267.814980922456</v>
      </c>
      <c r="BT70" s="9">
        <v>3135.5591354191033</v>
      </c>
      <c r="BU70" s="20"/>
    </row>
    <row r="71" spans="2:73" x14ac:dyDescent="0.2">
      <c r="B71" s="4" t="s">
        <v>44</v>
      </c>
      <c r="C71" s="12">
        <v>4</v>
      </c>
      <c r="D71" s="19"/>
      <c r="E71" s="9">
        <f t="shared" si="21"/>
        <v>-536289.76663316973</v>
      </c>
      <c r="F71" s="9">
        <f t="shared" si="0"/>
        <v>-8.4395510168154608E-2</v>
      </c>
      <c r="G71" s="9">
        <f t="shared" si="1"/>
        <v>1.6942976627573516E-4</v>
      </c>
      <c r="H71" s="9">
        <f t="shared" si="2"/>
        <v>4233.2008831098137</v>
      </c>
      <c r="I71" s="9">
        <f t="shared" si="3"/>
        <v>160592.720534263</v>
      </c>
      <c r="J71" s="9">
        <f t="shared" si="4"/>
        <v>6.9529219678791887E-2</v>
      </c>
      <c r="K71" s="9">
        <f t="shared" si="5"/>
        <v>28711.607643390555</v>
      </c>
      <c r="L71" s="9">
        <f t="shared" si="6"/>
        <v>235.58234567065142</v>
      </c>
      <c r="M71" s="9">
        <f t="shared" si="7"/>
        <v>128.41005813558195</v>
      </c>
      <c r="N71" s="9">
        <f t="shared" si="8"/>
        <v>245.79125585568795</v>
      </c>
      <c r="O71" s="9">
        <f t="shared" si="9"/>
        <v>-65.54893272357458</v>
      </c>
      <c r="P71" s="9">
        <f t="shared" si="10"/>
        <v>-136.91106522883456</v>
      </c>
      <c r="Q71" s="9">
        <f t="shared" si="11"/>
        <v>-2.647415735142701</v>
      </c>
      <c r="R71" s="9">
        <f t="shared" si="12"/>
        <v>-2385592.8256246075</v>
      </c>
      <c r="S71" s="9">
        <f t="shared" si="13"/>
        <v>-34603.286867571936</v>
      </c>
      <c r="T71" s="9">
        <f t="shared" si="14"/>
        <v>-49637.751124508795</v>
      </c>
      <c r="U71" s="9">
        <f t="shared" si="15"/>
        <v>2050.3661895024707</v>
      </c>
      <c r="V71" s="9">
        <f t="shared" si="16"/>
        <v>-1417764.5531319864</v>
      </c>
      <c r="W71" s="9">
        <f t="shared" si="17"/>
        <v>-18293.912786437097</v>
      </c>
      <c r="X71" s="9">
        <f t="shared" si="18"/>
        <v>-4798.3352488128257</v>
      </c>
      <c r="Y71" s="9">
        <f t="shared" si="19"/>
        <v>37767.654339547618</v>
      </c>
      <c r="Z71" s="9">
        <f t="shared" si="20"/>
        <v>920.753049078</v>
      </c>
      <c r="AA71" s="20"/>
      <c r="AB71" s="9">
        <v>-643253.0625986869</v>
      </c>
      <c r="AC71" s="9">
        <v>5.778427169597812</v>
      </c>
      <c r="AD71" s="9">
        <v>5.0505275075850486E-3</v>
      </c>
      <c r="AE71" s="9">
        <v>38476.916884817023</v>
      </c>
      <c r="AF71" s="9">
        <v>581732.0359340841</v>
      </c>
      <c r="AG71" s="9">
        <v>0.40535137780001124</v>
      </c>
      <c r="AH71" s="9">
        <v>67981.660096056148</v>
      </c>
      <c r="AI71" s="9">
        <v>2024.413459994606</v>
      </c>
      <c r="AJ71" s="9">
        <v>1428.5218198444932</v>
      </c>
      <c r="AK71" s="9">
        <v>2065.9105586966166</v>
      </c>
      <c r="AL71" s="9">
        <v>2915.8819832030972</v>
      </c>
      <c r="AM71" s="9">
        <v>2964.47853872621</v>
      </c>
      <c r="AN71" s="9">
        <v>66.782701580309933</v>
      </c>
      <c r="AO71" s="9">
        <v>3564349.1131406948</v>
      </c>
      <c r="AP71" s="9">
        <v>501454.43059109437</v>
      </c>
      <c r="AQ71" s="9">
        <v>709121.92129791644</v>
      </c>
      <c r="AR71" s="9">
        <v>115892.43988587335</v>
      </c>
      <c r="AS71" s="9">
        <v>17278533.646039806</v>
      </c>
      <c r="AT71" s="9">
        <v>2267.0730290026459</v>
      </c>
      <c r="AU71" s="9">
        <v>27185.837805467916</v>
      </c>
      <c r="AV71" s="9">
        <v>147458.07431411085</v>
      </c>
      <c r="AW71" s="9">
        <v>5101.4985629701359</v>
      </c>
      <c r="AX71" s="20"/>
      <c r="AY71" s="9">
        <v>-106963.29596551723</v>
      </c>
      <c r="AZ71" s="9">
        <v>5.8628226797659666</v>
      </c>
      <c r="BA71" s="9">
        <v>4.8810977413093135E-3</v>
      </c>
      <c r="BB71" s="9">
        <v>34243.716001707209</v>
      </c>
      <c r="BC71" s="9">
        <v>421139.31539982109</v>
      </c>
      <c r="BD71" s="9">
        <v>0.33582215812121935</v>
      </c>
      <c r="BE71" s="9">
        <v>39270.052452665594</v>
      </c>
      <c r="BF71" s="9">
        <v>1788.8311143239546</v>
      </c>
      <c r="BG71" s="9">
        <v>1300.1117617089112</v>
      </c>
      <c r="BH71" s="9">
        <v>1820.1193028409286</v>
      </c>
      <c r="BI71" s="9">
        <v>2981.4309159266718</v>
      </c>
      <c r="BJ71" s="9">
        <v>3101.3896039550445</v>
      </c>
      <c r="BK71" s="9">
        <v>69.430117315452634</v>
      </c>
      <c r="BL71" s="9">
        <v>5949941.9387653023</v>
      </c>
      <c r="BM71" s="9">
        <v>536057.7174586663</v>
      </c>
      <c r="BN71" s="9">
        <v>758759.67242242524</v>
      </c>
      <c r="BO71" s="9">
        <v>113842.07369637088</v>
      </c>
      <c r="BP71" s="9">
        <v>18696298.199171793</v>
      </c>
      <c r="BQ71" s="9">
        <v>20560.985815439744</v>
      </c>
      <c r="BR71" s="9">
        <v>31984.173054280742</v>
      </c>
      <c r="BS71" s="9">
        <v>109690.41997456324</v>
      </c>
      <c r="BT71" s="9">
        <v>4180.7455138921359</v>
      </c>
      <c r="BU71" s="20"/>
    </row>
    <row r="72" spans="2:73" x14ac:dyDescent="0.2">
      <c r="B72" s="4" t="s">
        <v>44</v>
      </c>
      <c r="C72" s="12">
        <v>5</v>
      </c>
      <c r="D72" s="19"/>
      <c r="E72" s="9">
        <f t="shared" si="21"/>
        <v>-402000.89524922962</v>
      </c>
      <c r="F72" s="9">
        <f t="shared" ref="F72:F135" si="22">AC72-AZ72</f>
        <v>0.10243141033216396</v>
      </c>
      <c r="G72" s="9">
        <f t="shared" ref="G72:G135" si="23">AD72-BA72</f>
        <v>5.5003143032594706E-4</v>
      </c>
      <c r="H72" s="9">
        <f t="shared" ref="H72:H135" si="24">AE72-BB72</f>
        <v>8673.1044942587905</v>
      </c>
      <c r="I72" s="9">
        <f t="shared" ref="I72:I135" si="25">AF72-BC72</f>
        <v>273307.71350670024</v>
      </c>
      <c r="J72" s="9">
        <f t="shared" ref="J72:J135" si="26">AG72-BD72</f>
        <v>0.11706607266417046</v>
      </c>
      <c r="K72" s="9">
        <f t="shared" ref="K72:K135" si="27">AH72-BE72</f>
        <v>42291.148209284045</v>
      </c>
      <c r="L72" s="9">
        <f t="shared" ref="L72:L135" si="28">AI72-BF72</f>
        <v>441.69984433083482</v>
      </c>
      <c r="M72" s="9">
        <f t="shared" ref="M72:M135" si="29">AJ72-BG72</f>
        <v>312.43809280563755</v>
      </c>
      <c r="N72" s="9">
        <f t="shared" ref="N72:N135" si="30">AK72-BH72</f>
        <v>460.44730175929544</v>
      </c>
      <c r="O72" s="9">
        <f t="shared" ref="O72:O135" si="31">AL72-BI72</f>
        <v>182.25604755175527</v>
      </c>
      <c r="P72" s="9">
        <f t="shared" ref="P72:P135" si="32">AM72-BJ72</f>
        <v>-129.17037614978608</v>
      </c>
      <c r="Q72" s="9">
        <f t="shared" ref="Q72:Q135" si="33">AN72-BK72</f>
        <v>-0.36726024637250987</v>
      </c>
      <c r="R72" s="9">
        <f t="shared" ref="R72:R135" si="34">AO72-BL72</f>
        <v>-2320733.6828152072</v>
      </c>
      <c r="S72" s="9">
        <f t="shared" ref="S72:S135" si="35">AP72-BM72</f>
        <v>-39439.495095334365</v>
      </c>
      <c r="T72" s="9">
        <f t="shared" ref="T72:T135" si="36">AQ72-BN72</f>
        <v>-56572.431421813788</v>
      </c>
      <c r="U72" s="9">
        <f t="shared" ref="U72:U135" si="37">AR72-BO72</f>
        <v>8792.1948750974261</v>
      </c>
      <c r="V72" s="9">
        <f t="shared" ref="V72:V135" si="38">AS72-BP72</f>
        <v>-1671375.5040691607</v>
      </c>
      <c r="W72" s="9">
        <f t="shared" ref="W72:W135" si="39">AT72-BQ72</f>
        <v>-21411.235085615386</v>
      </c>
      <c r="X72" s="9">
        <f t="shared" ref="X72:X135" si="40">AU72-BR72</f>
        <v>-5601.5025805914483</v>
      </c>
      <c r="Y72" s="9">
        <f t="shared" ref="Y72:Y135" si="41">AV72-BS72</f>
        <v>63622.120931132231</v>
      </c>
      <c r="Z72" s="9">
        <f t="shared" ref="Z72:Z135" si="42">AW72-BT72</f>
        <v>1704.6834122522323</v>
      </c>
      <c r="AA72" s="20"/>
      <c r="AB72" s="9">
        <v>-535705.01520612626</v>
      </c>
      <c r="AC72" s="9">
        <v>7.4309597600396247</v>
      </c>
      <c r="AD72" s="9">
        <v>6.6514036069625854E-3</v>
      </c>
      <c r="AE72" s="9">
        <v>51477.749496392811</v>
      </c>
      <c r="AF72" s="9">
        <v>799731.85775647638</v>
      </c>
      <c r="AG72" s="9">
        <v>0.53684377031569464</v>
      </c>
      <c r="AH72" s="9">
        <v>91378.713775116034</v>
      </c>
      <c r="AI72" s="9">
        <v>2677.738737235778</v>
      </c>
      <c r="AJ72" s="9">
        <v>1937.5777949417763</v>
      </c>
      <c r="AK72" s="9">
        <v>2735.5964303104556</v>
      </c>
      <c r="AL72" s="9">
        <v>3909.0446924600942</v>
      </c>
      <c r="AM72" s="9">
        <v>3747.5666287940212</v>
      </c>
      <c r="AN72" s="9">
        <v>86.42038639794329</v>
      </c>
      <c r="AO72" s="9">
        <v>5116693.7406414198</v>
      </c>
      <c r="AP72" s="9">
        <v>630632.65172799828</v>
      </c>
      <c r="AQ72" s="9">
        <v>891877.15910621791</v>
      </c>
      <c r="AR72" s="9">
        <v>151094.78699556098</v>
      </c>
      <c r="AS72" s="9">
        <v>21698997.244895577</v>
      </c>
      <c r="AT72" s="9">
        <v>4289.9971836842933</v>
      </c>
      <c r="AU72" s="9">
        <v>34378.713737259488</v>
      </c>
      <c r="AV72" s="9">
        <v>200735.14589933635</v>
      </c>
      <c r="AW72" s="9">
        <v>6930.6153046174049</v>
      </c>
      <c r="AX72" s="20"/>
      <c r="AY72" s="9">
        <v>-133704.11995689667</v>
      </c>
      <c r="AZ72" s="9">
        <v>7.3285283497074607</v>
      </c>
      <c r="BA72" s="9">
        <v>6.1013721766366383E-3</v>
      </c>
      <c r="BB72" s="9">
        <v>42804.645002134021</v>
      </c>
      <c r="BC72" s="9">
        <v>526424.14424977615</v>
      </c>
      <c r="BD72" s="9">
        <v>0.41977769765152417</v>
      </c>
      <c r="BE72" s="9">
        <v>49087.565565831988</v>
      </c>
      <c r="BF72" s="9">
        <v>2236.0388929049432</v>
      </c>
      <c r="BG72" s="9">
        <v>1625.1397021361388</v>
      </c>
      <c r="BH72" s="9">
        <v>2275.1491285511602</v>
      </c>
      <c r="BI72" s="9">
        <v>3726.7886449083389</v>
      </c>
      <c r="BJ72" s="9">
        <v>3876.7370049438073</v>
      </c>
      <c r="BK72" s="9">
        <v>86.787646644315799</v>
      </c>
      <c r="BL72" s="9">
        <v>7437427.4234566269</v>
      </c>
      <c r="BM72" s="9">
        <v>670072.14682333264</v>
      </c>
      <c r="BN72" s="9">
        <v>948449.59052803169</v>
      </c>
      <c r="BO72" s="9">
        <v>142302.59212046355</v>
      </c>
      <c r="BP72" s="9">
        <v>23370372.748964738</v>
      </c>
      <c r="BQ72" s="9">
        <v>25701.232269299679</v>
      </c>
      <c r="BR72" s="9">
        <v>39980.216317850936</v>
      </c>
      <c r="BS72" s="9">
        <v>137113.02496820412</v>
      </c>
      <c r="BT72" s="9">
        <v>5225.9318923651726</v>
      </c>
      <c r="BU72" s="20"/>
    </row>
    <row r="73" spans="2:73" x14ac:dyDescent="0.2">
      <c r="B73" s="4" t="s">
        <v>44</v>
      </c>
      <c r="C73" s="12">
        <v>6</v>
      </c>
      <c r="D73" s="19"/>
      <c r="E73" s="9">
        <f t="shared" ref="E73:E136" si="43">AB73-AY73</f>
        <v>-243332.92741607828</v>
      </c>
      <c r="F73" s="9">
        <f t="shared" si="22"/>
        <v>0.34773319019854476</v>
      </c>
      <c r="G73" s="9">
        <f t="shared" si="23"/>
        <v>9.705111419910737E-4</v>
      </c>
      <c r="H73" s="9">
        <f t="shared" si="24"/>
        <v>12971.905075110029</v>
      </c>
      <c r="I73" s="9">
        <f t="shared" si="25"/>
        <v>365445.83969803131</v>
      </c>
      <c r="J73" s="9">
        <f t="shared" si="26"/>
        <v>0.15608965609699998</v>
      </c>
      <c r="K73" s="9">
        <f t="shared" si="27"/>
        <v>50876.006591140067</v>
      </c>
      <c r="L73" s="9">
        <f t="shared" si="28"/>
        <v>637.18046419697657</v>
      </c>
      <c r="M73" s="9">
        <f t="shared" si="29"/>
        <v>496.91642526674423</v>
      </c>
      <c r="N73" s="9">
        <f t="shared" si="30"/>
        <v>663.50965831112899</v>
      </c>
      <c r="O73" s="9">
        <f t="shared" si="31"/>
        <v>511.21300876206715</v>
      </c>
      <c r="P73" s="9">
        <f t="shared" si="32"/>
        <v>-84.267893879769872</v>
      </c>
      <c r="Q73" s="9">
        <f t="shared" si="33"/>
        <v>3.2078747543522894</v>
      </c>
      <c r="R73" s="9">
        <f t="shared" si="34"/>
        <v>-1493556.7789783366</v>
      </c>
      <c r="S73" s="9">
        <f t="shared" si="35"/>
        <v>-35873.50887440599</v>
      </c>
      <c r="T73" s="9">
        <f t="shared" si="36"/>
        <v>-51458.879166182131</v>
      </c>
      <c r="U73" s="9">
        <f t="shared" si="37"/>
        <v>15762.494580115657</v>
      </c>
      <c r="V73" s="9">
        <f t="shared" si="38"/>
        <v>-1588183.3840831593</v>
      </c>
      <c r="W73" s="9">
        <f t="shared" si="39"/>
        <v>-19724.787050738723</v>
      </c>
      <c r="X73" s="9">
        <f t="shared" si="40"/>
        <v>-5428.202733710008</v>
      </c>
      <c r="Y73" s="9">
        <f t="shared" si="41"/>
        <v>84616.715687356802</v>
      </c>
      <c r="Z73" s="9">
        <f t="shared" si="42"/>
        <v>2376.096939702612</v>
      </c>
      <c r="AA73" s="20"/>
      <c r="AB73" s="9">
        <v>-403777.87136435416</v>
      </c>
      <c r="AC73" s="9">
        <v>9.1419672098474898</v>
      </c>
      <c r="AD73" s="9">
        <v>8.2921577539550404E-3</v>
      </c>
      <c r="AE73" s="9">
        <v>64337.479077670861</v>
      </c>
      <c r="AF73" s="9">
        <v>997154.81279776338</v>
      </c>
      <c r="AG73" s="9">
        <v>0.65982289327882893</v>
      </c>
      <c r="AH73" s="9">
        <v>109781.0852701385</v>
      </c>
      <c r="AI73" s="9">
        <v>3320.427135682909</v>
      </c>
      <c r="AJ73" s="9">
        <v>2447.0840678301115</v>
      </c>
      <c r="AK73" s="9">
        <v>3393.6886125725218</v>
      </c>
      <c r="AL73" s="9">
        <v>4983.3593826520737</v>
      </c>
      <c r="AM73" s="9">
        <v>4567.8165120527992</v>
      </c>
      <c r="AN73" s="9">
        <v>107.35305072753121</v>
      </c>
      <c r="AO73" s="9">
        <v>7431356.1291696131</v>
      </c>
      <c r="AP73" s="9">
        <v>768213.06731359358</v>
      </c>
      <c r="AQ73" s="9">
        <v>1086680.6294674554</v>
      </c>
      <c r="AR73" s="9">
        <v>186525.60512467191</v>
      </c>
      <c r="AS73" s="9">
        <v>26456263.914674535</v>
      </c>
      <c r="AT73" s="9">
        <v>11116.691672420897</v>
      </c>
      <c r="AU73" s="9">
        <v>42548.056847711108</v>
      </c>
      <c r="AV73" s="9">
        <v>249152.34564920171</v>
      </c>
      <c r="AW73" s="9">
        <v>8647.2152105408186</v>
      </c>
      <c r="AX73" s="20"/>
      <c r="AY73" s="9">
        <v>-160444.94394827588</v>
      </c>
      <c r="AZ73" s="9">
        <v>8.794234019648945</v>
      </c>
      <c r="BA73" s="9">
        <v>7.3216466119639667E-3</v>
      </c>
      <c r="BB73" s="9">
        <v>51365.574002560832</v>
      </c>
      <c r="BC73" s="9">
        <v>631708.97309973207</v>
      </c>
      <c r="BD73" s="9">
        <v>0.50373323718182894</v>
      </c>
      <c r="BE73" s="9">
        <v>58905.078678998434</v>
      </c>
      <c r="BF73" s="9">
        <v>2683.2466714859324</v>
      </c>
      <c r="BG73" s="9">
        <v>1950.1676425633673</v>
      </c>
      <c r="BH73" s="9">
        <v>2730.1789542613928</v>
      </c>
      <c r="BI73" s="9">
        <v>4472.1463738900065</v>
      </c>
      <c r="BJ73" s="9">
        <v>4652.0844059325691</v>
      </c>
      <c r="BK73" s="9">
        <v>104.14517597317892</v>
      </c>
      <c r="BL73" s="9">
        <v>8924912.9081479497</v>
      </c>
      <c r="BM73" s="9">
        <v>804086.57618799957</v>
      </c>
      <c r="BN73" s="9">
        <v>1138139.5086336376</v>
      </c>
      <c r="BO73" s="9">
        <v>170763.11054455626</v>
      </c>
      <c r="BP73" s="9">
        <v>28044447.298757695</v>
      </c>
      <c r="BQ73" s="9">
        <v>30841.47872315962</v>
      </c>
      <c r="BR73" s="9">
        <v>47976.259581421116</v>
      </c>
      <c r="BS73" s="9">
        <v>164535.62996184491</v>
      </c>
      <c r="BT73" s="9">
        <v>6271.1182708382066</v>
      </c>
      <c r="BU73" s="20"/>
    </row>
    <row r="74" spans="2:73" x14ac:dyDescent="0.2">
      <c r="B74" s="4" t="s">
        <v>44</v>
      </c>
      <c r="C74" s="12">
        <v>7</v>
      </c>
      <c r="D74" s="19"/>
      <c r="E74" s="9">
        <f t="shared" si="43"/>
        <v>-195269.1482773622</v>
      </c>
      <c r="F74" s="9">
        <f t="shared" si="22"/>
        <v>0.5320065710830022</v>
      </c>
      <c r="G74" s="9">
        <f t="shared" si="23"/>
        <v>1.3405014231953616E-3</v>
      </c>
      <c r="H74" s="9">
        <f t="shared" si="24"/>
        <v>17505.807823685362</v>
      </c>
      <c r="I74" s="9">
        <f t="shared" si="25"/>
        <v>475210.7344660071</v>
      </c>
      <c r="J74" s="9">
        <f t="shared" si="26"/>
        <v>0.20249462107419147</v>
      </c>
      <c r="K74" s="9">
        <f t="shared" si="27"/>
        <v>63892.55176066127</v>
      </c>
      <c r="L74" s="9">
        <f t="shared" si="28"/>
        <v>839.91677267420255</v>
      </c>
      <c r="M74" s="9">
        <f t="shared" si="29"/>
        <v>676.26034000640038</v>
      </c>
      <c r="N74" s="9">
        <f t="shared" si="30"/>
        <v>874.68349069573514</v>
      </c>
      <c r="O74" s="9">
        <f t="shared" si="31"/>
        <v>749.27923375218688</v>
      </c>
      <c r="P74" s="9">
        <f t="shared" si="32"/>
        <v>-75.970195084330044</v>
      </c>
      <c r="Q74" s="9">
        <f t="shared" si="33"/>
        <v>5.3596561314622164</v>
      </c>
      <c r="R74" s="9">
        <f t="shared" si="34"/>
        <v>-1462456.6427686885</v>
      </c>
      <c r="S74" s="9">
        <f t="shared" si="35"/>
        <v>-40381.94491208985</v>
      </c>
      <c r="T74" s="9">
        <f t="shared" si="36"/>
        <v>-57920.642607859569</v>
      </c>
      <c r="U74" s="9">
        <f t="shared" si="37"/>
        <v>22498.805452530913</v>
      </c>
      <c r="V74" s="9">
        <f t="shared" si="38"/>
        <v>-1827748.465800792</v>
      </c>
      <c r="W74" s="9">
        <f t="shared" si="39"/>
        <v>-22817.238140993493</v>
      </c>
      <c r="X74" s="9">
        <f t="shared" si="40"/>
        <v>-6126.4750427306935</v>
      </c>
      <c r="Y74" s="9">
        <f t="shared" si="41"/>
        <v>110019.85317213624</v>
      </c>
      <c r="Z74" s="9">
        <f t="shared" si="42"/>
        <v>3136.338895274188</v>
      </c>
      <c r="AA74" s="20"/>
      <c r="AB74" s="9">
        <v>-382454.91621701739</v>
      </c>
      <c r="AC74" s="9">
        <v>10.791946260673443</v>
      </c>
      <c r="AD74" s="9">
        <v>9.8824224704866567E-3</v>
      </c>
      <c r="AE74" s="9">
        <v>77432.310826673012</v>
      </c>
      <c r="AF74" s="9">
        <v>1212204.536415694</v>
      </c>
      <c r="AG74" s="9">
        <v>0.79018339778632518</v>
      </c>
      <c r="AH74" s="9">
        <v>132615.14355282608</v>
      </c>
      <c r="AI74" s="9">
        <v>3970.371222741122</v>
      </c>
      <c r="AJ74" s="9">
        <v>2951.455922996995</v>
      </c>
      <c r="AK74" s="9">
        <v>4059.8922706673607</v>
      </c>
      <c r="AL74" s="9">
        <v>5966.7833366238619</v>
      </c>
      <c r="AM74" s="9">
        <v>5351.4616118370022</v>
      </c>
      <c r="AN74" s="9">
        <v>126.86236143350432</v>
      </c>
      <c r="AO74" s="9">
        <v>8949941.7500705924</v>
      </c>
      <c r="AP74" s="9">
        <v>897719.06064057653</v>
      </c>
      <c r="AQ74" s="9">
        <v>1269908.7841313845</v>
      </c>
      <c r="AR74" s="9">
        <v>221722.43442117996</v>
      </c>
      <c r="AS74" s="9">
        <v>30890773.382749852</v>
      </c>
      <c r="AT74" s="9">
        <v>13164.487036026079</v>
      </c>
      <c r="AU74" s="9">
        <v>49845.827802260617</v>
      </c>
      <c r="AV74" s="9">
        <v>301978.08812762203</v>
      </c>
      <c r="AW74" s="9">
        <v>10452.643544585428</v>
      </c>
      <c r="AX74" s="20"/>
      <c r="AY74" s="9">
        <v>-187185.7679396552</v>
      </c>
      <c r="AZ74" s="9">
        <v>10.259939689590441</v>
      </c>
      <c r="BA74" s="9">
        <v>8.5419210472912951E-3</v>
      </c>
      <c r="BB74" s="9">
        <v>59926.503002987651</v>
      </c>
      <c r="BC74" s="9">
        <v>736993.80194968695</v>
      </c>
      <c r="BD74" s="9">
        <v>0.58768877671213371</v>
      </c>
      <c r="BE74" s="9">
        <v>68722.591792164807</v>
      </c>
      <c r="BF74" s="9">
        <v>3130.4544500669194</v>
      </c>
      <c r="BG74" s="9">
        <v>2275.1955829905946</v>
      </c>
      <c r="BH74" s="9">
        <v>3185.2087799716255</v>
      </c>
      <c r="BI74" s="9">
        <v>5217.5041028716751</v>
      </c>
      <c r="BJ74" s="9">
        <v>5427.4318069213323</v>
      </c>
      <c r="BK74" s="9">
        <v>121.5027053020421</v>
      </c>
      <c r="BL74" s="9">
        <v>10412398.392839281</v>
      </c>
      <c r="BM74" s="9">
        <v>938101.00555266638</v>
      </c>
      <c r="BN74" s="9">
        <v>1327829.426739244</v>
      </c>
      <c r="BO74" s="9">
        <v>199223.62896864905</v>
      </c>
      <c r="BP74" s="9">
        <v>32718521.848550644</v>
      </c>
      <c r="BQ74" s="9">
        <v>35981.725177019573</v>
      </c>
      <c r="BR74" s="9">
        <v>55972.302844991311</v>
      </c>
      <c r="BS74" s="9">
        <v>191958.23495548579</v>
      </c>
      <c r="BT74" s="9">
        <v>7316.3046493112397</v>
      </c>
      <c r="BU74" s="20"/>
    </row>
    <row r="75" spans="2:73" x14ac:dyDescent="0.2">
      <c r="B75" s="4" t="s">
        <v>44</v>
      </c>
      <c r="C75" s="12">
        <v>8</v>
      </c>
      <c r="D75" s="19"/>
      <c r="E75" s="9">
        <f t="shared" si="43"/>
        <v>-62056.042584156152</v>
      </c>
      <c r="F75" s="9">
        <f t="shared" si="22"/>
        <v>0.79676688053957534</v>
      </c>
      <c r="G75" s="9">
        <f t="shared" si="23"/>
        <v>1.7937965350812678E-3</v>
      </c>
      <c r="H75" s="9">
        <f t="shared" si="24"/>
        <v>22149.466987580483</v>
      </c>
      <c r="I75" s="9">
        <f t="shared" si="25"/>
        <v>574494.32318643748</v>
      </c>
      <c r="J75" s="9">
        <f t="shared" si="26"/>
        <v>0.24454429670350442</v>
      </c>
      <c r="K75" s="9">
        <f t="shared" si="27"/>
        <v>73120.200612002373</v>
      </c>
      <c r="L75" s="9">
        <f t="shared" si="28"/>
        <v>1050.5963848285169</v>
      </c>
      <c r="M75" s="9">
        <f t="shared" si="29"/>
        <v>875.18041592859981</v>
      </c>
      <c r="N75" s="9">
        <f t="shared" si="30"/>
        <v>1093.5398527314123</v>
      </c>
      <c r="O75" s="9">
        <f t="shared" si="31"/>
        <v>1103.8116255649302</v>
      </c>
      <c r="P75" s="9">
        <f t="shared" si="32"/>
        <v>-27.413153669869644</v>
      </c>
      <c r="Q75" s="9">
        <f t="shared" si="33"/>
        <v>9.2122817227682106</v>
      </c>
      <c r="R75" s="9">
        <f t="shared" si="34"/>
        <v>-571448.16171992198</v>
      </c>
      <c r="S75" s="9">
        <f t="shared" si="35"/>
        <v>-36505.645349330851</v>
      </c>
      <c r="T75" s="9">
        <f t="shared" si="36"/>
        <v>-52361.893630096689</v>
      </c>
      <c r="U75" s="9">
        <f t="shared" si="37"/>
        <v>30029.512254249654</v>
      </c>
      <c r="V75" s="9">
        <f t="shared" si="38"/>
        <v>-1736863.774608463</v>
      </c>
      <c r="W75" s="9">
        <f t="shared" si="39"/>
        <v>-20995.343971425369</v>
      </c>
      <c r="X75" s="9">
        <f t="shared" si="40"/>
        <v>-5931.0096372864791</v>
      </c>
      <c r="Y75" s="9">
        <f t="shared" si="41"/>
        <v>132652.40637077449</v>
      </c>
      <c r="Z75" s="9">
        <f t="shared" si="42"/>
        <v>3860.1871521155063</v>
      </c>
      <c r="AA75" s="20"/>
      <c r="AB75" s="9">
        <v>-275982.63451519061</v>
      </c>
      <c r="AC75" s="9">
        <v>12.522412240071509</v>
      </c>
      <c r="AD75" s="9">
        <v>1.1555992017699895E-2</v>
      </c>
      <c r="AE75" s="9">
        <v>90636.898990994901</v>
      </c>
      <c r="AF75" s="9">
        <v>1416772.9539860797</v>
      </c>
      <c r="AG75" s="9">
        <v>0.91618861294594311</v>
      </c>
      <c r="AH75" s="9">
        <v>151660.30551733356</v>
      </c>
      <c r="AI75" s="9">
        <v>4628.258613476426</v>
      </c>
      <c r="AJ75" s="9">
        <v>3475.4039393464222</v>
      </c>
      <c r="AK75" s="9">
        <v>4733.7784584132696</v>
      </c>
      <c r="AL75" s="9">
        <v>7066.6734574182738</v>
      </c>
      <c r="AM75" s="9">
        <v>6175.3660542402195</v>
      </c>
      <c r="AN75" s="9">
        <v>148.07251635367348</v>
      </c>
      <c r="AO75" s="9">
        <v>11328435.715810683</v>
      </c>
      <c r="AP75" s="9">
        <v>1035609.7895680018</v>
      </c>
      <c r="AQ75" s="9">
        <v>1465157.4512147538</v>
      </c>
      <c r="AR75" s="9">
        <v>257713.65964699141</v>
      </c>
      <c r="AS75" s="9">
        <v>35655732.623735122</v>
      </c>
      <c r="AT75" s="9">
        <v>20126.62765945412</v>
      </c>
      <c r="AU75" s="9">
        <v>58037.336471275004</v>
      </c>
      <c r="AV75" s="9">
        <v>352033.24631990097</v>
      </c>
      <c r="AW75" s="9">
        <v>12221.678179899778</v>
      </c>
      <c r="AX75" s="20"/>
      <c r="AY75" s="9">
        <v>-213926.59193103446</v>
      </c>
      <c r="AZ75" s="9">
        <v>11.725645359531933</v>
      </c>
      <c r="BA75" s="9">
        <v>9.7621954826186269E-3</v>
      </c>
      <c r="BB75" s="9">
        <v>68487.432003414418</v>
      </c>
      <c r="BC75" s="9">
        <v>842278.63079964218</v>
      </c>
      <c r="BD75" s="9">
        <v>0.6716443162424387</v>
      </c>
      <c r="BE75" s="9">
        <v>78540.104905331187</v>
      </c>
      <c r="BF75" s="9">
        <v>3577.6622286479092</v>
      </c>
      <c r="BG75" s="9">
        <v>2600.2235234178224</v>
      </c>
      <c r="BH75" s="9">
        <v>3640.2386056818573</v>
      </c>
      <c r="BI75" s="9">
        <v>5962.8618318533436</v>
      </c>
      <c r="BJ75" s="9">
        <v>6202.7792079100891</v>
      </c>
      <c r="BK75" s="9">
        <v>138.86023463090527</v>
      </c>
      <c r="BL75" s="9">
        <v>11899883.877530605</v>
      </c>
      <c r="BM75" s="9">
        <v>1072115.4349173326</v>
      </c>
      <c r="BN75" s="9">
        <v>1517519.3448448505</v>
      </c>
      <c r="BO75" s="9">
        <v>227684.14739274175</v>
      </c>
      <c r="BP75" s="9">
        <v>37392596.398343585</v>
      </c>
      <c r="BQ75" s="9">
        <v>41121.971630879489</v>
      </c>
      <c r="BR75" s="9">
        <v>63968.346108561484</v>
      </c>
      <c r="BS75" s="9">
        <v>219380.83994912647</v>
      </c>
      <c r="BT75" s="9">
        <v>8361.4910277842719</v>
      </c>
      <c r="BU75" s="20"/>
    </row>
    <row r="76" spans="2:73" x14ac:dyDescent="0.2">
      <c r="B76" s="4" t="s">
        <v>44</v>
      </c>
      <c r="C76" s="12">
        <v>9</v>
      </c>
      <c r="D76" s="19"/>
      <c r="E76" s="9">
        <f t="shared" si="43"/>
        <v>145452.53706293751</v>
      </c>
      <c r="F76" s="9">
        <f t="shared" si="22"/>
        <v>1.0740165818371583</v>
      </c>
      <c r="G76" s="9">
        <f t="shared" si="23"/>
        <v>2.2607893921091811E-3</v>
      </c>
      <c r="H76" s="9">
        <f t="shared" si="24"/>
        <v>26967.735879535569</v>
      </c>
      <c r="I76" s="9">
        <f t="shared" si="25"/>
        <v>676081.75309586828</v>
      </c>
      <c r="J76" s="9">
        <f t="shared" si="26"/>
        <v>0.28741310099981865</v>
      </c>
      <c r="K76" s="9">
        <f t="shared" si="27"/>
        <v>82374.548023525553</v>
      </c>
      <c r="L76" s="9">
        <f t="shared" si="28"/>
        <v>1264.8914709248338</v>
      </c>
      <c r="M76" s="9">
        <f t="shared" si="29"/>
        <v>1081.2412386438036</v>
      </c>
      <c r="N76" s="9">
        <f t="shared" si="30"/>
        <v>1316.2486145450916</v>
      </c>
      <c r="O76" s="9">
        <f t="shared" si="31"/>
        <v>1468.5496813866794</v>
      </c>
      <c r="P76" s="9">
        <f t="shared" si="32"/>
        <v>25.015766318079841</v>
      </c>
      <c r="Q76" s="9">
        <f t="shared" si="33"/>
        <v>13.192689755834436</v>
      </c>
      <c r="R76" s="9">
        <f t="shared" si="34"/>
        <v>341295.97559884936</v>
      </c>
      <c r="S76" s="9">
        <f t="shared" si="35"/>
        <v>-32082.943136771442</v>
      </c>
      <c r="T76" s="9">
        <f t="shared" si="36"/>
        <v>-46017.275516933994</v>
      </c>
      <c r="U76" s="9">
        <f t="shared" si="37"/>
        <v>38038.762647468626</v>
      </c>
      <c r="V76" s="9">
        <f t="shared" si="38"/>
        <v>-1627491.6914371103</v>
      </c>
      <c r="W76" s="9">
        <f t="shared" si="39"/>
        <v>-19064.872431567277</v>
      </c>
      <c r="X76" s="9">
        <f t="shared" si="40"/>
        <v>-5614.4905819622218</v>
      </c>
      <c r="Y76" s="9">
        <f t="shared" si="41"/>
        <v>155834.66443822271</v>
      </c>
      <c r="Z76" s="9">
        <f t="shared" si="42"/>
        <v>4607.7250300118303</v>
      </c>
      <c r="AA76" s="20"/>
      <c r="AB76" s="9">
        <v>-95214.878859476565</v>
      </c>
      <c r="AC76" s="9">
        <v>14.265367611310589</v>
      </c>
      <c r="AD76" s="9">
        <v>1.3243259310055149E-2</v>
      </c>
      <c r="AE76" s="9">
        <v>104016.09688337687</v>
      </c>
      <c r="AF76" s="9">
        <v>1623645.2127454665</v>
      </c>
      <c r="AG76" s="9">
        <v>1.0430129567725626</v>
      </c>
      <c r="AH76" s="9">
        <v>170732.16604202322</v>
      </c>
      <c r="AI76" s="9">
        <v>5289.761478153735</v>
      </c>
      <c r="AJ76" s="9">
        <v>4006.4927024888552</v>
      </c>
      <c r="AK76" s="9">
        <v>5411.5170459371839</v>
      </c>
      <c r="AL76" s="9">
        <v>8176.7692422216951</v>
      </c>
      <c r="AM76" s="9">
        <v>7003.1423752169403</v>
      </c>
      <c r="AN76" s="9">
        <v>169.41045371560293</v>
      </c>
      <c r="AO76" s="9">
        <v>13728665.337820794</v>
      </c>
      <c r="AP76" s="9">
        <v>1174046.9211452284</v>
      </c>
      <c r="AQ76" s="9">
        <v>1661191.987433525</v>
      </c>
      <c r="AR76" s="9">
        <v>294183.4284643032</v>
      </c>
      <c r="AS76" s="9">
        <v>40439179.256699435</v>
      </c>
      <c r="AT76" s="9">
        <v>27197.3456531722</v>
      </c>
      <c r="AU76" s="9">
        <v>66349.898790169478</v>
      </c>
      <c r="AV76" s="9">
        <v>402638.10938099033</v>
      </c>
      <c r="AW76" s="9">
        <v>14014.402436269143</v>
      </c>
      <c r="AX76" s="20"/>
      <c r="AY76" s="9">
        <v>-240667.41592241407</v>
      </c>
      <c r="AZ76" s="9">
        <v>13.191351029473431</v>
      </c>
      <c r="BA76" s="9">
        <v>1.0982469917945967E-2</v>
      </c>
      <c r="BB76" s="9">
        <v>77048.361003841303</v>
      </c>
      <c r="BC76" s="9">
        <v>947563.45964959823</v>
      </c>
      <c r="BD76" s="9">
        <v>0.75559985577274391</v>
      </c>
      <c r="BE76" s="9">
        <v>88357.618018497669</v>
      </c>
      <c r="BF76" s="9">
        <v>4024.8700072289012</v>
      </c>
      <c r="BG76" s="9">
        <v>2925.2514638450516</v>
      </c>
      <c r="BH76" s="9">
        <v>4095.2684313920922</v>
      </c>
      <c r="BI76" s="9">
        <v>6708.2195608350157</v>
      </c>
      <c r="BJ76" s="9">
        <v>6978.1266088988605</v>
      </c>
      <c r="BK76" s="9">
        <v>156.21776395976849</v>
      </c>
      <c r="BL76" s="9">
        <v>13387369.362221945</v>
      </c>
      <c r="BM76" s="9">
        <v>1206129.8642819999</v>
      </c>
      <c r="BN76" s="9">
        <v>1707209.262950459</v>
      </c>
      <c r="BO76" s="9">
        <v>256144.66581683457</v>
      </c>
      <c r="BP76" s="9">
        <v>42066670.948136546</v>
      </c>
      <c r="BQ76" s="9">
        <v>46262.218084739477</v>
      </c>
      <c r="BR76" s="9">
        <v>71964.3893721317</v>
      </c>
      <c r="BS76" s="9">
        <v>246803.44494276762</v>
      </c>
      <c r="BT76" s="9">
        <v>9406.6774062573131</v>
      </c>
      <c r="BU76" s="20"/>
    </row>
    <row r="77" spans="2:73" x14ac:dyDescent="0.2">
      <c r="B77" s="4" t="s">
        <v>44</v>
      </c>
      <c r="C77" s="12">
        <v>10</v>
      </c>
      <c r="D77" s="19"/>
      <c r="E77" s="9">
        <f t="shared" si="43"/>
        <v>244827.86743929371</v>
      </c>
      <c r="F77" s="9">
        <f t="shared" si="22"/>
        <v>1.292934763455591</v>
      </c>
      <c r="G77" s="9">
        <f t="shared" si="23"/>
        <v>2.6955871971754801E-3</v>
      </c>
      <c r="H77" s="9">
        <f t="shared" si="24"/>
        <v>31903.483332118791</v>
      </c>
      <c r="I77" s="9">
        <f t="shared" si="25"/>
        <v>800511.11329118116</v>
      </c>
      <c r="J77" s="9">
        <f t="shared" si="26"/>
        <v>0.33967836052534206</v>
      </c>
      <c r="K77" s="9">
        <f t="shared" si="27"/>
        <v>97001.860117667093</v>
      </c>
      <c r="L77" s="9">
        <f t="shared" si="28"/>
        <v>1494.5090206665618</v>
      </c>
      <c r="M77" s="9">
        <f t="shared" si="29"/>
        <v>1289.2239583150622</v>
      </c>
      <c r="N77" s="9">
        <f t="shared" si="30"/>
        <v>1555.3281401964205</v>
      </c>
      <c r="O77" s="9">
        <f t="shared" si="31"/>
        <v>1758.9185154852694</v>
      </c>
      <c r="P77" s="9">
        <f t="shared" si="32"/>
        <v>39.2463227017397</v>
      </c>
      <c r="Q77" s="9">
        <f t="shared" si="33"/>
        <v>15.95894313177098</v>
      </c>
      <c r="R77" s="9">
        <f t="shared" si="34"/>
        <v>511375.26042528264</v>
      </c>
      <c r="S77" s="9">
        <f t="shared" si="35"/>
        <v>-36413.058350999141</v>
      </c>
      <c r="T77" s="9">
        <f t="shared" si="36"/>
        <v>-52226.608554389095</v>
      </c>
      <c r="U77" s="9">
        <f t="shared" si="37"/>
        <v>45725.031615640852</v>
      </c>
      <c r="V77" s="9">
        <f t="shared" si="38"/>
        <v>-1868803.263477914</v>
      </c>
      <c r="W77" s="9">
        <f t="shared" si="39"/>
        <v>-21957.162800241644</v>
      </c>
      <c r="X77" s="9">
        <f t="shared" si="40"/>
        <v>-6382.1332961659209</v>
      </c>
      <c r="Y77" s="9">
        <f t="shared" si="41"/>
        <v>184314.50075232593</v>
      </c>
      <c r="Z77" s="9">
        <f t="shared" si="42"/>
        <v>5487.1817866129441</v>
      </c>
      <c r="AA77" s="20"/>
      <c r="AB77" s="9">
        <v>-22580.372474499702</v>
      </c>
      <c r="AC77" s="9">
        <v>15.949991462870518</v>
      </c>
      <c r="AD77" s="9">
        <v>1.4898331550448764E-2</v>
      </c>
      <c r="AE77" s="9">
        <v>117512.77333638686</v>
      </c>
      <c r="AF77" s="9">
        <v>1853359.4017907339</v>
      </c>
      <c r="AG77" s="9">
        <v>1.179233755828391</v>
      </c>
      <c r="AH77" s="9">
        <v>195176.99124933116</v>
      </c>
      <c r="AI77" s="9">
        <v>5966.58680647645</v>
      </c>
      <c r="AJ77" s="9">
        <v>4539.5033625873421</v>
      </c>
      <c r="AK77" s="9">
        <v>6105.6263972987426</v>
      </c>
      <c r="AL77" s="9">
        <v>9212.4958053019545</v>
      </c>
      <c r="AM77" s="9">
        <v>7792.7203325893597</v>
      </c>
      <c r="AN77" s="9">
        <v>189.53423642040269</v>
      </c>
      <c r="AO77" s="9">
        <v>15386230.107338542</v>
      </c>
      <c r="AP77" s="9">
        <v>1303731.2352956668</v>
      </c>
      <c r="AQ77" s="9">
        <v>1844672.5725016762</v>
      </c>
      <c r="AR77" s="9">
        <v>330330.21585656819</v>
      </c>
      <c r="AS77" s="9">
        <v>44871942.234451599</v>
      </c>
      <c r="AT77" s="9">
        <v>29445.301738357735</v>
      </c>
      <c r="AU77" s="9">
        <v>73578.299339535981</v>
      </c>
      <c r="AV77" s="9">
        <v>458540.55068873428</v>
      </c>
      <c r="AW77" s="9">
        <v>15939.045571343291</v>
      </c>
      <c r="AX77" s="20"/>
      <c r="AY77" s="9">
        <v>-267408.2399137934</v>
      </c>
      <c r="AZ77" s="9">
        <v>14.657056699414927</v>
      </c>
      <c r="BA77" s="9">
        <v>1.2202744353273284E-2</v>
      </c>
      <c r="BB77" s="9">
        <v>85609.29000426807</v>
      </c>
      <c r="BC77" s="9">
        <v>1052848.2884995528</v>
      </c>
      <c r="BD77" s="9">
        <v>0.8395553953030489</v>
      </c>
      <c r="BE77" s="9">
        <v>98175.131131664064</v>
      </c>
      <c r="BF77" s="9">
        <v>4472.0777858098882</v>
      </c>
      <c r="BG77" s="9">
        <v>3250.2794042722799</v>
      </c>
      <c r="BH77" s="9">
        <v>4550.2982571023222</v>
      </c>
      <c r="BI77" s="9">
        <v>7453.5772898166852</v>
      </c>
      <c r="BJ77" s="9">
        <v>7753.47400988762</v>
      </c>
      <c r="BK77" s="9">
        <v>173.57529328863171</v>
      </c>
      <c r="BL77" s="9">
        <v>14874854.846913259</v>
      </c>
      <c r="BM77" s="9">
        <v>1340144.293646666</v>
      </c>
      <c r="BN77" s="9">
        <v>1896899.1810560653</v>
      </c>
      <c r="BO77" s="9">
        <v>284605.18424092734</v>
      </c>
      <c r="BP77" s="9">
        <v>46740745.497929513</v>
      </c>
      <c r="BQ77" s="9">
        <v>51402.464538599379</v>
      </c>
      <c r="BR77" s="9">
        <v>79960.432635701902</v>
      </c>
      <c r="BS77" s="9">
        <v>274226.04993640835</v>
      </c>
      <c r="BT77" s="9">
        <v>10451.863784730347</v>
      </c>
      <c r="BU77" s="20"/>
    </row>
    <row r="78" spans="2:73" x14ac:dyDescent="0.2">
      <c r="B78" s="4" t="s">
        <v>44</v>
      </c>
      <c r="C78" s="12">
        <v>11</v>
      </c>
      <c r="D78" s="19"/>
      <c r="E78" s="9">
        <f t="shared" si="43"/>
        <v>120491.97115267563</v>
      </c>
      <c r="F78" s="9">
        <f t="shared" si="22"/>
        <v>1.453794893704643</v>
      </c>
      <c r="G78" s="9">
        <f t="shared" si="23"/>
        <v>3.0915626604447084E-3</v>
      </c>
      <c r="H78" s="9">
        <f t="shared" si="24"/>
        <v>37172.316976459231</v>
      </c>
      <c r="I78" s="9">
        <f t="shared" si="25"/>
        <v>945796.59810631303</v>
      </c>
      <c r="J78" s="9">
        <f t="shared" si="26"/>
        <v>0.40096879558167742</v>
      </c>
      <c r="K78" s="9">
        <f t="shared" si="27"/>
        <v>116790.80875265515</v>
      </c>
      <c r="L78" s="9">
        <f t="shared" si="28"/>
        <v>1739.7535530463238</v>
      </c>
      <c r="M78" s="9">
        <f t="shared" si="29"/>
        <v>1496.5501980837885</v>
      </c>
      <c r="N78" s="9">
        <f t="shared" si="30"/>
        <v>1811.1491440355576</v>
      </c>
      <c r="O78" s="9">
        <f t="shared" si="31"/>
        <v>1967.9892658568187</v>
      </c>
      <c r="P78" s="9">
        <f t="shared" si="32"/>
        <v>15.633991784714453</v>
      </c>
      <c r="Q78" s="9">
        <f t="shared" si="33"/>
        <v>17.383918393087555</v>
      </c>
      <c r="R78" s="9">
        <f t="shared" si="34"/>
        <v>-82132.044934326783</v>
      </c>
      <c r="S78" s="9">
        <f t="shared" si="35"/>
        <v>-49113.040954384953</v>
      </c>
      <c r="T78" s="9">
        <f t="shared" si="36"/>
        <v>-70436.520610729232</v>
      </c>
      <c r="U78" s="9">
        <f t="shared" si="37"/>
        <v>53148.35632766044</v>
      </c>
      <c r="V78" s="9">
        <f t="shared" si="38"/>
        <v>-2445191.7538844123</v>
      </c>
      <c r="W78" s="9">
        <f t="shared" si="39"/>
        <v>-29631.636087460673</v>
      </c>
      <c r="X78" s="9">
        <f t="shared" si="40"/>
        <v>-8123.2885278548201</v>
      </c>
      <c r="Y78" s="9">
        <f t="shared" si="41"/>
        <v>217899.64950087934</v>
      </c>
      <c r="Z78" s="9">
        <f t="shared" si="42"/>
        <v>6466.437860653381</v>
      </c>
      <c r="AA78" s="20"/>
      <c r="AB78" s="9">
        <v>-173657.09275249671</v>
      </c>
      <c r="AC78" s="9">
        <v>17.576557263061058</v>
      </c>
      <c r="AD78" s="9">
        <v>1.6514581449045326E-2</v>
      </c>
      <c r="AE78" s="9">
        <v>131342.53598115413</v>
      </c>
      <c r="AF78" s="9">
        <v>2103929.7154558217</v>
      </c>
      <c r="AG78" s="9">
        <v>1.3244797304150306</v>
      </c>
      <c r="AH78" s="9">
        <v>224783.45299748567</v>
      </c>
      <c r="AI78" s="9">
        <v>6659.0391174371998</v>
      </c>
      <c r="AJ78" s="9">
        <v>5071.8575427832948</v>
      </c>
      <c r="AK78" s="9">
        <v>6816.477226848112</v>
      </c>
      <c r="AL78" s="9">
        <v>10166.924284655172</v>
      </c>
      <c r="AM78" s="9">
        <v>8544.4554026610931</v>
      </c>
      <c r="AN78" s="9">
        <v>208.31674101058235</v>
      </c>
      <c r="AO78" s="9">
        <v>16280208.286670264</v>
      </c>
      <c r="AP78" s="9">
        <v>1425045.6820569483</v>
      </c>
      <c r="AQ78" s="9">
        <v>2016152.578550942</v>
      </c>
      <c r="AR78" s="9">
        <v>366214.05899268057</v>
      </c>
      <c r="AS78" s="9">
        <v>48969628.293838061</v>
      </c>
      <c r="AT78" s="9">
        <v>26911.074904998659</v>
      </c>
      <c r="AU78" s="9">
        <v>79833.18737141724</v>
      </c>
      <c r="AV78" s="9">
        <v>519548.30443092843</v>
      </c>
      <c r="AW78" s="9">
        <v>17963.488023856764</v>
      </c>
      <c r="AX78" s="20"/>
      <c r="AY78" s="9">
        <v>-294149.06390517234</v>
      </c>
      <c r="AZ78" s="9">
        <v>16.122762369356415</v>
      </c>
      <c r="BA78" s="9">
        <v>1.3423018788600617E-2</v>
      </c>
      <c r="BB78" s="9">
        <v>94170.219004694896</v>
      </c>
      <c r="BC78" s="9">
        <v>1158133.1173495087</v>
      </c>
      <c r="BD78" s="9">
        <v>0.92351093483335323</v>
      </c>
      <c r="BE78" s="9">
        <v>107992.64424483052</v>
      </c>
      <c r="BF78" s="9">
        <v>4919.2855643908761</v>
      </c>
      <c r="BG78" s="9">
        <v>3575.3073446995063</v>
      </c>
      <c r="BH78" s="9">
        <v>5005.3280828125544</v>
      </c>
      <c r="BI78" s="9">
        <v>8198.9350187983528</v>
      </c>
      <c r="BJ78" s="9">
        <v>8528.8214108763786</v>
      </c>
      <c r="BK78" s="9">
        <v>190.93282261749479</v>
      </c>
      <c r="BL78" s="9">
        <v>16362340.331604591</v>
      </c>
      <c r="BM78" s="9">
        <v>1474158.7230113333</v>
      </c>
      <c r="BN78" s="9">
        <v>2086589.0991616712</v>
      </c>
      <c r="BO78" s="9">
        <v>313065.70266502013</v>
      </c>
      <c r="BP78" s="9">
        <v>51414820.047722474</v>
      </c>
      <c r="BQ78" s="9">
        <v>56542.710992459331</v>
      </c>
      <c r="BR78" s="9">
        <v>87956.47589927206</v>
      </c>
      <c r="BS78" s="9">
        <v>301648.65493004909</v>
      </c>
      <c r="BT78" s="9">
        <v>11497.050163203383</v>
      </c>
      <c r="BU78" s="20"/>
    </row>
    <row r="79" spans="2:73" x14ac:dyDescent="0.2">
      <c r="B79" s="4" t="s">
        <v>44</v>
      </c>
      <c r="C79" s="12">
        <v>12</v>
      </c>
      <c r="D79" s="19"/>
      <c r="E79" s="9">
        <f t="shared" si="43"/>
        <v>251442.81917525126</v>
      </c>
      <c r="F79" s="9">
        <f t="shared" si="22"/>
        <v>1.7044058127076411</v>
      </c>
      <c r="G79" s="9">
        <f t="shared" si="23"/>
        <v>3.5789719991350371E-3</v>
      </c>
      <c r="H79" s="9">
        <f t="shared" si="24"/>
        <v>42617.544289189726</v>
      </c>
      <c r="I79" s="9">
        <f t="shared" si="25"/>
        <v>1081728.0636684967</v>
      </c>
      <c r="J79" s="9">
        <f t="shared" si="26"/>
        <v>0.45810187612646724</v>
      </c>
      <c r="K79" s="9">
        <f t="shared" si="27"/>
        <v>132594.05911231309</v>
      </c>
      <c r="L79" s="9">
        <f t="shared" si="28"/>
        <v>1992.7371721495456</v>
      </c>
      <c r="M79" s="9">
        <f t="shared" si="29"/>
        <v>1728.3566420939196</v>
      </c>
      <c r="N79" s="9">
        <f t="shared" si="30"/>
        <v>2074.5397360205789</v>
      </c>
      <c r="O79" s="9">
        <f t="shared" si="31"/>
        <v>2299.7031679957072</v>
      </c>
      <c r="P79" s="9">
        <f t="shared" si="32"/>
        <v>35.709241182894402</v>
      </c>
      <c r="Q79" s="9">
        <f t="shared" si="33"/>
        <v>20.601664492871805</v>
      </c>
      <c r="R79" s="9">
        <f t="shared" si="34"/>
        <v>195783.79159237444</v>
      </c>
      <c r="S79" s="9">
        <f t="shared" si="35"/>
        <v>-52943.469947085017</v>
      </c>
      <c r="T79" s="9">
        <f t="shared" si="36"/>
        <v>-75928.743002746254</v>
      </c>
      <c r="U79" s="9">
        <f t="shared" si="37"/>
        <v>61760.88744140038</v>
      </c>
      <c r="V79" s="9">
        <f t="shared" si="38"/>
        <v>-2674457.6915362775</v>
      </c>
      <c r="W79" s="9">
        <f t="shared" si="39"/>
        <v>-32318.039130379479</v>
      </c>
      <c r="X79" s="9">
        <f t="shared" si="40"/>
        <v>-8854.2363058090559</v>
      </c>
      <c r="Y79" s="9">
        <f t="shared" si="41"/>
        <v>248943.53931745078</v>
      </c>
      <c r="Z79" s="9">
        <f t="shared" si="42"/>
        <v>7424.9281534111396</v>
      </c>
      <c r="AA79" s="20"/>
      <c r="AB79" s="9">
        <v>-69447.068721300602</v>
      </c>
      <c r="AC79" s="9">
        <v>19.292873852005545</v>
      </c>
      <c r="AD79" s="9">
        <v>1.8222265223062972E-2</v>
      </c>
      <c r="AE79" s="9">
        <v>145348.69229431142</v>
      </c>
      <c r="AF79" s="9">
        <v>2345146.0098679611</v>
      </c>
      <c r="AG79" s="9">
        <v>1.4655683504901253</v>
      </c>
      <c r="AH79" s="9">
        <v>250404.21647031003</v>
      </c>
      <c r="AI79" s="9">
        <v>7359.2305151214123</v>
      </c>
      <c r="AJ79" s="9">
        <v>5628.6919272206542</v>
      </c>
      <c r="AK79" s="9">
        <v>7534.8976445433673</v>
      </c>
      <c r="AL79" s="9">
        <v>11243.995915775722</v>
      </c>
      <c r="AM79" s="9">
        <v>9339.8780530480362</v>
      </c>
      <c r="AN79" s="9">
        <v>228.89201643922979</v>
      </c>
      <c r="AO79" s="9">
        <v>18045609.607888281</v>
      </c>
      <c r="AP79" s="9">
        <v>1555229.6824289144</v>
      </c>
      <c r="AQ79" s="9">
        <v>2200350.2742645298</v>
      </c>
      <c r="AR79" s="9">
        <v>403287.10853051301</v>
      </c>
      <c r="AS79" s="9">
        <v>53414436.905979127</v>
      </c>
      <c r="AT79" s="9">
        <v>29364.918315939776</v>
      </c>
      <c r="AU79" s="9">
        <v>87098.282857033235</v>
      </c>
      <c r="AV79" s="9">
        <v>578014.79924114072</v>
      </c>
      <c r="AW79" s="9">
        <v>19967.164695087558</v>
      </c>
      <c r="AX79" s="20"/>
      <c r="AY79" s="9">
        <v>-320889.88789655187</v>
      </c>
      <c r="AZ79" s="9">
        <v>17.588468039297904</v>
      </c>
      <c r="BA79" s="9">
        <v>1.4643293223927935E-2</v>
      </c>
      <c r="BB79" s="9">
        <v>102731.14800512169</v>
      </c>
      <c r="BC79" s="9">
        <v>1263417.9461994644</v>
      </c>
      <c r="BD79" s="9">
        <v>1.0074664743636581</v>
      </c>
      <c r="BE79" s="9">
        <v>117810.15735799693</v>
      </c>
      <c r="BF79" s="9">
        <v>5366.4933429718667</v>
      </c>
      <c r="BG79" s="9">
        <v>3900.3352851267346</v>
      </c>
      <c r="BH79" s="9">
        <v>5460.3579085227884</v>
      </c>
      <c r="BI79" s="9">
        <v>8944.2927477800149</v>
      </c>
      <c r="BJ79" s="9">
        <v>9304.1688118651418</v>
      </c>
      <c r="BK79" s="9">
        <v>208.29035194635799</v>
      </c>
      <c r="BL79" s="9">
        <v>17849825.816295907</v>
      </c>
      <c r="BM79" s="9">
        <v>1608173.1523759994</v>
      </c>
      <c r="BN79" s="9">
        <v>2276279.0172672761</v>
      </c>
      <c r="BO79" s="9">
        <v>341526.22108911263</v>
      </c>
      <c r="BP79" s="9">
        <v>56088894.597515404</v>
      </c>
      <c r="BQ79" s="9">
        <v>61682.957446319255</v>
      </c>
      <c r="BR79" s="9">
        <v>95952.519162842291</v>
      </c>
      <c r="BS79" s="9">
        <v>329071.25992368994</v>
      </c>
      <c r="BT79" s="9">
        <v>12542.236541676419</v>
      </c>
      <c r="BU79" s="20"/>
    </row>
    <row r="80" spans="2:73" x14ac:dyDescent="0.2">
      <c r="B80" s="4" t="s">
        <v>44</v>
      </c>
      <c r="C80" s="12">
        <v>13</v>
      </c>
      <c r="D80" s="19"/>
      <c r="E80" s="9">
        <f t="shared" si="43"/>
        <v>340427.99839847384</v>
      </c>
      <c r="F80" s="9">
        <f t="shared" si="22"/>
        <v>1.9648210021800345</v>
      </c>
      <c r="G80" s="9">
        <f t="shared" si="23"/>
        <v>4.0833590447677294E-3</v>
      </c>
      <c r="H80" s="9">
        <f t="shared" si="24"/>
        <v>48297.40369998067</v>
      </c>
      <c r="I80" s="9">
        <f t="shared" si="25"/>
        <v>1221350.4388698307</v>
      </c>
      <c r="J80" s="9">
        <f t="shared" si="26"/>
        <v>0.51691791192230618</v>
      </c>
      <c r="K80" s="9">
        <f t="shared" si="27"/>
        <v>148652.24536459782</v>
      </c>
      <c r="L80" s="9">
        <f t="shared" si="28"/>
        <v>2254.8749128637028</v>
      </c>
      <c r="M80" s="9">
        <f t="shared" si="29"/>
        <v>1967.1324969036896</v>
      </c>
      <c r="N80" s="9">
        <f t="shared" si="30"/>
        <v>2347.4289552921309</v>
      </c>
      <c r="O80" s="9">
        <f t="shared" si="31"/>
        <v>2644.0549321211784</v>
      </c>
      <c r="P80" s="9">
        <f t="shared" si="32"/>
        <v>57.555519549940072</v>
      </c>
      <c r="Q80" s="9">
        <f t="shared" si="33"/>
        <v>23.951108816165629</v>
      </c>
      <c r="R80" s="9">
        <f t="shared" si="34"/>
        <v>504199.63921467215</v>
      </c>
      <c r="S80" s="9">
        <f t="shared" si="35"/>
        <v>-56606.31125791138</v>
      </c>
      <c r="T80" s="9">
        <f t="shared" si="36"/>
        <v>-81180.427358310204</v>
      </c>
      <c r="U80" s="9">
        <f t="shared" si="37"/>
        <v>70643.876410249271</v>
      </c>
      <c r="V80" s="9">
        <f t="shared" si="38"/>
        <v>-2899212.9717681035</v>
      </c>
      <c r="W80" s="9">
        <f t="shared" si="39"/>
        <v>-34924.392791005899</v>
      </c>
      <c r="X80" s="9">
        <f t="shared" si="40"/>
        <v>-9573.4972499482683</v>
      </c>
      <c r="Y80" s="9">
        <f t="shared" si="41"/>
        <v>280899.23729862581</v>
      </c>
      <c r="Z80" s="9">
        <f t="shared" si="42"/>
        <v>8409.3361193342625</v>
      </c>
      <c r="AA80" s="20"/>
      <c r="AB80" s="9">
        <v>-7202.71348945713</v>
      </c>
      <c r="AC80" s="9">
        <v>21.018994711419428</v>
      </c>
      <c r="AD80" s="9">
        <v>1.9946926704023E-2</v>
      </c>
      <c r="AE80" s="9">
        <v>159589.48070552916</v>
      </c>
      <c r="AF80" s="9">
        <v>2590053.2139192494</v>
      </c>
      <c r="AG80" s="9">
        <v>1.6083399258162689</v>
      </c>
      <c r="AH80" s="9">
        <v>276279.91583576112</v>
      </c>
      <c r="AI80" s="9">
        <v>8068.5760344165546</v>
      </c>
      <c r="AJ80" s="9">
        <v>6192.4957224576528</v>
      </c>
      <c r="AK80" s="9">
        <v>8262.8166895251488</v>
      </c>
      <c r="AL80" s="9">
        <v>12333.705408882872</v>
      </c>
      <c r="AM80" s="9">
        <v>10137.071732403845</v>
      </c>
      <c r="AN80" s="9">
        <v>249.59899009138678</v>
      </c>
      <c r="AO80" s="9">
        <v>19841510.940201908</v>
      </c>
      <c r="AP80" s="9">
        <v>1685581.2704827543</v>
      </c>
      <c r="AQ80" s="9">
        <v>2384788.5080145728</v>
      </c>
      <c r="AR80" s="9">
        <v>440630.61592345452</v>
      </c>
      <c r="AS80" s="9">
        <v>57863756.175540268</v>
      </c>
      <c r="AT80" s="9">
        <v>31898.811109173283</v>
      </c>
      <c r="AU80" s="9">
        <v>94375.065176464166</v>
      </c>
      <c r="AV80" s="9">
        <v>637393.10221595655</v>
      </c>
      <c r="AW80" s="9">
        <v>21996.759039483717</v>
      </c>
      <c r="AX80" s="20"/>
      <c r="AY80" s="9">
        <v>-347630.71188793099</v>
      </c>
      <c r="AZ80" s="9">
        <v>19.054173709239393</v>
      </c>
      <c r="BA80" s="9">
        <v>1.586356765925527E-2</v>
      </c>
      <c r="BB80" s="9">
        <v>111292.07700554849</v>
      </c>
      <c r="BC80" s="9">
        <v>1368702.7750494187</v>
      </c>
      <c r="BD80" s="9">
        <v>1.0914220138939628</v>
      </c>
      <c r="BE80" s="9">
        <v>127627.67047116329</v>
      </c>
      <c r="BF80" s="9">
        <v>5813.7011215528519</v>
      </c>
      <c r="BG80" s="9">
        <v>4225.3632255539633</v>
      </c>
      <c r="BH80" s="9">
        <v>5915.3877342330179</v>
      </c>
      <c r="BI80" s="9">
        <v>9689.6504767616934</v>
      </c>
      <c r="BJ80" s="9">
        <v>10079.516212853905</v>
      </c>
      <c r="BK80" s="9">
        <v>225.64788127522115</v>
      </c>
      <c r="BL80" s="9">
        <v>19337311.300987236</v>
      </c>
      <c r="BM80" s="9">
        <v>1742187.5817406657</v>
      </c>
      <c r="BN80" s="9">
        <v>2465968.935372883</v>
      </c>
      <c r="BO80" s="9">
        <v>369986.73951320525</v>
      </c>
      <c r="BP80" s="9">
        <v>60762969.147308372</v>
      </c>
      <c r="BQ80" s="9">
        <v>66823.203900179185</v>
      </c>
      <c r="BR80" s="9">
        <v>103948.56242641243</v>
      </c>
      <c r="BS80" s="9">
        <v>356493.86491733073</v>
      </c>
      <c r="BT80" s="9">
        <v>13587.422920149455</v>
      </c>
      <c r="BU80" s="20"/>
    </row>
    <row r="81" spans="2:73" x14ac:dyDescent="0.2">
      <c r="B81" s="4" t="s">
        <v>44</v>
      </c>
      <c r="C81" s="12">
        <v>14</v>
      </c>
      <c r="D81" s="19"/>
      <c r="E81" s="9">
        <f t="shared" si="43"/>
        <v>565460.98704228096</v>
      </c>
      <c r="F81" s="9">
        <f t="shared" si="22"/>
        <v>2.2973690105540641</v>
      </c>
      <c r="G81" s="9">
        <f t="shared" si="23"/>
        <v>4.6505034163871299E-3</v>
      </c>
      <c r="H81" s="9">
        <f t="shared" si="24"/>
        <v>54058.912025065627</v>
      </c>
      <c r="I81" s="9">
        <f t="shared" si="25"/>
        <v>1345384.0081312074</v>
      </c>
      <c r="J81" s="9">
        <f t="shared" si="26"/>
        <v>0.56931117121125507</v>
      </c>
      <c r="K81" s="9">
        <f t="shared" si="27"/>
        <v>160175.29464959539</v>
      </c>
      <c r="L81" s="9">
        <f t="shared" si="28"/>
        <v>2516.4345179212332</v>
      </c>
      <c r="M81" s="9">
        <f t="shared" si="29"/>
        <v>2216.6296143644458</v>
      </c>
      <c r="N81" s="9">
        <f t="shared" si="30"/>
        <v>2619.183406203535</v>
      </c>
      <c r="O81" s="9">
        <f t="shared" si="31"/>
        <v>3087.7503182473047</v>
      </c>
      <c r="P81" s="9">
        <f t="shared" si="32"/>
        <v>119.10247333433654</v>
      </c>
      <c r="Q81" s="9">
        <f t="shared" si="33"/>
        <v>28.790638281526611</v>
      </c>
      <c r="R81" s="9">
        <f t="shared" si="34"/>
        <v>1620369.5535035394</v>
      </c>
      <c r="S81" s="9">
        <f t="shared" si="35"/>
        <v>-51654.64837778057</v>
      </c>
      <c r="T81" s="9">
        <f t="shared" si="36"/>
        <v>-74079.246911192778</v>
      </c>
      <c r="U81" s="9">
        <f t="shared" si="37"/>
        <v>80149.794728961075</v>
      </c>
      <c r="V81" s="9">
        <f t="shared" si="38"/>
        <v>-2782037.1855995283</v>
      </c>
      <c r="W81" s="9">
        <f t="shared" si="39"/>
        <v>-32636.786577961633</v>
      </c>
      <c r="X81" s="9">
        <f t="shared" si="40"/>
        <v>-9300.9049841933884</v>
      </c>
      <c r="Y81" s="9">
        <f t="shared" si="41"/>
        <v>309116.34142064553</v>
      </c>
      <c r="Z81" s="9">
        <f t="shared" si="42"/>
        <v>9319.1034452146305</v>
      </c>
      <c r="AA81" s="20"/>
      <c r="AB81" s="9">
        <v>191089.45116297054</v>
      </c>
      <c r="AC81" s="9">
        <v>22.817248389734953</v>
      </c>
      <c r="AD81" s="9">
        <v>2.1734345510969727E-2</v>
      </c>
      <c r="AE81" s="9">
        <v>173911.91803104096</v>
      </c>
      <c r="AF81" s="9">
        <v>2819371.6120305816</v>
      </c>
      <c r="AG81" s="9">
        <v>1.7446887246355227</v>
      </c>
      <c r="AH81" s="9">
        <v>297620.47823392501</v>
      </c>
      <c r="AI81" s="9">
        <v>8777.3434180550721</v>
      </c>
      <c r="AJ81" s="9">
        <v>6767.0207803456369</v>
      </c>
      <c r="AK81" s="9">
        <v>8989.6009661467888</v>
      </c>
      <c r="AL81" s="9">
        <v>13522.758523990655</v>
      </c>
      <c r="AM81" s="9">
        <v>10973.966087177003</v>
      </c>
      <c r="AN81" s="9">
        <v>271.79604888561084</v>
      </c>
      <c r="AO81" s="9">
        <v>22445166.339182101</v>
      </c>
      <c r="AP81" s="9">
        <v>1824547.3627275527</v>
      </c>
      <c r="AQ81" s="9">
        <v>2581579.6065672971</v>
      </c>
      <c r="AR81" s="9">
        <v>478597.05266625929</v>
      </c>
      <c r="AS81" s="9">
        <v>62655006.511501767</v>
      </c>
      <c r="AT81" s="9">
        <v>39326.663776077527</v>
      </c>
      <c r="AU81" s="9">
        <v>102643.70070578926</v>
      </c>
      <c r="AV81" s="9">
        <v>693032.81133161718</v>
      </c>
      <c r="AW81" s="9">
        <v>23951.712743837117</v>
      </c>
      <c r="AX81" s="20"/>
      <c r="AY81" s="9">
        <v>-374371.53587931045</v>
      </c>
      <c r="AZ81" s="9">
        <v>20.519879379180889</v>
      </c>
      <c r="BA81" s="9">
        <v>1.7083842094582597E-2</v>
      </c>
      <c r="BB81" s="9">
        <v>119853.00600597533</v>
      </c>
      <c r="BC81" s="9">
        <v>1473987.6038993741</v>
      </c>
      <c r="BD81" s="9">
        <v>1.1753775534242676</v>
      </c>
      <c r="BE81" s="9">
        <v>137445.18358432961</v>
      </c>
      <c r="BF81" s="9">
        <v>6260.9089001338389</v>
      </c>
      <c r="BG81" s="9">
        <v>4550.3911659811911</v>
      </c>
      <c r="BH81" s="9">
        <v>6370.4175599432538</v>
      </c>
      <c r="BI81" s="9">
        <v>10435.00820574335</v>
      </c>
      <c r="BJ81" s="9">
        <v>10854.863613842666</v>
      </c>
      <c r="BK81" s="9">
        <v>243.00541060408423</v>
      </c>
      <c r="BL81" s="9">
        <v>20824796.785678562</v>
      </c>
      <c r="BM81" s="9">
        <v>1876202.0111053332</v>
      </c>
      <c r="BN81" s="9">
        <v>2655658.8534784899</v>
      </c>
      <c r="BO81" s="9">
        <v>398447.25793729821</v>
      </c>
      <c r="BP81" s="9">
        <v>65437043.697101295</v>
      </c>
      <c r="BQ81" s="9">
        <v>71963.45035403916</v>
      </c>
      <c r="BR81" s="9">
        <v>111944.60568998265</v>
      </c>
      <c r="BS81" s="9">
        <v>383916.46991097165</v>
      </c>
      <c r="BT81" s="9">
        <v>14632.609298622487</v>
      </c>
      <c r="BU81" s="20"/>
    </row>
    <row r="82" spans="2:73" x14ac:dyDescent="0.2">
      <c r="B82" s="4" t="s">
        <v>44</v>
      </c>
      <c r="C82" s="12">
        <v>15</v>
      </c>
      <c r="D82" s="19"/>
      <c r="E82" s="9">
        <f t="shared" si="43"/>
        <v>790493.97568628145</v>
      </c>
      <c r="F82" s="9">
        <f t="shared" si="22"/>
        <v>2.6299170189294081</v>
      </c>
      <c r="G82" s="9">
        <f t="shared" si="23"/>
        <v>5.2176477880078592E-3</v>
      </c>
      <c r="H82" s="9">
        <f t="shared" si="24"/>
        <v>59820.42035016189</v>
      </c>
      <c r="I82" s="9">
        <f t="shared" si="25"/>
        <v>1469417.5773927623</v>
      </c>
      <c r="J82" s="9">
        <f t="shared" si="26"/>
        <v>0.62170443050030699</v>
      </c>
      <c r="K82" s="9">
        <f t="shared" si="27"/>
        <v>171698.34393460915</v>
      </c>
      <c r="L82" s="9">
        <f t="shared" si="28"/>
        <v>2777.994122979303</v>
      </c>
      <c r="M82" s="9">
        <f t="shared" si="29"/>
        <v>2466.1267318256441</v>
      </c>
      <c r="N82" s="9">
        <f t="shared" si="30"/>
        <v>2890.9378571155066</v>
      </c>
      <c r="O82" s="9">
        <f t="shared" si="31"/>
        <v>3531.4457043743114</v>
      </c>
      <c r="P82" s="9">
        <f t="shared" si="32"/>
        <v>180.64942711932235</v>
      </c>
      <c r="Q82" s="9">
        <f t="shared" si="33"/>
        <v>33.63016774690351</v>
      </c>
      <c r="R82" s="9">
        <f t="shared" si="34"/>
        <v>2736539.4677943774</v>
      </c>
      <c r="S82" s="9">
        <f t="shared" si="35"/>
        <v>-46702.985497550108</v>
      </c>
      <c r="T82" s="9">
        <f t="shared" si="36"/>
        <v>-66978.06646393612</v>
      </c>
      <c r="U82" s="9">
        <f t="shared" si="37"/>
        <v>89655.713047701516</v>
      </c>
      <c r="V82" s="9">
        <f t="shared" si="38"/>
        <v>-2664861.3994276673</v>
      </c>
      <c r="W82" s="9">
        <f t="shared" si="39"/>
        <v>-30349.180364911736</v>
      </c>
      <c r="X82" s="9">
        <f t="shared" si="40"/>
        <v>-9028.3127184325422</v>
      </c>
      <c r="Y82" s="9">
        <f t="shared" si="41"/>
        <v>337333.44554270932</v>
      </c>
      <c r="Z82" s="9">
        <f t="shared" si="42"/>
        <v>10228.870771096481</v>
      </c>
      <c r="AA82" s="20"/>
      <c r="AB82" s="9">
        <v>389381.61581559182</v>
      </c>
      <c r="AC82" s="9">
        <v>24.615502068051782</v>
      </c>
      <c r="AD82" s="9">
        <v>2.352176431791779E-2</v>
      </c>
      <c r="AE82" s="9">
        <v>188234.35535656399</v>
      </c>
      <c r="AF82" s="9">
        <v>3048690.0101420917</v>
      </c>
      <c r="AG82" s="9">
        <v>1.88103752345488</v>
      </c>
      <c r="AH82" s="9">
        <v>318961.0406321052</v>
      </c>
      <c r="AI82" s="9">
        <v>9486.1108016941325</v>
      </c>
      <c r="AJ82" s="9">
        <v>7341.5458382340621</v>
      </c>
      <c r="AK82" s="9">
        <v>9716.3852427689872</v>
      </c>
      <c r="AL82" s="9">
        <v>14711.811639099329</v>
      </c>
      <c r="AM82" s="9">
        <v>11810.86044195075</v>
      </c>
      <c r="AN82" s="9">
        <v>293.99310767985094</v>
      </c>
      <c r="AO82" s="9">
        <v>25048821.738164257</v>
      </c>
      <c r="AP82" s="9">
        <v>1963513.4549724492</v>
      </c>
      <c r="AQ82" s="9">
        <v>2778370.7051201602</v>
      </c>
      <c r="AR82" s="9">
        <v>516563.48940909229</v>
      </c>
      <c r="AS82" s="9">
        <v>67446256.847466603</v>
      </c>
      <c r="AT82" s="9">
        <v>46754.51644298734</v>
      </c>
      <c r="AU82" s="9">
        <v>110912.33623512022</v>
      </c>
      <c r="AV82" s="9">
        <v>748672.5204473217</v>
      </c>
      <c r="AW82" s="9">
        <v>25906.666448192002</v>
      </c>
      <c r="AX82" s="20"/>
      <c r="AY82" s="9">
        <v>-401112.35987068963</v>
      </c>
      <c r="AZ82" s="9">
        <v>21.985585049122374</v>
      </c>
      <c r="BA82" s="9">
        <v>1.8304116529909931E-2</v>
      </c>
      <c r="BB82" s="9">
        <v>128413.9350064021</v>
      </c>
      <c r="BC82" s="9">
        <v>1579272.4327493294</v>
      </c>
      <c r="BD82" s="9">
        <v>1.259333092954573</v>
      </c>
      <c r="BE82" s="9">
        <v>147262.69669749605</v>
      </c>
      <c r="BF82" s="9">
        <v>6708.1166787148295</v>
      </c>
      <c r="BG82" s="9">
        <v>4875.419106408418</v>
      </c>
      <c r="BH82" s="9">
        <v>6825.4473856534805</v>
      </c>
      <c r="BI82" s="9">
        <v>11180.365934725018</v>
      </c>
      <c r="BJ82" s="9">
        <v>11630.211014831428</v>
      </c>
      <c r="BK82" s="9">
        <v>260.36293993294743</v>
      </c>
      <c r="BL82" s="9">
        <v>22312282.27036988</v>
      </c>
      <c r="BM82" s="9">
        <v>2010216.4404699993</v>
      </c>
      <c r="BN82" s="9">
        <v>2845348.7715840964</v>
      </c>
      <c r="BO82" s="9">
        <v>426907.77636139077</v>
      </c>
      <c r="BP82" s="9">
        <v>70111118.24689427</v>
      </c>
      <c r="BQ82" s="9">
        <v>77103.696807899076</v>
      </c>
      <c r="BR82" s="9">
        <v>119940.64895355277</v>
      </c>
      <c r="BS82" s="9">
        <v>411339.07490461238</v>
      </c>
      <c r="BT82" s="9">
        <v>15677.795677095521</v>
      </c>
      <c r="BU82" s="20"/>
    </row>
    <row r="83" spans="2:73" x14ac:dyDescent="0.2">
      <c r="B83" s="4" t="s">
        <v>44</v>
      </c>
      <c r="C83" s="12">
        <v>16</v>
      </c>
      <c r="D83" s="19"/>
      <c r="E83" s="9">
        <f t="shared" si="43"/>
        <v>1009822.4382837722</v>
      </c>
      <c r="F83" s="9">
        <f t="shared" si="22"/>
        <v>2.9749124484610689</v>
      </c>
      <c r="G83" s="9">
        <f t="shared" si="23"/>
        <v>5.7984310904838458E-3</v>
      </c>
      <c r="H83" s="9">
        <f t="shared" si="24"/>
        <v>65756.067417174898</v>
      </c>
      <c r="I83" s="9">
        <f t="shared" si="25"/>
        <v>1595748.0446149509</v>
      </c>
      <c r="J83" s="9">
        <f t="shared" si="26"/>
        <v>0.67491389262214829</v>
      </c>
      <c r="K83" s="9">
        <f t="shared" si="27"/>
        <v>183248.07285940755</v>
      </c>
      <c r="L83" s="9">
        <f t="shared" si="28"/>
        <v>3043.1486390942619</v>
      </c>
      <c r="M83" s="9">
        <f t="shared" si="29"/>
        <v>2722.7419089929372</v>
      </c>
      <c r="N83" s="9">
        <f t="shared" si="30"/>
        <v>3166.5234352483285</v>
      </c>
      <c r="O83" s="9">
        <f t="shared" si="31"/>
        <v>3985.2906959904867</v>
      </c>
      <c r="P83" s="9">
        <f t="shared" si="32"/>
        <v>246.05503982959999</v>
      </c>
      <c r="Q83" s="9">
        <f t="shared" si="33"/>
        <v>38.596780520487357</v>
      </c>
      <c r="R83" s="9">
        <f t="shared" si="34"/>
        <v>3874191.9598111734</v>
      </c>
      <c r="S83" s="9">
        <f t="shared" si="35"/>
        <v>-41207.07986731967</v>
      </c>
      <c r="T83" s="9">
        <f t="shared" si="36"/>
        <v>-59094.1142523624</v>
      </c>
      <c r="U83" s="9">
        <f t="shared" si="37"/>
        <v>99639.247324884171</v>
      </c>
      <c r="V83" s="9">
        <f t="shared" si="38"/>
        <v>-2529277.287241593</v>
      </c>
      <c r="W83" s="9">
        <f t="shared" si="39"/>
        <v>-27954.164602163277</v>
      </c>
      <c r="X83" s="9">
        <f t="shared" si="40"/>
        <v>-8634.8964975638664</v>
      </c>
      <c r="Y83" s="9">
        <f t="shared" si="41"/>
        <v>366098.73224587372</v>
      </c>
      <c r="Z83" s="9">
        <f t="shared" si="42"/>
        <v>11162.267300920299</v>
      </c>
      <c r="AA83" s="20"/>
      <c r="AB83" s="9">
        <v>581969.25442170328</v>
      </c>
      <c r="AC83" s="9">
        <v>26.426203167524939</v>
      </c>
      <c r="AD83" s="9">
        <v>2.5322822055721107E-2</v>
      </c>
      <c r="AE83" s="9">
        <v>202730.93142400376</v>
      </c>
      <c r="AF83" s="9">
        <v>3280305.3062142357</v>
      </c>
      <c r="AG83" s="9">
        <v>2.0182025251070259</v>
      </c>
      <c r="AH83" s="9">
        <v>340328.28267006995</v>
      </c>
      <c r="AI83" s="9">
        <v>10198.47309639008</v>
      </c>
      <c r="AJ83" s="9">
        <v>7923.188955828582</v>
      </c>
      <c r="AK83" s="9">
        <v>10447.000646612043</v>
      </c>
      <c r="AL83" s="9">
        <v>15911.014359697176</v>
      </c>
      <c r="AM83" s="9">
        <v>12651.613455649784</v>
      </c>
      <c r="AN83" s="9">
        <v>316.31724978229795</v>
      </c>
      <c r="AO83" s="9">
        <v>27673959.714872383</v>
      </c>
      <c r="AP83" s="9">
        <v>2103023.789967346</v>
      </c>
      <c r="AQ83" s="9">
        <v>2975944.575437339</v>
      </c>
      <c r="AR83" s="9">
        <v>555007.54211036768</v>
      </c>
      <c r="AS83" s="9">
        <v>72255915.509445578</v>
      </c>
      <c r="AT83" s="9">
        <v>54289.778659595715</v>
      </c>
      <c r="AU83" s="9">
        <v>119301.79571955912</v>
      </c>
      <c r="AV83" s="9">
        <v>804860.41214412672</v>
      </c>
      <c r="AW83" s="9">
        <v>27885.249356488843</v>
      </c>
      <c r="AX83" s="20"/>
      <c r="AY83" s="9">
        <v>-427853.18386206892</v>
      </c>
      <c r="AZ83" s="9">
        <v>23.45129071906387</v>
      </c>
      <c r="BA83" s="9">
        <v>1.9524390965237261E-2</v>
      </c>
      <c r="BB83" s="9">
        <v>136974.86400682887</v>
      </c>
      <c r="BC83" s="9">
        <v>1684557.2615992848</v>
      </c>
      <c r="BD83" s="9">
        <v>1.3432886324848776</v>
      </c>
      <c r="BE83" s="9">
        <v>157080.2098106624</v>
      </c>
      <c r="BF83" s="9">
        <v>7155.3244572958183</v>
      </c>
      <c r="BG83" s="9">
        <v>5200.4470468356449</v>
      </c>
      <c r="BH83" s="9">
        <v>7280.4772113637146</v>
      </c>
      <c r="BI83" s="9">
        <v>11925.723663706689</v>
      </c>
      <c r="BJ83" s="9">
        <v>12405.558415820184</v>
      </c>
      <c r="BK83" s="9">
        <v>277.72046926181059</v>
      </c>
      <c r="BL83" s="9">
        <v>23799767.755061209</v>
      </c>
      <c r="BM83" s="9">
        <v>2144230.8698346657</v>
      </c>
      <c r="BN83" s="9">
        <v>3035038.6896897014</v>
      </c>
      <c r="BO83" s="9">
        <v>455368.29478548351</v>
      </c>
      <c r="BP83" s="9">
        <v>74785192.796687171</v>
      </c>
      <c r="BQ83" s="9">
        <v>82243.943261758992</v>
      </c>
      <c r="BR83" s="9">
        <v>127936.69221712298</v>
      </c>
      <c r="BS83" s="9">
        <v>438761.679898253</v>
      </c>
      <c r="BT83" s="9">
        <v>16722.982055568544</v>
      </c>
      <c r="BU83" s="20"/>
    </row>
    <row r="84" spans="2:73" x14ac:dyDescent="0.2">
      <c r="B84" s="4" t="s">
        <v>44</v>
      </c>
      <c r="C84" s="12">
        <v>17</v>
      </c>
      <c r="D84" s="19"/>
      <c r="E84" s="9">
        <f t="shared" si="43"/>
        <v>1234855.4269275765</v>
      </c>
      <c r="F84" s="9">
        <f t="shared" si="22"/>
        <v>3.3074604568351091</v>
      </c>
      <c r="G84" s="9">
        <f t="shared" si="23"/>
        <v>6.3655754621032984E-3</v>
      </c>
      <c r="H84" s="9">
        <f t="shared" si="24"/>
        <v>71517.575742261542</v>
      </c>
      <c r="I84" s="9">
        <f t="shared" si="25"/>
        <v>1719781.613876336</v>
      </c>
      <c r="J84" s="9">
        <f t="shared" si="26"/>
        <v>0.72730715191110318</v>
      </c>
      <c r="K84" s="9">
        <f t="shared" si="27"/>
        <v>194771.122144405</v>
      </c>
      <c r="L84" s="9">
        <f t="shared" si="28"/>
        <v>3304.7082441518369</v>
      </c>
      <c r="M84" s="9">
        <f t="shared" si="29"/>
        <v>2972.2390264537044</v>
      </c>
      <c r="N84" s="9">
        <f t="shared" si="30"/>
        <v>3438.2778861597872</v>
      </c>
      <c r="O84" s="9">
        <f t="shared" si="31"/>
        <v>4428.9860821166203</v>
      </c>
      <c r="P84" s="9">
        <f t="shared" si="32"/>
        <v>307.60199361398008</v>
      </c>
      <c r="Q84" s="9">
        <f t="shared" si="33"/>
        <v>43.436309985847913</v>
      </c>
      <c r="R84" s="9">
        <f t="shared" si="34"/>
        <v>4990361.8741000742</v>
      </c>
      <c r="S84" s="9">
        <f t="shared" si="35"/>
        <v>-36255.416987189092</v>
      </c>
      <c r="T84" s="9">
        <f t="shared" si="36"/>
        <v>-51992.933805248234</v>
      </c>
      <c r="U84" s="9">
        <f t="shared" si="37"/>
        <v>109145.16564359609</v>
      </c>
      <c r="V84" s="9">
        <f t="shared" si="38"/>
        <v>-2412101.501073122</v>
      </c>
      <c r="W84" s="9">
        <f t="shared" si="39"/>
        <v>-25666.558389118785</v>
      </c>
      <c r="X84" s="9">
        <f t="shared" si="40"/>
        <v>-8362.3042318091466</v>
      </c>
      <c r="Y84" s="9">
        <f t="shared" si="41"/>
        <v>394315.83636789693</v>
      </c>
      <c r="Z84" s="9">
        <f t="shared" si="42"/>
        <v>12072.034626800665</v>
      </c>
      <c r="AA84" s="20"/>
      <c r="AB84" s="9">
        <v>780261.41907412815</v>
      </c>
      <c r="AC84" s="9">
        <v>28.224456845840464</v>
      </c>
      <c r="AD84" s="9">
        <v>2.7110240862667872E-2</v>
      </c>
      <c r="AE84" s="9">
        <v>217053.36874951716</v>
      </c>
      <c r="AF84" s="9">
        <v>3509623.7043255754</v>
      </c>
      <c r="AG84" s="9">
        <v>2.154551323926285</v>
      </c>
      <c r="AH84" s="9">
        <v>361668.84506823384</v>
      </c>
      <c r="AI84" s="9">
        <v>10907.240480028644</v>
      </c>
      <c r="AJ84" s="9">
        <v>8497.7140137165788</v>
      </c>
      <c r="AK84" s="9">
        <v>11173.784923233732</v>
      </c>
      <c r="AL84" s="9">
        <v>17100.067474804975</v>
      </c>
      <c r="AM84" s="9">
        <v>13488.507810422931</v>
      </c>
      <c r="AN84" s="9">
        <v>338.51430857652167</v>
      </c>
      <c r="AO84" s="9">
        <v>30277615.113852613</v>
      </c>
      <c r="AP84" s="9">
        <v>2241989.8822121429</v>
      </c>
      <c r="AQ84" s="9">
        <v>3172735.6739900606</v>
      </c>
      <c r="AR84" s="9">
        <v>592973.97885317239</v>
      </c>
      <c r="AS84" s="9">
        <v>77047165.845406994</v>
      </c>
      <c r="AT84" s="9">
        <v>61717.631326500195</v>
      </c>
      <c r="AU84" s="9">
        <v>127570.43124888408</v>
      </c>
      <c r="AV84" s="9">
        <v>860500.12125979108</v>
      </c>
      <c r="AW84" s="9">
        <v>29840.203060842257</v>
      </c>
      <c r="AX84" s="20"/>
      <c r="AY84" s="9">
        <v>-454594.00785344839</v>
      </c>
      <c r="AZ84" s="9">
        <v>24.916996389005355</v>
      </c>
      <c r="BA84" s="9">
        <v>2.0744665400564574E-2</v>
      </c>
      <c r="BB84" s="9">
        <v>145535.79300725562</v>
      </c>
      <c r="BC84" s="9">
        <v>1789842.0904492394</v>
      </c>
      <c r="BD84" s="9">
        <v>1.4272441720151818</v>
      </c>
      <c r="BE84" s="9">
        <v>166897.72292382884</v>
      </c>
      <c r="BF84" s="9">
        <v>7602.5322358768071</v>
      </c>
      <c r="BG84" s="9">
        <v>5525.4749872628745</v>
      </c>
      <c r="BH84" s="9">
        <v>7735.507037073945</v>
      </c>
      <c r="BI84" s="9">
        <v>12671.081392688355</v>
      </c>
      <c r="BJ84" s="9">
        <v>13180.90581680895</v>
      </c>
      <c r="BK84" s="9">
        <v>295.07799859067376</v>
      </c>
      <c r="BL84" s="9">
        <v>25287253.239752539</v>
      </c>
      <c r="BM84" s="9">
        <v>2278245.299199332</v>
      </c>
      <c r="BN84" s="9">
        <v>3224728.6077953088</v>
      </c>
      <c r="BO84" s="9">
        <v>483828.8132095763</v>
      </c>
      <c r="BP84" s="9">
        <v>79459267.346480116</v>
      </c>
      <c r="BQ84" s="9">
        <v>87384.189715618981</v>
      </c>
      <c r="BR84" s="9">
        <v>135932.73548069323</v>
      </c>
      <c r="BS84" s="9">
        <v>466184.28489189415</v>
      </c>
      <c r="BT84" s="9">
        <v>17768.168434041592</v>
      </c>
      <c r="BU84" s="20"/>
    </row>
    <row r="85" spans="2:73" x14ac:dyDescent="0.2">
      <c r="B85" s="4" t="s">
        <v>44</v>
      </c>
      <c r="C85" s="12">
        <v>18</v>
      </c>
      <c r="D85" s="19"/>
      <c r="E85" s="9">
        <f t="shared" si="43"/>
        <v>1420913.1807293594</v>
      </c>
      <c r="F85" s="9">
        <f t="shared" si="22"/>
        <v>3.639987479868072</v>
      </c>
      <c r="G85" s="9">
        <f t="shared" si="23"/>
        <v>6.9326904265806129E-3</v>
      </c>
      <c r="H85" s="9">
        <f t="shared" si="24"/>
        <v>77278.848574285657</v>
      </c>
      <c r="I85" s="9">
        <f t="shared" si="25"/>
        <v>1843811.7115237028</v>
      </c>
      <c r="J85" s="9">
        <f t="shared" si="26"/>
        <v>0.77969894828304609</v>
      </c>
      <c r="K85" s="9">
        <f t="shared" si="27"/>
        <v>206294.16196921965</v>
      </c>
      <c r="L85" s="9">
        <f t="shared" si="28"/>
        <v>3566.257567767334</v>
      </c>
      <c r="M85" s="9">
        <f t="shared" si="29"/>
        <v>3221.7248003714403</v>
      </c>
      <c r="N85" s="9">
        <f t="shared" si="30"/>
        <v>3710.0217007931615</v>
      </c>
      <c r="O85" s="9">
        <f t="shared" si="31"/>
        <v>4872.6534389836888</v>
      </c>
      <c r="P85" s="9">
        <f t="shared" si="32"/>
        <v>369.14233757484908</v>
      </c>
      <c r="Q85" s="9">
        <f t="shared" si="33"/>
        <v>48.275489884448234</v>
      </c>
      <c r="R85" s="9">
        <f t="shared" si="34"/>
        <v>6106405.2491188347</v>
      </c>
      <c r="S85" s="9">
        <f t="shared" si="35"/>
        <v>-31304.834056861699</v>
      </c>
      <c r="T85" s="9">
        <f t="shared" si="36"/>
        <v>-44893.302043534815</v>
      </c>
      <c r="U85" s="9">
        <f t="shared" si="37"/>
        <v>118650.62014580704</v>
      </c>
      <c r="V85" s="9">
        <f t="shared" si="38"/>
        <v>-2294965.247883752</v>
      </c>
      <c r="W85" s="9">
        <f t="shared" si="39"/>
        <v>-23379.536086364766</v>
      </c>
      <c r="X85" s="9">
        <f t="shared" si="40"/>
        <v>-8089.8268134344253</v>
      </c>
      <c r="Y85" s="9">
        <f t="shared" si="41"/>
        <v>422532.17934610427</v>
      </c>
      <c r="Z85" s="9">
        <f t="shared" si="42"/>
        <v>12981.771744125967</v>
      </c>
      <c r="AA85" s="20"/>
      <c r="AB85" s="9">
        <v>939578.348884532</v>
      </c>
      <c r="AC85" s="9">
        <v>30.022689538814927</v>
      </c>
      <c r="AD85" s="9">
        <v>2.8897630262472516E-2</v>
      </c>
      <c r="AE85" s="9">
        <v>231375.57058196818</v>
      </c>
      <c r="AF85" s="9">
        <v>3738938.6308228979</v>
      </c>
      <c r="AG85" s="9">
        <v>2.290898659828533</v>
      </c>
      <c r="AH85" s="9">
        <v>383009.39800621493</v>
      </c>
      <c r="AI85" s="9">
        <v>11615.997582225131</v>
      </c>
      <c r="AJ85" s="9">
        <v>9072.2277280615399</v>
      </c>
      <c r="AK85" s="9">
        <v>11900.55856357734</v>
      </c>
      <c r="AL85" s="9">
        <v>18289.092560653709</v>
      </c>
      <c r="AM85" s="9">
        <v>14325.395555372557</v>
      </c>
      <c r="AN85" s="9">
        <v>360.71101780398504</v>
      </c>
      <c r="AO85" s="9">
        <v>32881143.973562699</v>
      </c>
      <c r="AP85" s="9">
        <v>2380954.8945071371</v>
      </c>
      <c r="AQ85" s="9">
        <v>3369525.2238573786</v>
      </c>
      <c r="AR85" s="9">
        <v>630939.9517794759</v>
      </c>
      <c r="AS85" s="9">
        <v>81838376.648389325</v>
      </c>
      <c r="AT85" s="9">
        <v>69144.900083114117</v>
      </c>
      <c r="AU85" s="9">
        <v>135838.95193082889</v>
      </c>
      <c r="AV85" s="9">
        <v>916139.06923163903</v>
      </c>
      <c r="AW85" s="9">
        <v>31795.126556640578</v>
      </c>
      <c r="AX85" s="20"/>
      <c r="AY85" s="9">
        <v>-481334.83184482751</v>
      </c>
      <c r="AZ85" s="9">
        <v>26.382702058946855</v>
      </c>
      <c r="BA85" s="9">
        <v>2.1964939835891904E-2</v>
      </c>
      <c r="BB85" s="9">
        <v>154096.72200768252</v>
      </c>
      <c r="BC85" s="9">
        <v>1895126.9192991951</v>
      </c>
      <c r="BD85" s="9">
        <v>1.5111997115454869</v>
      </c>
      <c r="BE85" s="9">
        <v>176715.23603699528</v>
      </c>
      <c r="BF85" s="9">
        <v>8049.7400144577969</v>
      </c>
      <c r="BG85" s="9">
        <v>5850.5029276900996</v>
      </c>
      <c r="BH85" s="9">
        <v>8190.536862784179</v>
      </c>
      <c r="BI85" s="9">
        <v>13416.439121670021</v>
      </c>
      <c r="BJ85" s="9">
        <v>13956.253217797708</v>
      </c>
      <c r="BK85" s="9">
        <v>312.43552791953681</v>
      </c>
      <c r="BL85" s="9">
        <v>26774738.724443864</v>
      </c>
      <c r="BM85" s="9">
        <v>2412259.7285639988</v>
      </c>
      <c r="BN85" s="9">
        <v>3414418.5259009134</v>
      </c>
      <c r="BO85" s="9">
        <v>512289.33163366886</v>
      </c>
      <c r="BP85" s="9">
        <v>84133341.896273077</v>
      </c>
      <c r="BQ85" s="9">
        <v>92524.436169478882</v>
      </c>
      <c r="BR85" s="9">
        <v>143928.77874426331</v>
      </c>
      <c r="BS85" s="9">
        <v>493606.88988553477</v>
      </c>
      <c r="BT85" s="9">
        <v>18813.354812514612</v>
      </c>
      <c r="BU85" s="20"/>
    </row>
    <row r="86" spans="2:73" x14ac:dyDescent="0.2">
      <c r="B86" s="4" t="s">
        <v>44</v>
      </c>
      <c r="C86" s="12">
        <v>19</v>
      </c>
      <c r="D86" s="19"/>
      <c r="E86" s="9">
        <f t="shared" si="43"/>
        <v>1646390.234274962</v>
      </c>
      <c r="F86" s="9">
        <f t="shared" si="22"/>
        <v>3.9849829094010865</v>
      </c>
      <c r="G86" s="9">
        <f t="shared" si="23"/>
        <v>7.5134737290579526E-3</v>
      </c>
      <c r="H86" s="9">
        <f t="shared" si="24"/>
        <v>83214.495641309011</v>
      </c>
      <c r="I86" s="9">
        <f t="shared" si="25"/>
        <v>1970142.1787460672</v>
      </c>
      <c r="J86" s="9">
        <f t="shared" si="26"/>
        <v>0.83290841040498886</v>
      </c>
      <c r="K86" s="9">
        <f t="shared" si="27"/>
        <v>217843.89089403479</v>
      </c>
      <c r="L86" s="9">
        <f t="shared" si="28"/>
        <v>3831.4120838828167</v>
      </c>
      <c r="M86" s="9">
        <f t="shared" si="29"/>
        <v>3478.3399775391763</v>
      </c>
      <c r="N86" s="9">
        <f t="shared" si="30"/>
        <v>3985.6072789265181</v>
      </c>
      <c r="O86" s="9">
        <f t="shared" si="31"/>
        <v>5326.4984306007609</v>
      </c>
      <c r="P86" s="9">
        <f t="shared" si="32"/>
        <v>434.54795028573972</v>
      </c>
      <c r="Q86" s="9">
        <f t="shared" si="33"/>
        <v>53.24210265804885</v>
      </c>
      <c r="R86" s="9">
        <f t="shared" si="34"/>
        <v>7244057.7411376499</v>
      </c>
      <c r="S86" s="9">
        <f t="shared" si="35"/>
        <v>-25808.928426530212</v>
      </c>
      <c r="T86" s="9">
        <f t="shared" si="36"/>
        <v>-37009.349831819534</v>
      </c>
      <c r="U86" s="9">
        <f t="shared" si="37"/>
        <v>128634.15442301868</v>
      </c>
      <c r="V86" s="9">
        <f t="shared" si="38"/>
        <v>-2159381.1356942058</v>
      </c>
      <c r="W86" s="9">
        <f t="shared" si="39"/>
        <v>-20984.520323610821</v>
      </c>
      <c r="X86" s="9">
        <f t="shared" si="40"/>
        <v>-7696.4105925595213</v>
      </c>
      <c r="Y86" s="9">
        <f t="shared" si="41"/>
        <v>451297.46604931087</v>
      </c>
      <c r="Z86" s="9">
        <f t="shared" si="42"/>
        <v>13915.16827395128</v>
      </c>
      <c r="AA86" s="20"/>
      <c r="AB86" s="9">
        <v>1138314.5784387551</v>
      </c>
      <c r="AC86" s="9">
        <v>31.833390638289426</v>
      </c>
      <c r="AD86" s="9">
        <v>3.0698688000277179E-2</v>
      </c>
      <c r="AE86" s="9">
        <v>245872.14664941828</v>
      </c>
      <c r="AF86" s="9">
        <v>3970553.926895217</v>
      </c>
      <c r="AG86" s="9">
        <v>2.4280636614807802</v>
      </c>
      <c r="AH86" s="9">
        <v>404376.64004419633</v>
      </c>
      <c r="AI86" s="9">
        <v>12328.359876921599</v>
      </c>
      <c r="AJ86" s="9">
        <v>9653.8708456565073</v>
      </c>
      <c r="AK86" s="9">
        <v>12631.173967420924</v>
      </c>
      <c r="AL86" s="9">
        <v>19488.295281252449</v>
      </c>
      <c r="AM86" s="9">
        <v>15166.148569072213</v>
      </c>
      <c r="AN86" s="9">
        <v>383.03515990644883</v>
      </c>
      <c r="AO86" s="9">
        <v>35506281.950272843</v>
      </c>
      <c r="AP86" s="9">
        <v>2520465.2295021354</v>
      </c>
      <c r="AQ86" s="9">
        <v>3567099.0941747027</v>
      </c>
      <c r="AR86" s="9">
        <v>669384.00448078022</v>
      </c>
      <c r="AS86" s="9">
        <v>86648035.310371816</v>
      </c>
      <c r="AT86" s="9">
        <v>76680.162299728006</v>
      </c>
      <c r="AU86" s="9">
        <v>144228.41141527393</v>
      </c>
      <c r="AV86" s="9">
        <v>972326.96092848631</v>
      </c>
      <c r="AW86" s="9">
        <v>33773.709464938933</v>
      </c>
      <c r="AX86" s="20"/>
      <c r="AY86" s="9">
        <v>-508075.65583620692</v>
      </c>
      <c r="AZ86" s="9">
        <v>27.84840772888834</v>
      </c>
      <c r="BA86" s="9">
        <v>2.3185214271219227E-2</v>
      </c>
      <c r="BB86" s="9">
        <v>162657.65100810927</v>
      </c>
      <c r="BC86" s="9">
        <v>2000411.7481491498</v>
      </c>
      <c r="BD86" s="9">
        <v>1.5951552510757914</v>
      </c>
      <c r="BE86" s="9">
        <v>186532.74915016154</v>
      </c>
      <c r="BF86" s="9">
        <v>8496.947793038782</v>
      </c>
      <c r="BG86" s="9">
        <v>6175.530868117331</v>
      </c>
      <c r="BH86" s="9">
        <v>8645.5666884944058</v>
      </c>
      <c r="BI86" s="9">
        <v>14161.796850651688</v>
      </c>
      <c r="BJ86" s="9">
        <v>14731.600618786473</v>
      </c>
      <c r="BK86" s="9">
        <v>329.79305724839998</v>
      </c>
      <c r="BL86" s="9">
        <v>28262224.209135193</v>
      </c>
      <c r="BM86" s="9">
        <v>2546274.1579286656</v>
      </c>
      <c r="BN86" s="9">
        <v>3604108.4440065222</v>
      </c>
      <c r="BO86" s="9">
        <v>540749.85005776153</v>
      </c>
      <c r="BP86" s="9">
        <v>88807416.446066022</v>
      </c>
      <c r="BQ86" s="9">
        <v>97664.682623338827</v>
      </c>
      <c r="BR86" s="9">
        <v>151924.82200783346</v>
      </c>
      <c r="BS86" s="9">
        <v>521029.49487917544</v>
      </c>
      <c r="BT86" s="9">
        <v>19858.541190987653</v>
      </c>
      <c r="BU86" s="20"/>
    </row>
    <row r="87" spans="2:73" x14ac:dyDescent="0.2">
      <c r="B87" s="5" t="s">
        <v>44</v>
      </c>
      <c r="C87" s="13">
        <v>20</v>
      </c>
      <c r="D87" s="19"/>
      <c r="E87" s="10">
        <f t="shared" si="43"/>
        <v>1667968.4096422582</v>
      </c>
      <c r="F87" s="10">
        <f t="shared" si="22"/>
        <v>4.2550290650128382</v>
      </c>
      <c r="G87" s="10">
        <f t="shared" si="23"/>
        <v>8.0340859829502592E-3</v>
      </c>
      <c r="H87" s="10">
        <f t="shared" si="24"/>
        <v>89032.999499034602</v>
      </c>
      <c r="I87" s="10">
        <f t="shared" si="25"/>
        <v>2113280.549985515</v>
      </c>
      <c r="J87" s="10">
        <f t="shared" si="26"/>
        <v>0.89317704714580293</v>
      </c>
      <c r="K87" s="10">
        <f t="shared" si="27"/>
        <v>234228.09057110263</v>
      </c>
      <c r="L87" s="10">
        <f t="shared" si="28"/>
        <v>4100.2404468774166</v>
      </c>
      <c r="M87" s="10">
        <f t="shared" si="29"/>
        <v>3724.3615740186024</v>
      </c>
      <c r="N87" s="10">
        <f t="shared" si="30"/>
        <v>4265.4603229894274</v>
      </c>
      <c r="O87" s="10">
        <f t="shared" si="31"/>
        <v>5683.4971957689777</v>
      </c>
      <c r="P87" s="10">
        <f t="shared" si="32"/>
        <v>458.23216960368336</v>
      </c>
      <c r="Q87" s="10">
        <f t="shared" si="33"/>
        <v>56.732459568756781</v>
      </c>
      <c r="R87" s="10">
        <f t="shared" si="34"/>
        <v>7585064.8987721168</v>
      </c>
      <c r="S87" s="10">
        <f t="shared" si="35"/>
        <v>-29323.088438915089</v>
      </c>
      <c r="T87" s="10">
        <f t="shared" si="36"/>
        <v>-42047.878926787991</v>
      </c>
      <c r="U87" s="10">
        <f t="shared" si="37"/>
        <v>137801.20630823553</v>
      </c>
      <c r="V87" s="10">
        <f t="shared" si="38"/>
        <v>-2380640.3806269616</v>
      </c>
      <c r="W87" s="10">
        <f t="shared" si="39"/>
        <v>-23514.357289680745</v>
      </c>
      <c r="X87" s="10">
        <f t="shared" si="40"/>
        <v>-8404.9299898234312</v>
      </c>
      <c r="Y87" s="10">
        <f t="shared" si="41"/>
        <v>484021.60321382002</v>
      </c>
      <c r="Z87" s="10">
        <f t="shared" si="42"/>
        <v>14929.065748339995</v>
      </c>
      <c r="AA87" s="20"/>
      <c r="AB87" s="10">
        <v>1133151.9298146716</v>
      </c>
      <c r="AC87" s="10">
        <v>33.569142463842681</v>
      </c>
      <c r="AD87" s="10">
        <v>3.2439574689496813E-2</v>
      </c>
      <c r="AE87" s="10">
        <v>260251.57950757068</v>
      </c>
      <c r="AF87" s="10">
        <v>4218977.1269846195</v>
      </c>
      <c r="AG87" s="10">
        <v>2.5722878377518996</v>
      </c>
      <c r="AH87" s="10">
        <v>430578.35283443058</v>
      </c>
      <c r="AI87" s="10">
        <v>13044.396018497189</v>
      </c>
      <c r="AJ87" s="10">
        <v>10224.920382563158</v>
      </c>
      <c r="AK87" s="10">
        <v>13366.056837194068</v>
      </c>
      <c r="AL87" s="10">
        <v>20590.651775402333</v>
      </c>
      <c r="AM87" s="10">
        <v>15965.180189378912</v>
      </c>
      <c r="AN87" s="10">
        <v>403.88304614601998</v>
      </c>
      <c r="AO87" s="10">
        <v>37334774.592598625</v>
      </c>
      <c r="AP87" s="10">
        <v>2650965.4988544155</v>
      </c>
      <c r="AQ87" s="10">
        <v>3751750.4831853388</v>
      </c>
      <c r="AR87" s="10">
        <v>707011.57479008974</v>
      </c>
      <c r="AS87" s="10">
        <v>91100850.615231991</v>
      </c>
      <c r="AT87" s="10">
        <v>79290.571787517969</v>
      </c>
      <c r="AU87" s="10">
        <v>151515.93528158031</v>
      </c>
      <c r="AV87" s="10">
        <v>1032473.7030866365</v>
      </c>
      <c r="AW87" s="10">
        <v>35832.793317800686</v>
      </c>
      <c r="AX87" s="20"/>
      <c r="AY87" s="10">
        <v>-534816.47982758668</v>
      </c>
      <c r="AZ87" s="10">
        <v>29.314113398829843</v>
      </c>
      <c r="BA87" s="10">
        <v>2.4405488706546553E-2</v>
      </c>
      <c r="BB87" s="10">
        <v>171218.58000853608</v>
      </c>
      <c r="BC87" s="10">
        <v>2105696.5769991046</v>
      </c>
      <c r="BD87" s="10">
        <v>1.6791107906060967</v>
      </c>
      <c r="BE87" s="10">
        <v>196350.26226332795</v>
      </c>
      <c r="BF87" s="10">
        <v>8944.1555716197727</v>
      </c>
      <c r="BG87" s="10">
        <v>6500.5588085445552</v>
      </c>
      <c r="BH87" s="10">
        <v>9100.5965142046407</v>
      </c>
      <c r="BI87" s="10">
        <v>14907.154579633356</v>
      </c>
      <c r="BJ87" s="10">
        <v>15506.948019775229</v>
      </c>
      <c r="BK87" s="10">
        <v>347.1505865772632</v>
      </c>
      <c r="BL87" s="10">
        <v>29749709.693826508</v>
      </c>
      <c r="BM87" s="10">
        <v>2680288.5872933306</v>
      </c>
      <c r="BN87" s="10">
        <v>3793798.3621121268</v>
      </c>
      <c r="BO87" s="10">
        <v>569210.36848185421</v>
      </c>
      <c r="BP87" s="10">
        <v>93481490.995858952</v>
      </c>
      <c r="BQ87" s="10">
        <v>102804.92907719871</v>
      </c>
      <c r="BR87" s="10">
        <v>159920.86527140375</v>
      </c>
      <c r="BS87" s="10">
        <v>548452.09987281647</v>
      </c>
      <c r="BT87" s="10">
        <v>20903.727569460691</v>
      </c>
      <c r="BU87" s="20"/>
    </row>
    <row r="88" spans="2:73" x14ac:dyDescent="0.2">
      <c r="B88" s="7" t="s">
        <v>49</v>
      </c>
      <c r="C88" s="11">
        <v>1</v>
      </c>
      <c r="D88" s="19"/>
      <c r="E88" s="8">
        <f t="shared" si="43"/>
        <v>0</v>
      </c>
      <c r="F88" s="8">
        <f t="shared" si="22"/>
        <v>0</v>
      </c>
      <c r="G88" s="8">
        <f t="shared" si="23"/>
        <v>0</v>
      </c>
      <c r="H88" s="8">
        <f t="shared" si="24"/>
        <v>0</v>
      </c>
      <c r="I88" s="8">
        <f t="shared" si="25"/>
        <v>0</v>
      </c>
      <c r="J88" s="8">
        <f t="shared" si="26"/>
        <v>0</v>
      </c>
      <c r="K88" s="8">
        <f t="shared" si="27"/>
        <v>0</v>
      </c>
      <c r="L88" s="8">
        <f t="shared" si="28"/>
        <v>0</v>
      </c>
      <c r="M88" s="8">
        <f t="shared" si="29"/>
        <v>0</v>
      </c>
      <c r="N88" s="8">
        <f t="shared" si="30"/>
        <v>0</v>
      </c>
      <c r="O88" s="8">
        <f t="shared" si="31"/>
        <v>0</v>
      </c>
      <c r="P88" s="8">
        <f t="shared" si="32"/>
        <v>0</v>
      </c>
      <c r="Q88" s="8">
        <f t="shared" si="33"/>
        <v>0</v>
      </c>
      <c r="R88" s="8">
        <f t="shared" si="34"/>
        <v>0</v>
      </c>
      <c r="S88" s="8">
        <f t="shared" si="35"/>
        <v>0</v>
      </c>
      <c r="T88" s="8">
        <f t="shared" si="36"/>
        <v>0</v>
      </c>
      <c r="U88" s="8">
        <f t="shared" si="37"/>
        <v>0</v>
      </c>
      <c r="V88" s="8">
        <f t="shared" si="38"/>
        <v>0</v>
      </c>
      <c r="W88" s="8">
        <f t="shared" si="39"/>
        <v>0</v>
      </c>
      <c r="X88" s="8">
        <f t="shared" si="40"/>
        <v>0</v>
      </c>
      <c r="Y88" s="8">
        <f t="shared" si="41"/>
        <v>0</v>
      </c>
      <c r="Z88" s="8">
        <f t="shared" si="42"/>
        <v>0</v>
      </c>
      <c r="AA88" s="20"/>
      <c r="AB88" s="8">
        <v>-26740.823991379308</v>
      </c>
      <c r="AC88" s="8">
        <v>1.4657056699414917</v>
      </c>
      <c r="AD88" s="8">
        <v>1.2202744353273284E-3</v>
      </c>
      <c r="AE88" s="8">
        <v>8560.9290004268023</v>
      </c>
      <c r="AF88" s="8">
        <v>105284.82884995527</v>
      </c>
      <c r="AG88" s="8">
        <v>8.3955539530304837E-2</v>
      </c>
      <c r="AH88" s="8">
        <v>9817.5131131663984</v>
      </c>
      <c r="AI88" s="8">
        <v>447.20777858098864</v>
      </c>
      <c r="AJ88" s="8">
        <v>325.0279404272278</v>
      </c>
      <c r="AK88" s="8">
        <v>455.02982571023216</v>
      </c>
      <c r="AL88" s="8">
        <v>745.35772898166795</v>
      </c>
      <c r="AM88" s="8">
        <v>775.34740098876114</v>
      </c>
      <c r="AN88" s="8">
        <v>17.357529328863158</v>
      </c>
      <c r="AO88" s="8">
        <v>1487485.4846913256</v>
      </c>
      <c r="AP88" s="8">
        <v>134014.42936466658</v>
      </c>
      <c r="AQ88" s="8">
        <v>189689.91810560631</v>
      </c>
      <c r="AR88" s="8">
        <v>28460.518424092719</v>
      </c>
      <c r="AS88" s="8">
        <v>4674074.5497929482</v>
      </c>
      <c r="AT88" s="8">
        <v>5140.2464538599361</v>
      </c>
      <c r="AU88" s="8">
        <v>7996.0432635701854</v>
      </c>
      <c r="AV88" s="8">
        <v>27422.604993640809</v>
      </c>
      <c r="AW88" s="8">
        <v>1045.186378473034</v>
      </c>
      <c r="AX88" s="20"/>
      <c r="AY88" s="8">
        <v>-26740.823991379308</v>
      </c>
      <c r="AZ88" s="8">
        <v>1.4657056699414917</v>
      </c>
      <c r="BA88" s="8">
        <v>1.2202744353273284E-3</v>
      </c>
      <c r="BB88" s="8">
        <v>8560.9290004268023</v>
      </c>
      <c r="BC88" s="8">
        <v>105284.82884995527</v>
      </c>
      <c r="BD88" s="8">
        <v>8.3955539530304837E-2</v>
      </c>
      <c r="BE88" s="8">
        <v>9817.5131131663984</v>
      </c>
      <c r="BF88" s="8">
        <v>447.20777858098864</v>
      </c>
      <c r="BG88" s="8">
        <v>325.0279404272278</v>
      </c>
      <c r="BH88" s="8">
        <v>455.02982571023216</v>
      </c>
      <c r="BI88" s="8">
        <v>745.35772898166795</v>
      </c>
      <c r="BJ88" s="8">
        <v>775.34740098876114</v>
      </c>
      <c r="BK88" s="8">
        <v>17.357529328863158</v>
      </c>
      <c r="BL88" s="8">
        <v>1487485.4846913256</v>
      </c>
      <c r="BM88" s="8">
        <v>134014.42936466658</v>
      </c>
      <c r="BN88" s="8">
        <v>189689.91810560631</v>
      </c>
      <c r="BO88" s="8">
        <v>28460.518424092719</v>
      </c>
      <c r="BP88" s="8">
        <v>4674074.5497929482</v>
      </c>
      <c r="BQ88" s="8">
        <v>5140.2464538599361</v>
      </c>
      <c r="BR88" s="8">
        <v>7996.0432635701854</v>
      </c>
      <c r="BS88" s="8">
        <v>27422.604993640809</v>
      </c>
      <c r="BT88" s="8">
        <v>1045.186378473034</v>
      </c>
      <c r="BU88" s="20"/>
    </row>
    <row r="89" spans="2:73" x14ac:dyDescent="0.2">
      <c r="B89" s="4" t="s">
        <v>49</v>
      </c>
      <c r="C89" s="12">
        <v>2</v>
      </c>
      <c r="D89" s="19"/>
      <c r="E89" s="9">
        <f t="shared" si="43"/>
        <v>-581192.091915617</v>
      </c>
      <c r="F89" s="9">
        <f t="shared" si="22"/>
        <v>-0.38898138448582387</v>
      </c>
      <c r="G89" s="9">
        <f t="shared" si="23"/>
        <v>-4.1065318937484043E-4</v>
      </c>
      <c r="H89" s="9">
        <f t="shared" si="24"/>
        <v>-2477.5453444081268</v>
      </c>
      <c r="I89" s="9">
        <f t="shared" si="25"/>
        <v>4490.1500874150661</v>
      </c>
      <c r="J89" s="9">
        <f t="shared" si="26"/>
        <v>3.3494007954666949E-3</v>
      </c>
      <c r="K89" s="9">
        <f t="shared" si="27"/>
        <v>11169.596632607296</v>
      </c>
      <c r="L89" s="9">
        <f t="shared" si="28"/>
        <v>-67.521098127841242</v>
      </c>
      <c r="M89" s="9">
        <f t="shared" si="29"/>
        <v>-142.40750080068443</v>
      </c>
      <c r="N89" s="9">
        <f t="shared" si="30"/>
        <v>-69.577369109366828</v>
      </c>
      <c r="O89" s="9">
        <f t="shared" si="31"/>
        <v>-468.29065498855971</v>
      </c>
      <c r="P89" s="9">
        <f t="shared" si="32"/>
        <v>-166.3467504471646</v>
      </c>
      <c r="Q89" s="9">
        <f t="shared" si="33"/>
        <v>-6.5706989102596296</v>
      </c>
      <c r="R89" s="9">
        <f t="shared" si="34"/>
        <v>-2830811.6554957721</v>
      </c>
      <c r="S89" s="9">
        <f t="shared" si="35"/>
        <v>-31675.206806472677</v>
      </c>
      <c r="T89" s="9">
        <f t="shared" si="36"/>
        <v>-45441.227918859222</v>
      </c>
      <c r="U89" s="9">
        <f t="shared" si="37"/>
        <v>-8032.3273996280623</v>
      </c>
      <c r="V89" s="9">
        <f t="shared" si="38"/>
        <v>-1212600.3317600666</v>
      </c>
      <c r="W89" s="9">
        <f t="shared" si="39"/>
        <v>-16024.052439019373</v>
      </c>
      <c r="X89" s="9">
        <f t="shared" si="40"/>
        <v>-4131.2314779698281</v>
      </c>
      <c r="Y89" s="9">
        <f t="shared" si="41"/>
        <v>1770.3757482871879</v>
      </c>
      <c r="Z89" s="9">
        <f t="shared" si="42"/>
        <v>-170.38168471343374</v>
      </c>
      <c r="AA89" s="20"/>
      <c r="AB89" s="9">
        <v>-634673.73989837558</v>
      </c>
      <c r="AC89" s="9">
        <v>2.5424299553971594</v>
      </c>
      <c r="AD89" s="9">
        <v>2.0298956812798163E-3</v>
      </c>
      <c r="AE89" s="9">
        <v>14644.312656445478</v>
      </c>
      <c r="AF89" s="9">
        <v>215059.80778732561</v>
      </c>
      <c r="AG89" s="9">
        <v>0.17126047985607637</v>
      </c>
      <c r="AH89" s="9">
        <v>30804.622858940093</v>
      </c>
      <c r="AI89" s="9">
        <v>826.89445903413605</v>
      </c>
      <c r="AJ89" s="9">
        <v>507.64838005377118</v>
      </c>
      <c r="AK89" s="9">
        <v>840.48228231109749</v>
      </c>
      <c r="AL89" s="9">
        <v>1022.4248029747762</v>
      </c>
      <c r="AM89" s="9">
        <v>1384.3480515303577</v>
      </c>
      <c r="AN89" s="9">
        <v>28.144359747466687</v>
      </c>
      <c r="AO89" s="9">
        <v>144159.31388687901</v>
      </c>
      <c r="AP89" s="9">
        <v>236353.65192286047</v>
      </c>
      <c r="AQ89" s="9">
        <v>333938.6082923534</v>
      </c>
      <c r="AR89" s="9">
        <v>48888.709448557376</v>
      </c>
      <c r="AS89" s="9">
        <v>8135548.7678258298</v>
      </c>
      <c r="AT89" s="9">
        <v>-5743.559531299501</v>
      </c>
      <c r="AU89" s="9">
        <v>11860.855049170543</v>
      </c>
      <c r="AV89" s="9">
        <v>56615.585735568806</v>
      </c>
      <c r="AW89" s="9">
        <v>1919.9910722326342</v>
      </c>
      <c r="AX89" s="20"/>
      <c r="AY89" s="9">
        <v>-53481.647982758615</v>
      </c>
      <c r="AZ89" s="9">
        <v>2.9314113398829833</v>
      </c>
      <c r="BA89" s="9">
        <v>2.4405488706546567E-3</v>
      </c>
      <c r="BB89" s="9">
        <v>17121.858000853605</v>
      </c>
      <c r="BC89" s="9">
        <v>210569.65769991055</v>
      </c>
      <c r="BD89" s="9">
        <v>0.16791107906060967</v>
      </c>
      <c r="BE89" s="9">
        <v>19635.026226332797</v>
      </c>
      <c r="BF89" s="9">
        <v>894.41555716197729</v>
      </c>
      <c r="BG89" s="9">
        <v>650.05588085445561</v>
      </c>
      <c r="BH89" s="9">
        <v>910.05965142046432</v>
      </c>
      <c r="BI89" s="9">
        <v>1490.7154579633359</v>
      </c>
      <c r="BJ89" s="9">
        <v>1550.6948019775223</v>
      </c>
      <c r="BK89" s="9">
        <v>34.715058657726317</v>
      </c>
      <c r="BL89" s="9">
        <v>2974970.9693826512</v>
      </c>
      <c r="BM89" s="9">
        <v>268028.85872933315</v>
      </c>
      <c r="BN89" s="9">
        <v>379379.83621121262</v>
      </c>
      <c r="BO89" s="9">
        <v>56921.036848185438</v>
      </c>
      <c r="BP89" s="9">
        <v>9348149.0995858964</v>
      </c>
      <c r="BQ89" s="9">
        <v>10280.492907719872</v>
      </c>
      <c r="BR89" s="9">
        <v>15992.086527140371</v>
      </c>
      <c r="BS89" s="9">
        <v>54845.209987281618</v>
      </c>
      <c r="BT89" s="9">
        <v>2090.372756946068</v>
      </c>
      <c r="BU89" s="20"/>
    </row>
    <row r="90" spans="2:73" x14ac:dyDescent="0.2">
      <c r="B90" s="4" t="s">
        <v>49</v>
      </c>
      <c r="C90" s="12">
        <v>3</v>
      </c>
      <c r="D90" s="19"/>
      <c r="E90" s="9">
        <f t="shared" si="43"/>
        <v>-753632.30486943969</v>
      </c>
      <c r="F90" s="9">
        <f t="shared" si="22"/>
        <v>-0.40064055590072867</v>
      </c>
      <c r="G90" s="9">
        <f t="shared" si="23"/>
        <v>-3.0459633100446328E-4</v>
      </c>
      <c r="H90" s="9">
        <f t="shared" si="24"/>
        <v>-98.870902444985404</v>
      </c>
      <c r="I90" s="9">
        <f t="shared" si="25"/>
        <v>86731.091549015779</v>
      </c>
      <c r="J90" s="9">
        <f t="shared" si="26"/>
        <v>3.8201240048500062E-2</v>
      </c>
      <c r="K90" s="9">
        <f t="shared" si="27"/>
        <v>25094.74234557003</v>
      </c>
      <c r="L90" s="9">
        <f t="shared" si="28"/>
        <v>47.133412098488179</v>
      </c>
      <c r="M90" s="9">
        <f t="shared" si="29"/>
        <v>-63.647975366627975</v>
      </c>
      <c r="N90" s="9">
        <f t="shared" si="30"/>
        <v>50.480825155564389</v>
      </c>
      <c r="O90" s="9">
        <f t="shared" si="31"/>
        <v>-485.83550961896594</v>
      </c>
      <c r="P90" s="9">
        <f t="shared" si="32"/>
        <v>-222.84060943988516</v>
      </c>
      <c r="Q90" s="9">
        <f t="shared" si="33"/>
        <v>-7.644963122823853</v>
      </c>
      <c r="R90" s="9">
        <f t="shared" si="34"/>
        <v>-3996696.6074891677</v>
      </c>
      <c r="S90" s="9">
        <f t="shared" si="35"/>
        <v>-47116.790237203008</v>
      </c>
      <c r="T90" s="9">
        <f t="shared" si="36"/>
        <v>-67583.856383091072</v>
      </c>
      <c r="U90" s="9">
        <f t="shared" si="37"/>
        <v>-5626.4843099421851</v>
      </c>
      <c r="V90" s="9">
        <f t="shared" si="38"/>
        <v>-1856207.6030415781</v>
      </c>
      <c r="W90" s="9">
        <f t="shared" si="39"/>
        <v>-24892.124615369354</v>
      </c>
      <c r="X90" s="9">
        <f t="shared" si="40"/>
        <v>-6069.0410768550028</v>
      </c>
      <c r="Y90" s="9">
        <f t="shared" si="41"/>
        <v>21083.987693678399</v>
      </c>
      <c r="Z90" s="9">
        <f t="shared" si="42"/>
        <v>338.1969448513064</v>
      </c>
      <c r="AA90" s="20"/>
      <c r="AB90" s="9">
        <v>-833854.77684357762</v>
      </c>
      <c r="AC90" s="9">
        <v>3.9964764539237438</v>
      </c>
      <c r="AD90" s="9">
        <v>3.3562269749775201E-3</v>
      </c>
      <c r="AE90" s="9">
        <v>25583.916098835431</v>
      </c>
      <c r="AF90" s="9">
        <v>402585.57809888182</v>
      </c>
      <c r="AG90" s="9">
        <v>0.29006785863941453</v>
      </c>
      <c r="AH90" s="9">
        <v>54547.281685069247</v>
      </c>
      <c r="AI90" s="9">
        <v>1388.7567478414544</v>
      </c>
      <c r="AJ90" s="9">
        <v>911.43584591505567</v>
      </c>
      <c r="AK90" s="9">
        <v>1415.5703022862608</v>
      </c>
      <c r="AL90" s="9">
        <v>1750.2376773260373</v>
      </c>
      <c r="AM90" s="9">
        <v>2103.2015935263994</v>
      </c>
      <c r="AN90" s="9">
        <v>44.427624863765608</v>
      </c>
      <c r="AO90" s="9">
        <v>465759.84658480732</v>
      </c>
      <c r="AP90" s="9">
        <v>354926.49785679678</v>
      </c>
      <c r="AQ90" s="9">
        <v>501485.89793372771</v>
      </c>
      <c r="AR90" s="9">
        <v>79755.070962335943</v>
      </c>
      <c r="AS90" s="9">
        <v>12166016.046337269</v>
      </c>
      <c r="AT90" s="9">
        <v>-9471.3852537895436</v>
      </c>
      <c r="AU90" s="9">
        <v>17919.088713855555</v>
      </c>
      <c r="AV90" s="9">
        <v>103351.80267460085</v>
      </c>
      <c r="AW90" s="9">
        <v>3473.7560802704097</v>
      </c>
      <c r="AX90" s="20"/>
      <c r="AY90" s="9">
        <v>-80222.471974137938</v>
      </c>
      <c r="AZ90" s="9">
        <v>4.3971170098244725</v>
      </c>
      <c r="BA90" s="9">
        <v>3.6608233059819834E-3</v>
      </c>
      <c r="BB90" s="9">
        <v>25682.787001280416</v>
      </c>
      <c r="BC90" s="9">
        <v>315854.48654986604</v>
      </c>
      <c r="BD90" s="9">
        <v>0.25186661859091447</v>
      </c>
      <c r="BE90" s="9">
        <v>29452.539339499217</v>
      </c>
      <c r="BF90" s="9">
        <v>1341.6233357429662</v>
      </c>
      <c r="BG90" s="9">
        <v>975.08382128168364</v>
      </c>
      <c r="BH90" s="9">
        <v>1365.0894771306964</v>
      </c>
      <c r="BI90" s="9">
        <v>2236.0731869450033</v>
      </c>
      <c r="BJ90" s="9">
        <v>2326.0422029662845</v>
      </c>
      <c r="BK90" s="9">
        <v>52.072587986589461</v>
      </c>
      <c r="BL90" s="9">
        <v>4462456.4540739749</v>
      </c>
      <c r="BM90" s="9">
        <v>402043.28809399978</v>
      </c>
      <c r="BN90" s="9">
        <v>569069.75431681878</v>
      </c>
      <c r="BO90" s="9">
        <v>85381.555272278129</v>
      </c>
      <c r="BP90" s="9">
        <v>14022223.649378847</v>
      </c>
      <c r="BQ90" s="9">
        <v>15420.73936157981</v>
      </c>
      <c r="BR90" s="9">
        <v>23988.129790710558</v>
      </c>
      <c r="BS90" s="9">
        <v>82267.814980922456</v>
      </c>
      <c r="BT90" s="9">
        <v>3135.5591354191033</v>
      </c>
      <c r="BU90" s="20"/>
    </row>
    <row r="91" spans="2:73" x14ac:dyDescent="0.2">
      <c r="B91" s="4" t="s">
        <v>49</v>
      </c>
      <c r="C91" s="12">
        <v>4</v>
      </c>
      <c r="D91" s="19"/>
      <c r="E91" s="9">
        <f t="shared" si="43"/>
        <v>-594964.33703628089</v>
      </c>
      <c r="F91" s="9">
        <f t="shared" si="22"/>
        <v>-0.15533877603430746</v>
      </c>
      <c r="G91" s="9">
        <f t="shared" si="23"/>
        <v>1.1588338066071367E-4</v>
      </c>
      <c r="H91" s="9">
        <f t="shared" si="24"/>
        <v>4199.9296784067046</v>
      </c>
      <c r="I91" s="9">
        <f t="shared" si="25"/>
        <v>178869.21774035465</v>
      </c>
      <c r="J91" s="9">
        <f t="shared" si="26"/>
        <v>7.7224823481333249E-2</v>
      </c>
      <c r="K91" s="9">
        <f t="shared" si="27"/>
        <v>33679.600727426747</v>
      </c>
      <c r="L91" s="9">
        <f t="shared" si="28"/>
        <v>242.61403196465199</v>
      </c>
      <c r="M91" s="9">
        <f t="shared" si="29"/>
        <v>120.83035709449632</v>
      </c>
      <c r="N91" s="9">
        <f t="shared" si="30"/>
        <v>253.54318170741931</v>
      </c>
      <c r="O91" s="9">
        <f t="shared" si="31"/>
        <v>-156.87854840862246</v>
      </c>
      <c r="P91" s="9">
        <f t="shared" si="32"/>
        <v>-177.93812716984485</v>
      </c>
      <c r="Q91" s="9">
        <f t="shared" si="33"/>
        <v>-4.0698281220984995</v>
      </c>
      <c r="R91" s="9">
        <f t="shared" si="34"/>
        <v>-3169519.7036522268</v>
      </c>
      <c r="S91" s="9">
        <f t="shared" si="35"/>
        <v>-43550.804016270558</v>
      </c>
      <c r="T91" s="9">
        <f t="shared" si="36"/>
        <v>-62470.304127455223</v>
      </c>
      <c r="U91" s="9">
        <f t="shared" si="37"/>
        <v>1343.8153950770793</v>
      </c>
      <c r="V91" s="9">
        <f t="shared" si="38"/>
        <v>-1773015.4830554351</v>
      </c>
      <c r="W91" s="9">
        <f t="shared" si="39"/>
        <v>-23205.676580492476</v>
      </c>
      <c r="X91" s="9">
        <f t="shared" si="40"/>
        <v>-5895.7412299733369</v>
      </c>
      <c r="Y91" s="9">
        <f t="shared" si="41"/>
        <v>42078.582449904556</v>
      </c>
      <c r="Z91" s="9">
        <f t="shared" si="42"/>
        <v>1009.6104723017434</v>
      </c>
      <c r="AA91" s="20"/>
      <c r="AB91" s="9">
        <v>-701927.63300179818</v>
      </c>
      <c r="AC91" s="9">
        <v>5.7074839037316591</v>
      </c>
      <c r="AD91" s="9">
        <v>4.9969811219700271E-3</v>
      </c>
      <c r="AE91" s="9">
        <v>38443.645680113914</v>
      </c>
      <c r="AF91" s="9">
        <v>600008.53314017574</v>
      </c>
      <c r="AG91" s="9">
        <v>0.4130469816025526</v>
      </c>
      <c r="AH91" s="9">
        <v>72949.65318009234</v>
      </c>
      <c r="AI91" s="9">
        <v>2031.4451462886066</v>
      </c>
      <c r="AJ91" s="9">
        <v>1420.9421188034075</v>
      </c>
      <c r="AK91" s="9">
        <v>2073.6624845483479</v>
      </c>
      <c r="AL91" s="9">
        <v>2824.5523675180493</v>
      </c>
      <c r="AM91" s="9">
        <v>2923.4514767851997</v>
      </c>
      <c r="AN91" s="9">
        <v>65.360289193354134</v>
      </c>
      <c r="AO91" s="9">
        <v>2780422.2351130755</v>
      </c>
      <c r="AP91" s="9">
        <v>492506.91344239574</v>
      </c>
      <c r="AQ91" s="9">
        <v>696289.36829497002</v>
      </c>
      <c r="AR91" s="9">
        <v>115185.88909144796</v>
      </c>
      <c r="AS91" s="9">
        <v>16923282.716116358</v>
      </c>
      <c r="AT91" s="9">
        <v>-2644.6907650527319</v>
      </c>
      <c r="AU91" s="9">
        <v>26088.431824307405</v>
      </c>
      <c r="AV91" s="9">
        <v>151769.00242446779</v>
      </c>
      <c r="AW91" s="9">
        <v>5190.3559861938793</v>
      </c>
      <c r="AX91" s="20"/>
      <c r="AY91" s="9">
        <v>-106963.29596551723</v>
      </c>
      <c r="AZ91" s="9">
        <v>5.8628226797659666</v>
      </c>
      <c r="BA91" s="9">
        <v>4.8810977413093135E-3</v>
      </c>
      <c r="BB91" s="9">
        <v>34243.716001707209</v>
      </c>
      <c r="BC91" s="9">
        <v>421139.31539982109</v>
      </c>
      <c r="BD91" s="9">
        <v>0.33582215812121935</v>
      </c>
      <c r="BE91" s="9">
        <v>39270.052452665594</v>
      </c>
      <c r="BF91" s="9">
        <v>1788.8311143239546</v>
      </c>
      <c r="BG91" s="9">
        <v>1300.1117617089112</v>
      </c>
      <c r="BH91" s="9">
        <v>1820.1193028409286</v>
      </c>
      <c r="BI91" s="9">
        <v>2981.4309159266718</v>
      </c>
      <c r="BJ91" s="9">
        <v>3101.3896039550445</v>
      </c>
      <c r="BK91" s="9">
        <v>69.430117315452634</v>
      </c>
      <c r="BL91" s="9">
        <v>5949941.9387653023</v>
      </c>
      <c r="BM91" s="9">
        <v>536057.7174586663</v>
      </c>
      <c r="BN91" s="9">
        <v>758759.67242242524</v>
      </c>
      <c r="BO91" s="9">
        <v>113842.07369637088</v>
      </c>
      <c r="BP91" s="9">
        <v>18696298.199171793</v>
      </c>
      <c r="BQ91" s="9">
        <v>20560.985815439744</v>
      </c>
      <c r="BR91" s="9">
        <v>31984.173054280742</v>
      </c>
      <c r="BS91" s="9">
        <v>109690.41997456324</v>
      </c>
      <c r="BT91" s="9">
        <v>4180.7455138921359</v>
      </c>
      <c r="BU91" s="20"/>
    </row>
    <row r="92" spans="2:73" x14ac:dyDescent="0.2">
      <c r="B92" s="4" t="s">
        <v>49</v>
      </c>
      <c r="C92" s="12">
        <v>5</v>
      </c>
      <c r="D92" s="19"/>
      <c r="E92" s="9">
        <f t="shared" si="43"/>
        <v>-575990.83361765719</v>
      </c>
      <c r="F92" s="9">
        <f t="shared" si="22"/>
        <v>-1.0024425012128191E-2</v>
      </c>
      <c r="G92" s="9">
        <f t="shared" si="23"/>
        <v>4.2018404713956101E-4</v>
      </c>
      <c r="H92" s="9">
        <f t="shared" si="24"/>
        <v>8043.6442747754118</v>
      </c>
      <c r="I92" s="9">
        <f t="shared" si="25"/>
        <v>274336.24422215053</v>
      </c>
      <c r="J92" s="9">
        <f t="shared" si="26"/>
        <v>0.11757467823156653</v>
      </c>
      <c r="K92" s="9">
        <f t="shared" si="27"/>
        <v>45410.546037615437</v>
      </c>
      <c r="L92" s="9">
        <f t="shared" si="28"/>
        <v>414.93179298157884</v>
      </c>
      <c r="M92" s="9">
        <f t="shared" si="29"/>
        <v>271.26809782600549</v>
      </c>
      <c r="N92" s="9">
        <f t="shared" si="30"/>
        <v>433.1077305683898</v>
      </c>
      <c r="O92" s="9">
        <f t="shared" si="31"/>
        <v>29.980756858716632</v>
      </c>
      <c r="P92" s="9">
        <f t="shared" si="32"/>
        <v>-176.96276631022693</v>
      </c>
      <c r="Q92" s="9">
        <f t="shared" si="33"/>
        <v>-2.4737270596696703</v>
      </c>
      <c r="R92" s="9">
        <f t="shared" si="34"/>
        <v>-3266335.800406178</v>
      </c>
      <c r="S92" s="9">
        <f t="shared" si="35"/>
        <v>-48682.026637205621</v>
      </c>
      <c r="T92" s="9">
        <f t="shared" si="36"/>
        <v>-69825.55838418426</v>
      </c>
      <c r="U92" s="9">
        <f t="shared" si="37"/>
        <v>6958.3844410938909</v>
      </c>
      <c r="V92" s="9">
        <f t="shared" si="38"/>
        <v>-2028044.7731433734</v>
      </c>
      <c r="W92" s="9">
        <f t="shared" si="39"/>
        <v>-26570.187760709538</v>
      </c>
      <c r="X92" s="9">
        <f t="shared" si="40"/>
        <v>-6638.5743508789819</v>
      </c>
      <c r="Y92" s="9">
        <f t="shared" si="41"/>
        <v>64204.280762240756</v>
      </c>
      <c r="Z92" s="9">
        <f t="shared" si="42"/>
        <v>1664.9225519815818</v>
      </c>
      <c r="AA92" s="20"/>
      <c r="AB92" s="9">
        <v>-709694.95357455383</v>
      </c>
      <c r="AC92" s="9">
        <v>7.3185039246953325</v>
      </c>
      <c r="AD92" s="9">
        <v>6.5215562237761994E-3</v>
      </c>
      <c r="AE92" s="9">
        <v>50848.289276909432</v>
      </c>
      <c r="AF92" s="9">
        <v>800760.38847192668</v>
      </c>
      <c r="AG92" s="9">
        <v>0.5373523758830907</v>
      </c>
      <c r="AH92" s="9">
        <v>94498.111603447425</v>
      </c>
      <c r="AI92" s="9">
        <v>2650.970685886522</v>
      </c>
      <c r="AJ92" s="9">
        <v>1896.4077999621443</v>
      </c>
      <c r="AK92" s="9">
        <v>2708.25685911955</v>
      </c>
      <c r="AL92" s="9">
        <v>3756.7694017670556</v>
      </c>
      <c r="AM92" s="9">
        <v>3699.7742386335804</v>
      </c>
      <c r="AN92" s="9">
        <v>84.313919584646129</v>
      </c>
      <c r="AO92" s="9">
        <v>4171091.623050449</v>
      </c>
      <c r="AP92" s="9">
        <v>621390.12018612702</v>
      </c>
      <c r="AQ92" s="9">
        <v>878624.03214384743</v>
      </c>
      <c r="AR92" s="9">
        <v>149260.97656155744</v>
      </c>
      <c r="AS92" s="9">
        <v>21342327.975821365</v>
      </c>
      <c r="AT92" s="9">
        <v>-868.95549140986054</v>
      </c>
      <c r="AU92" s="9">
        <v>33341.641966971954</v>
      </c>
      <c r="AV92" s="9">
        <v>201317.30573044487</v>
      </c>
      <c r="AW92" s="9">
        <v>6890.8544443467545</v>
      </c>
      <c r="AX92" s="20"/>
      <c r="AY92" s="9">
        <v>-133704.11995689667</v>
      </c>
      <c r="AZ92" s="9">
        <v>7.3285283497074607</v>
      </c>
      <c r="BA92" s="9">
        <v>6.1013721766366383E-3</v>
      </c>
      <c r="BB92" s="9">
        <v>42804.645002134021</v>
      </c>
      <c r="BC92" s="9">
        <v>526424.14424977615</v>
      </c>
      <c r="BD92" s="9">
        <v>0.41977769765152417</v>
      </c>
      <c r="BE92" s="9">
        <v>49087.565565831988</v>
      </c>
      <c r="BF92" s="9">
        <v>2236.0388929049432</v>
      </c>
      <c r="BG92" s="9">
        <v>1625.1397021361388</v>
      </c>
      <c r="BH92" s="9">
        <v>2275.1491285511602</v>
      </c>
      <c r="BI92" s="9">
        <v>3726.7886449083389</v>
      </c>
      <c r="BJ92" s="9">
        <v>3876.7370049438073</v>
      </c>
      <c r="BK92" s="9">
        <v>86.787646644315799</v>
      </c>
      <c r="BL92" s="9">
        <v>7437427.4234566269</v>
      </c>
      <c r="BM92" s="9">
        <v>670072.14682333264</v>
      </c>
      <c r="BN92" s="9">
        <v>948449.59052803169</v>
      </c>
      <c r="BO92" s="9">
        <v>142302.59212046355</v>
      </c>
      <c r="BP92" s="9">
        <v>23370372.748964738</v>
      </c>
      <c r="BQ92" s="9">
        <v>25701.232269299679</v>
      </c>
      <c r="BR92" s="9">
        <v>39980.216317850936</v>
      </c>
      <c r="BS92" s="9">
        <v>137113.02496820412</v>
      </c>
      <c r="BT92" s="9">
        <v>5225.9318923651726</v>
      </c>
      <c r="BU92" s="20"/>
    </row>
    <row r="93" spans="2:73" x14ac:dyDescent="0.2">
      <c r="B93" s="4" t="s">
        <v>49</v>
      </c>
      <c r="C93" s="12">
        <v>6</v>
      </c>
      <c r="D93" s="19"/>
      <c r="E93" s="9">
        <f t="shared" si="43"/>
        <v>-493140.17108210956</v>
      </c>
      <c r="F93" s="9">
        <f t="shared" si="22"/>
        <v>0.14331022908257829</v>
      </c>
      <c r="G93" s="9">
        <f t="shared" si="23"/>
        <v>7.4478161407571034E-4</v>
      </c>
      <c r="H93" s="9">
        <f t="shared" si="24"/>
        <v>11920.819664943738</v>
      </c>
      <c r="I93" s="9">
        <f t="shared" si="25"/>
        <v>374824.31144151231</v>
      </c>
      <c r="J93" s="9">
        <f t="shared" si="26"/>
        <v>0.15990349911560797</v>
      </c>
      <c r="K93" s="9">
        <f t="shared" si="27"/>
        <v>57840.161566818853</v>
      </c>
      <c r="L93" s="9">
        <f t="shared" si="28"/>
        <v>595.85868113035394</v>
      </c>
      <c r="M93" s="9">
        <f t="shared" si="29"/>
        <v>430.2629315406457</v>
      </c>
      <c r="N93" s="9">
        <f t="shared" si="30"/>
        <v>621.56351505146904</v>
      </c>
      <c r="O93" s="9">
        <f t="shared" si="31"/>
        <v>233.92600730198137</v>
      </c>
      <c r="P93" s="9">
        <f t="shared" si="32"/>
        <v>-175.43430009074928</v>
      </c>
      <c r="Q93" s="9">
        <f t="shared" si="33"/>
        <v>-0.670842270825176</v>
      </c>
      <c r="R93" s="9">
        <f t="shared" si="34"/>
        <v>-3313915.3778207982</v>
      </c>
      <c r="S93" s="9">
        <f t="shared" si="35"/>
        <v>-54048.295190838864</v>
      </c>
      <c r="T93" s="9">
        <f t="shared" si="36"/>
        <v>-77520.851530150976</v>
      </c>
      <c r="U93" s="9">
        <f t="shared" si="37"/>
        <v>12727.626359184942</v>
      </c>
      <c r="V93" s="9">
        <f t="shared" si="38"/>
        <v>-2294570.2229119129</v>
      </c>
      <c r="W93" s="9">
        <f t="shared" si="39"/>
        <v>-29911.861563796865</v>
      </c>
      <c r="X93" s="9">
        <f t="shared" si="40"/>
        <v>-7480.248489843485</v>
      </c>
      <c r="Y93" s="9">
        <f t="shared" si="41"/>
        <v>87301.389733968943</v>
      </c>
      <c r="Z93" s="9">
        <f t="shared" si="42"/>
        <v>2361.3318972337829</v>
      </c>
      <c r="AA93" s="20"/>
      <c r="AB93" s="9">
        <v>-653585.11503038544</v>
      </c>
      <c r="AC93" s="9">
        <v>8.9375442487315233</v>
      </c>
      <c r="AD93" s="9">
        <v>8.066428226039677E-3</v>
      </c>
      <c r="AE93" s="9">
        <v>63286.39366750457</v>
      </c>
      <c r="AF93" s="9">
        <v>1006533.2845412444</v>
      </c>
      <c r="AG93" s="9">
        <v>0.66363673629743691</v>
      </c>
      <c r="AH93" s="9">
        <v>116745.24024581729</v>
      </c>
      <c r="AI93" s="9">
        <v>3279.1053526162864</v>
      </c>
      <c r="AJ93" s="9">
        <v>2380.430574104013</v>
      </c>
      <c r="AK93" s="9">
        <v>3351.7424693128619</v>
      </c>
      <c r="AL93" s="9">
        <v>4706.0723811919879</v>
      </c>
      <c r="AM93" s="9">
        <v>4476.6501058418198</v>
      </c>
      <c r="AN93" s="9">
        <v>103.47433370235375</v>
      </c>
      <c r="AO93" s="9">
        <v>5610997.5303271515</v>
      </c>
      <c r="AP93" s="9">
        <v>750038.28099716071</v>
      </c>
      <c r="AQ93" s="9">
        <v>1060618.6571034866</v>
      </c>
      <c r="AR93" s="9">
        <v>183490.7369037412</v>
      </c>
      <c r="AS93" s="9">
        <v>25749877.075845782</v>
      </c>
      <c r="AT93" s="9">
        <v>929.61715936275573</v>
      </c>
      <c r="AU93" s="9">
        <v>40496.011091577631</v>
      </c>
      <c r="AV93" s="9">
        <v>251837.01969581385</v>
      </c>
      <c r="AW93" s="9">
        <v>8632.4501680719895</v>
      </c>
      <c r="AX93" s="20"/>
      <c r="AY93" s="9">
        <v>-160444.94394827588</v>
      </c>
      <c r="AZ93" s="9">
        <v>8.794234019648945</v>
      </c>
      <c r="BA93" s="9">
        <v>7.3216466119639667E-3</v>
      </c>
      <c r="BB93" s="9">
        <v>51365.574002560832</v>
      </c>
      <c r="BC93" s="9">
        <v>631708.97309973207</v>
      </c>
      <c r="BD93" s="9">
        <v>0.50373323718182894</v>
      </c>
      <c r="BE93" s="9">
        <v>58905.078678998434</v>
      </c>
      <c r="BF93" s="9">
        <v>2683.2466714859324</v>
      </c>
      <c r="BG93" s="9">
        <v>1950.1676425633673</v>
      </c>
      <c r="BH93" s="9">
        <v>2730.1789542613928</v>
      </c>
      <c r="BI93" s="9">
        <v>4472.1463738900065</v>
      </c>
      <c r="BJ93" s="9">
        <v>4652.0844059325691</v>
      </c>
      <c r="BK93" s="9">
        <v>104.14517597317892</v>
      </c>
      <c r="BL93" s="9">
        <v>8924912.9081479497</v>
      </c>
      <c r="BM93" s="9">
        <v>804086.57618799957</v>
      </c>
      <c r="BN93" s="9">
        <v>1138139.5086336376</v>
      </c>
      <c r="BO93" s="9">
        <v>170763.11054455626</v>
      </c>
      <c r="BP93" s="9">
        <v>28044447.298757695</v>
      </c>
      <c r="BQ93" s="9">
        <v>30841.47872315962</v>
      </c>
      <c r="BR93" s="9">
        <v>47976.259581421116</v>
      </c>
      <c r="BS93" s="9">
        <v>164535.62996184491</v>
      </c>
      <c r="BT93" s="9">
        <v>6271.1182708382066</v>
      </c>
      <c r="BU93" s="20"/>
    </row>
    <row r="94" spans="2:73" x14ac:dyDescent="0.2">
      <c r="B94" s="4" t="s">
        <v>49</v>
      </c>
      <c r="C94" s="12">
        <v>7</v>
      </c>
      <c r="D94" s="19"/>
      <c r="E94" s="9">
        <f t="shared" si="43"/>
        <v>-533420.06639461382</v>
      </c>
      <c r="F94" s="9">
        <f t="shared" si="22"/>
        <v>0.32071743008157227</v>
      </c>
      <c r="G94" s="9">
        <f t="shared" si="23"/>
        <v>1.1095327755863676E-3</v>
      </c>
      <c r="H94" s="9">
        <f t="shared" si="24"/>
        <v>16200.321658332337</v>
      </c>
      <c r="I94" s="9">
        <f t="shared" si="25"/>
        <v>484073.93142364838</v>
      </c>
      <c r="J94" s="9">
        <f t="shared" si="26"/>
        <v>0.20596535630572865</v>
      </c>
      <c r="K94" s="9">
        <f t="shared" si="27"/>
        <v>71163.420878249337</v>
      </c>
      <c r="L94" s="9">
        <f t="shared" si="28"/>
        <v>794.90164132086511</v>
      </c>
      <c r="M94" s="9">
        <f t="shared" si="29"/>
        <v>607.2415918429856</v>
      </c>
      <c r="N94" s="9">
        <f t="shared" si="30"/>
        <v>828.86671420402035</v>
      </c>
      <c r="O94" s="9">
        <f t="shared" si="31"/>
        <v>469.14836905919128</v>
      </c>
      <c r="P94" s="9">
        <f t="shared" si="32"/>
        <v>-169.45121792164718</v>
      </c>
      <c r="Q94" s="9">
        <f t="shared" si="33"/>
        <v>1.4751922580533261</v>
      </c>
      <c r="R94" s="9">
        <f t="shared" si="34"/>
        <v>-3279998.0781327719</v>
      </c>
      <c r="S94" s="9">
        <f t="shared" si="35"/>
        <v>-59031.378400846152</v>
      </c>
      <c r="T94" s="9">
        <f t="shared" si="36"/>
        <v>-84666.211490223883</v>
      </c>
      <c r="U94" s="9">
        <f t="shared" si="37"/>
        <v>19199.357256325136</v>
      </c>
      <c r="V94" s="9">
        <f t="shared" si="38"/>
        <v>-2551757.5995495021</v>
      </c>
      <c r="W94" s="9">
        <f t="shared" si="39"/>
        <v>-33090.410754197663</v>
      </c>
      <c r="X94" s="9">
        <f t="shared" si="40"/>
        <v>-8293.9479360760743</v>
      </c>
      <c r="Y94" s="9">
        <f t="shared" si="41"/>
        <v>112370.79443264328</v>
      </c>
      <c r="Z94" s="9">
        <f t="shared" si="42"/>
        <v>3120.041721811318</v>
      </c>
      <c r="AA94" s="20"/>
      <c r="AB94" s="9">
        <v>-720605.83433426905</v>
      </c>
      <c r="AC94" s="9">
        <v>10.580657119672013</v>
      </c>
      <c r="AD94" s="9">
        <v>9.6514538228776627E-3</v>
      </c>
      <c r="AE94" s="9">
        <v>76126.824661319988</v>
      </c>
      <c r="AF94" s="9">
        <v>1221067.7333733353</v>
      </c>
      <c r="AG94" s="9">
        <v>0.79365413301786236</v>
      </c>
      <c r="AH94" s="9">
        <v>139886.01267041414</v>
      </c>
      <c r="AI94" s="9">
        <v>3925.3560913877845</v>
      </c>
      <c r="AJ94" s="9">
        <v>2882.4371748335802</v>
      </c>
      <c r="AK94" s="9">
        <v>4014.0754941756459</v>
      </c>
      <c r="AL94" s="9">
        <v>5686.6524719308663</v>
      </c>
      <c r="AM94" s="9">
        <v>5257.9805889996851</v>
      </c>
      <c r="AN94" s="9">
        <v>122.97789756009543</v>
      </c>
      <c r="AO94" s="9">
        <v>7132400.314706509</v>
      </c>
      <c r="AP94" s="9">
        <v>879069.62715182023</v>
      </c>
      <c r="AQ94" s="9">
        <v>1243163.2152490201</v>
      </c>
      <c r="AR94" s="9">
        <v>218422.98622497419</v>
      </c>
      <c r="AS94" s="9">
        <v>30166764.249001142</v>
      </c>
      <c r="AT94" s="9">
        <v>2891.3144228219094</v>
      </c>
      <c r="AU94" s="9">
        <v>47678.354908915237</v>
      </c>
      <c r="AV94" s="9">
        <v>304329.02938812907</v>
      </c>
      <c r="AW94" s="9">
        <v>10436.346371122558</v>
      </c>
      <c r="AX94" s="20"/>
      <c r="AY94" s="9">
        <v>-187185.7679396552</v>
      </c>
      <c r="AZ94" s="9">
        <v>10.259939689590441</v>
      </c>
      <c r="BA94" s="9">
        <v>8.5419210472912951E-3</v>
      </c>
      <c r="BB94" s="9">
        <v>59926.503002987651</v>
      </c>
      <c r="BC94" s="9">
        <v>736993.80194968695</v>
      </c>
      <c r="BD94" s="9">
        <v>0.58768877671213371</v>
      </c>
      <c r="BE94" s="9">
        <v>68722.591792164807</v>
      </c>
      <c r="BF94" s="9">
        <v>3130.4544500669194</v>
      </c>
      <c r="BG94" s="9">
        <v>2275.1955829905946</v>
      </c>
      <c r="BH94" s="9">
        <v>3185.2087799716255</v>
      </c>
      <c r="BI94" s="9">
        <v>5217.5041028716751</v>
      </c>
      <c r="BJ94" s="9">
        <v>5427.4318069213323</v>
      </c>
      <c r="BK94" s="9">
        <v>121.5027053020421</v>
      </c>
      <c r="BL94" s="9">
        <v>10412398.392839281</v>
      </c>
      <c r="BM94" s="9">
        <v>938101.00555266638</v>
      </c>
      <c r="BN94" s="9">
        <v>1327829.426739244</v>
      </c>
      <c r="BO94" s="9">
        <v>199223.62896864905</v>
      </c>
      <c r="BP94" s="9">
        <v>32718521.848550644</v>
      </c>
      <c r="BQ94" s="9">
        <v>35981.725177019573</v>
      </c>
      <c r="BR94" s="9">
        <v>55972.302844991311</v>
      </c>
      <c r="BS94" s="9">
        <v>191958.23495548579</v>
      </c>
      <c r="BT94" s="9">
        <v>7316.3046493112397</v>
      </c>
      <c r="BU94" s="20"/>
    </row>
    <row r="95" spans="2:73" x14ac:dyDescent="0.2">
      <c r="B95" s="4" t="s">
        <v>49</v>
      </c>
      <c r="C95" s="12">
        <v>8</v>
      </c>
      <c r="D95" s="19"/>
      <c r="E95" s="9">
        <f t="shared" si="43"/>
        <v>-648141.4510365969</v>
      </c>
      <c r="F95" s="9">
        <f t="shared" si="22"/>
        <v>0.39520481525207529</v>
      </c>
      <c r="G95" s="9">
        <f t="shared" si="23"/>
        <v>1.3601919418039822E-3</v>
      </c>
      <c r="H95" s="9">
        <f t="shared" si="24"/>
        <v>19980.758573812127</v>
      </c>
      <c r="I95" s="9">
        <f t="shared" si="25"/>
        <v>597764.83440032357</v>
      </c>
      <c r="J95" s="9">
        <f t="shared" si="26"/>
        <v>0.25391228588997372</v>
      </c>
      <c r="K95" s="9">
        <f t="shared" si="27"/>
        <v>87991.739494935842</v>
      </c>
      <c r="L95" s="9">
        <f t="shared" si="28"/>
        <v>973.76283358033061</v>
      </c>
      <c r="M95" s="9">
        <f t="shared" si="29"/>
        <v>750.35876507693229</v>
      </c>
      <c r="N95" s="9">
        <f t="shared" si="30"/>
        <v>1015.681557773019</v>
      </c>
      <c r="O95" s="9">
        <f t="shared" si="31"/>
        <v>564.91070591677544</v>
      </c>
      <c r="P95" s="9">
        <f t="shared" si="32"/>
        <v>-209.403315103571</v>
      </c>
      <c r="Q95" s="9">
        <f t="shared" si="33"/>
        <v>1.6575579341677837</v>
      </c>
      <c r="R95" s="9">
        <f t="shared" si="34"/>
        <v>-4159441.3491817983</v>
      </c>
      <c r="S95" s="9">
        <f t="shared" si="35"/>
        <v>-73111.355648123776</v>
      </c>
      <c r="T95" s="9">
        <f t="shared" si="36"/>
        <v>-104855.89394003199</v>
      </c>
      <c r="U95" s="9">
        <f t="shared" si="37"/>
        <v>24119.930316433107</v>
      </c>
      <c r="V95" s="9">
        <f t="shared" si="38"/>
        <v>-3162217.4466978535</v>
      </c>
      <c r="W95" s="9">
        <f t="shared" si="39"/>
        <v>-41368.819316823181</v>
      </c>
      <c r="X95" s="9">
        <f t="shared" si="40"/>
        <v>-10134.161263079375</v>
      </c>
      <c r="Y95" s="9">
        <f t="shared" si="41"/>
        <v>138761.34050956799</v>
      </c>
      <c r="Z95" s="9">
        <f t="shared" si="42"/>
        <v>3864.1456301257331</v>
      </c>
      <c r="AA95" s="20"/>
      <c r="AB95" s="9">
        <v>-862068.04296763137</v>
      </c>
      <c r="AC95" s="9">
        <v>12.120850174784009</v>
      </c>
      <c r="AD95" s="9">
        <v>1.1122387424422609E-2</v>
      </c>
      <c r="AE95" s="9">
        <v>88468.190577226545</v>
      </c>
      <c r="AF95" s="9">
        <v>1440043.4651999658</v>
      </c>
      <c r="AG95" s="9">
        <v>0.92555660213241242</v>
      </c>
      <c r="AH95" s="9">
        <v>166531.84440026703</v>
      </c>
      <c r="AI95" s="9">
        <v>4551.4250622282398</v>
      </c>
      <c r="AJ95" s="9">
        <v>3350.5822884947547</v>
      </c>
      <c r="AK95" s="9">
        <v>4655.9201634548763</v>
      </c>
      <c r="AL95" s="9">
        <v>6527.772537770119</v>
      </c>
      <c r="AM95" s="9">
        <v>5993.3758928065181</v>
      </c>
      <c r="AN95" s="9">
        <v>140.51779256507305</v>
      </c>
      <c r="AO95" s="9">
        <v>7740442.5283488063</v>
      </c>
      <c r="AP95" s="9">
        <v>999004.07926920883</v>
      </c>
      <c r="AQ95" s="9">
        <v>1412663.4509048185</v>
      </c>
      <c r="AR95" s="9">
        <v>251804.07770917486</v>
      </c>
      <c r="AS95" s="9">
        <v>34230378.951645732</v>
      </c>
      <c r="AT95" s="9">
        <v>-246.84768594369291</v>
      </c>
      <c r="AU95" s="9">
        <v>53834.184845482108</v>
      </c>
      <c r="AV95" s="9">
        <v>358142.18045869446</v>
      </c>
      <c r="AW95" s="9">
        <v>12225.636657910005</v>
      </c>
      <c r="AX95" s="20"/>
      <c r="AY95" s="9">
        <v>-213926.59193103446</v>
      </c>
      <c r="AZ95" s="9">
        <v>11.725645359531933</v>
      </c>
      <c r="BA95" s="9">
        <v>9.7621954826186269E-3</v>
      </c>
      <c r="BB95" s="9">
        <v>68487.432003414418</v>
      </c>
      <c r="BC95" s="9">
        <v>842278.63079964218</v>
      </c>
      <c r="BD95" s="9">
        <v>0.6716443162424387</v>
      </c>
      <c r="BE95" s="9">
        <v>78540.104905331187</v>
      </c>
      <c r="BF95" s="9">
        <v>3577.6622286479092</v>
      </c>
      <c r="BG95" s="9">
        <v>2600.2235234178224</v>
      </c>
      <c r="BH95" s="9">
        <v>3640.2386056818573</v>
      </c>
      <c r="BI95" s="9">
        <v>5962.8618318533436</v>
      </c>
      <c r="BJ95" s="9">
        <v>6202.7792079100891</v>
      </c>
      <c r="BK95" s="9">
        <v>138.86023463090527</v>
      </c>
      <c r="BL95" s="9">
        <v>11899883.877530605</v>
      </c>
      <c r="BM95" s="9">
        <v>1072115.4349173326</v>
      </c>
      <c r="BN95" s="9">
        <v>1517519.3448448505</v>
      </c>
      <c r="BO95" s="9">
        <v>227684.14739274175</v>
      </c>
      <c r="BP95" s="9">
        <v>37392596.398343585</v>
      </c>
      <c r="BQ95" s="9">
        <v>41121.971630879489</v>
      </c>
      <c r="BR95" s="9">
        <v>63968.346108561484</v>
      </c>
      <c r="BS95" s="9">
        <v>219380.83994912647</v>
      </c>
      <c r="BT95" s="9">
        <v>8361.4910277842719</v>
      </c>
      <c r="BU95" s="20"/>
    </row>
    <row r="96" spans="2:73" x14ac:dyDescent="0.2">
      <c r="B96" s="4" t="s">
        <v>49</v>
      </c>
      <c r="C96" s="12">
        <v>9</v>
      </c>
      <c r="D96" s="19"/>
      <c r="E96" s="9">
        <f t="shared" si="43"/>
        <v>-594443.4950324099</v>
      </c>
      <c r="F96" s="9">
        <f t="shared" si="22"/>
        <v>0.60971314102506469</v>
      </c>
      <c r="G96" s="9">
        <f t="shared" si="23"/>
        <v>1.7874742894323104E-3</v>
      </c>
      <c r="H96" s="9">
        <f t="shared" si="24"/>
        <v>24902.857422702349</v>
      </c>
      <c r="I96" s="9">
        <f t="shared" si="25"/>
        <v>720618.89428835036</v>
      </c>
      <c r="J96" s="9">
        <f t="shared" si="26"/>
        <v>0.30571100618352265</v>
      </c>
      <c r="K96" s="9">
        <f t="shared" si="27"/>
        <v>102506.67948479218</v>
      </c>
      <c r="L96" s="9">
        <f t="shared" si="28"/>
        <v>1201.4363890756567</v>
      </c>
      <c r="M96" s="9">
        <f t="shared" si="29"/>
        <v>954.89656410372345</v>
      </c>
      <c r="N96" s="9">
        <f t="shared" si="30"/>
        <v>1252.7382609245692</v>
      </c>
      <c r="O96" s="9">
        <f t="shared" si="31"/>
        <v>848.94614737585198</v>
      </c>
      <c r="P96" s="9">
        <f t="shared" si="32"/>
        <v>-196.35622326406246</v>
      </c>
      <c r="Q96" s="9">
        <f t="shared" si="33"/>
        <v>4.3384747714844707</v>
      </c>
      <c r="R96" s="9">
        <f t="shared" si="34"/>
        <v>-4003571.7126705591</v>
      </c>
      <c r="S96" s="9">
        <f t="shared" si="35"/>
        <v>-77502.528228628449</v>
      </c>
      <c r="T96" s="9">
        <f t="shared" si="36"/>
        <v>-111152.24136136542</v>
      </c>
      <c r="U96" s="9">
        <f t="shared" si="37"/>
        <v>31664.50740190412</v>
      </c>
      <c r="V96" s="9">
        <f t="shared" si="38"/>
        <v>-3404772.301462777</v>
      </c>
      <c r="W96" s="9">
        <f t="shared" si="39"/>
        <v>-44290.220652892378</v>
      </c>
      <c r="X96" s="9">
        <f t="shared" si="40"/>
        <v>-10905.629070587071</v>
      </c>
      <c r="Y96" s="9">
        <f t="shared" si="41"/>
        <v>166933.69450436148</v>
      </c>
      <c r="Z96" s="9">
        <f t="shared" si="42"/>
        <v>4722.9781993680026</v>
      </c>
      <c r="AA96" s="20"/>
      <c r="AB96" s="9">
        <v>-835110.91095482395</v>
      </c>
      <c r="AC96" s="9">
        <v>13.801064170498496</v>
      </c>
      <c r="AD96" s="9">
        <v>1.2769944207378278E-2</v>
      </c>
      <c r="AE96" s="9">
        <v>101951.21842654365</v>
      </c>
      <c r="AF96" s="9">
        <v>1668182.3539379486</v>
      </c>
      <c r="AG96" s="9">
        <v>1.0613108619562666</v>
      </c>
      <c r="AH96" s="9">
        <v>190864.29750328985</v>
      </c>
      <c r="AI96" s="9">
        <v>5226.3063963045579</v>
      </c>
      <c r="AJ96" s="9">
        <v>3880.1480279487751</v>
      </c>
      <c r="AK96" s="9">
        <v>5348.0066923166614</v>
      </c>
      <c r="AL96" s="9">
        <v>7557.1657082108677</v>
      </c>
      <c r="AM96" s="9">
        <v>6781.770385634798</v>
      </c>
      <c r="AN96" s="9">
        <v>160.55623873125296</v>
      </c>
      <c r="AO96" s="9">
        <v>9383797.649551386</v>
      </c>
      <c r="AP96" s="9">
        <v>1128627.3360533714</v>
      </c>
      <c r="AQ96" s="9">
        <v>1596057.0215890936</v>
      </c>
      <c r="AR96" s="9">
        <v>287809.1732187387</v>
      </c>
      <c r="AS96" s="9">
        <v>38661898.646673769</v>
      </c>
      <c r="AT96" s="9">
        <v>1971.9974318471029</v>
      </c>
      <c r="AU96" s="9">
        <v>61058.760301544629</v>
      </c>
      <c r="AV96" s="9">
        <v>413737.1394471291</v>
      </c>
      <c r="AW96" s="9">
        <v>14129.655605625316</v>
      </c>
      <c r="AX96" s="20"/>
      <c r="AY96" s="9">
        <v>-240667.41592241407</v>
      </c>
      <c r="AZ96" s="9">
        <v>13.191351029473431</v>
      </c>
      <c r="BA96" s="9">
        <v>1.0982469917945967E-2</v>
      </c>
      <c r="BB96" s="9">
        <v>77048.361003841303</v>
      </c>
      <c r="BC96" s="9">
        <v>947563.45964959823</v>
      </c>
      <c r="BD96" s="9">
        <v>0.75559985577274391</v>
      </c>
      <c r="BE96" s="9">
        <v>88357.618018497669</v>
      </c>
      <c r="BF96" s="9">
        <v>4024.8700072289012</v>
      </c>
      <c r="BG96" s="9">
        <v>2925.2514638450516</v>
      </c>
      <c r="BH96" s="9">
        <v>4095.2684313920922</v>
      </c>
      <c r="BI96" s="9">
        <v>6708.2195608350157</v>
      </c>
      <c r="BJ96" s="9">
        <v>6978.1266088988605</v>
      </c>
      <c r="BK96" s="9">
        <v>156.21776395976849</v>
      </c>
      <c r="BL96" s="9">
        <v>13387369.362221945</v>
      </c>
      <c r="BM96" s="9">
        <v>1206129.8642819999</v>
      </c>
      <c r="BN96" s="9">
        <v>1707209.262950459</v>
      </c>
      <c r="BO96" s="9">
        <v>256144.66581683457</v>
      </c>
      <c r="BP96" s="9">
        <v>42066670.948136546</v>
      </c>
      <c r="BQ96" s="9">
        <v>46262.218084739477</v>
      </c>
      <c r="BR96" s="9">
        <v>71964.3893721317</v>
      </c>
      <c r="BS96" s="9">
        <v>246803.44494276762</v>
      </c>
      <c r="BT96" s="9">
        <v>9406.6774062573131</v>
      </c>
      <c r="BU96" s="20"/>
    </row>
    <row r="97" spans="2:73" x14ac:dyDescent="0.2">
      <c r="B97" s="4" t="s">
        <v>49</v>
      </c>
      <c r="C97" s="12">
        <v>10</v>
      </c>
      <c r="D97" s="19"/>
      <c r="E97" s="9">
        <f t="shared" si="43"/>
        <v>-368966.44148681662</v>
      </c>
      <c r="F97" s="9">
        <f t="shared" si="22"/>
        <v>0.95470857055804359</v>
      </c>
      <c r="G97" s="9">
        <f t="shared" si="23"/>
        <v>2.3682575919096657E-3</v>
      </c>
      <c r="H97" s="9">
        <f t="shared" si="24"/>
        <v>30838.50448972694</v>
      </c>
      <c r="I97" s="9">
        <f t="shared" si="25"/>
        <v>846949.3615107208</v>
      </c>
      <c r="J97" s="9">
        <f t="shared" si="26"/>
        <v>0.35892046830546775</v>
      </c>
      <c r="K97" s="9">
        <f t="shared" si="27"/>
        <v>114056.40840960701</v>
      </c>
      <c r="L97" s="9">
        <f t="shared" si="28"/>
        <v>1466.5909051911676</v>
      </c>
      <c r="M97" s="9">
        <f t="shared" si="29"/>
        <v>1211.5117412714626</v>
      </c>
      <c r="N97" s="9">
        <f t="shared" si="30"/>
        <v>1528.3238390579581</v>
      </c>
      <c r="O97" s="9">
        <f t="shared" si="31"/>
        <v>1302.7911389929304</v>
      </c>
      <c r="P97" s="9">
        <f t="shared" si="32"/>
        <v>-130.9506105531882</v>
      </c>
      <c r="Q97" s="9">
        <f t="shared" si="33"/>
        <v>9.305087545084632</v>
      </c>
      <c r="R97" s="9">
        <f t="shared" si="34"/>
        <v>-2865919.2206517514</v>
      </c>
      <c r="S97" s="9">
        <f t="shared" si="35"/>
        <v>-72006.622598299058</v>
      </c>
      <c r="T97" s="9">
        <f t="shared" si="36"/>
        <v>-103268.2891496527</v>
      </c>
      <c r="U97" s="9">
        <f t="shared" si="37"/>
        <v>41648.041679115151</v>
      </c>
      <c r="V97" s="9">
        <f t="shared" si="38"/>
        <v>-3269188.1892733946</v>
      </c>
      <c r="W97" s="9">
        <f t="shared" si="39"/>
        <v>-41895.204890138244</v>
      </c>
      <c r="X97" s="9">
        <f t="shared" si="40"/>
        <v>-10512.212849712421</v>
      </c>
      <c r="Y97" s="9">
        <f t="shared" si="41"/>
        <v>195698.98120756994</v>
      </c>
      <c r="Z97" s="9">
        <f t="shared" si="42"/>
        <v>5656.3747291933159</v>
      </c>
      <c r="AA97" s="20"/>
      <c r="AB97" s="9">
        <v>-636374.68140061002</v>
      </c>
      <c r="AC97" s="9">
        <v>15.61176526997297</v>
      </c>
      <c r="AD97" s="9">
        <v>1.4571001945182949E-2</v>
      </c>
      <c r="AE97" s="9">
        <v>116447.79449399501</v>
      </c>
      <c r="AF97" s="9">
        <v>1899797.6500102736</v>
      </c>
      <c r="AG97" s="9">
        <v>1.1984758636085167</v>
      </c>
      <c r="AH97" s="9">
        <v>212231.53954127108</v>
      </c>
      <c r="AI97" s="9">
        <v>5938.6686910010558</v>
      </c>
      <c r="AJ97" s="9">
        <v>4461.7911455437425</v>
      </c>
      <c r="AK97" s="9">
        <v>6078.6220961602803</v>
      </c>
      <c r="AL97" s="9">
        <v>8756.3684288096156</v>
      </c>
      <c r="AM97" s="9">
        <v>7622.5233993344318</v>
      </c>
      <c r="AN97" s="9">
        <v>182.88038083371634</v>
      </c>
      <c r="AO97" s="9">
        <v>12008935.626261508</v>
      </c>
      <c r="AP97" s="9">
        <v>1268137.6710483669</v>
      </c>
      <c r="AQ97" s="9">
        <v>1793630.8919064126</v>
      </c>
      <c r="AR97" s="9">
        <v>326253.22592004249</v>
      </c>
      <c r="AS97" s="9">
        <v>43471557.308656119</v>
      </c>
      <c r="AT97" s="9">
        <v>9507.2596484611331</v>
      </c>
      <c r="AU97" s="9">
        <v>69448.21978598948</v>
      </c>
      <c r="AV97" s="9">
        <v>469925.0311439783</v>
      </c>
      <c r="AW97" s="9">
        <v>16108.238513923663</v>
      </c>
      <c r="AX97" s="20"/>
      <c r="AY97" s="9">
        <v>-267408.2399137934</v>
      </c>
      <c r="AZ97" s="9">
        <v>14.657056699414927</v>
      </c>
      <c r="BA97" s="9">
        <v>1.2202744353273284E-2</v>
      </c>
      <c r="BB97" s="9">
        <v>85609.29000426807</v>
      </c>
      <c r="BC97" s="9">
        <v>1052848.2884995528</v>
      </c>
      <c r="BD97" s="9">
        <v>0.8395553953030489</v>
      </c>
      <c r="BE97" s="9">
        <v>98175.131131664064</v>
      </c>
      <c r="BF97" s="9">
        <v>4472.0777858098882</v>
      </c>
      <c r="BG97" s="9">
        <v>3250.2794042722799</v>
      </c>
      <c r="BH97" s="9">
        <v>4550.2982571023222</v>
      </c>
      <c r="BI97" s="9">
        <v>7453.5772898166852</v>
      </c>
      <c r="BJ97" s="9">
        <v>7753.47400988762</v>
      </c>
      <c r="BK97" s="9">
        <v>173.57529328863171</v>
      </c>
      <c r="BL97" s="9">
        <v>14874854.846913259</v>
      </c>
      <c r="BM97" s="9">
        <v>1340144.293646666</v>
      </c>
      <c r="BN97" s="9">
        <v>1896899.1810560653</v>
      </c>
      <c r="BO97" s="9">
        <v>284605.18424092734</v>
      </c>
      <c r="BP97" s="9">
        <v>46740745.497929513</v>
      </c>
      <c r="BQ97" s="9">
        <v>51402.464538599379</v>
      </c>
      <c r="BR97" s="9">
        <v>79960.432635701902</v>
      </c>
      <c r="BS97" s="9">
        <v>274226.04993640835</v>
      </c>
      <c r="BT97" s="9">
        <v>10451.863784730347</v>
      </c>
      <c r="BU97" s="20"/>
    </row>
    <row r="98" spans="2:73" x14ac:dyDescent="0.2">
      <c r="B98" s="4" t="s">
        <v>49</v>
      </c>
      <c r="C98" s="12">
        <v>11</v>
      </c>
      <c r="D98" s="19"/>
      <c r="E98" s="9">
        <f t="shared" si="43"/>
        <v>-143933.45284301328</v>
      </c>
      <c r="F98" s="9">
        <f t="shared" si="22"/>
        <v>1.2872565789320554</v>
      </c>
      <c r="G98" s="9">
        <f t="shared" si="23"/>
        <v>2.9354019635290281E-3</v>
      </c>
      <c r="H98" s="9">
        <f t="shared" si="24"/>
        <v>36600.012814811562</v>
      </c>
      <c r="I98" s="9">
        <f t="shared" si="25"/>
        <v>970982.93077209173</v>
      </c>
      <c r="J98" s="9">
        <f t="shared" si="26"/>
        <v>0.41131372759441498</v>
      </c>
      <c r="K98" s="9">
        <f t="shared" si="27"/>
        <v>125579.45769460405</v>
      </c>
      <c r="L98" s="9">
        <f t="shared" si="28"/>
        <v>1728.1505102486835</v>
      </c>
      <c r="M98" s="9">
        <f t="shared" si="29"/>
        <v>1461.0088587322084</v>
      </c>
      <c r="N98" s="9">
        <f t="shared" si="30"/>
        <v>1800.078289969354</v>
      </c>
      <c r="O98" s="9">
        <f t="shared" si="31"/>
        <v>1746.4865251190204</v>
      </c>
      <c r="P98" s="9">
        <f t="shared" si="32"/>
        <v>-69.403656768803557</v>
      </c>
      <c r="Q98" s="9">
        <f t="shared" si="33"/>
        <v>14.144617010445216</v>
      </c>
      <c r="R98" s="9">
        <f t="shared" si="34"/>
        <v>-1749749.3063629288</v>
      </c>
      <c r="S98" s="9">
        <f t="shared" si="35"/>
        <v>-67054.959718169412</v>
      </c>
      <c r="T98" s="9">
        <f t="shared" si="36"/>
        <v>-96167.108702537371</v>
      </c>
      <c r="U98" s="9">
        <f t="shared" si="37"/>
        <v>51153.959997826663</v>
      </c>
      <c r="V98" s="9">
        <f t="shared" si="38"/>
        <v>-3152012.4031049237</v>
      </c>
      <c r="W98" s="9">
        <f t="shared" si="39"/>
        <v>-39607.598677094109</v>
      </c>
      <c r="X98" s="9">
        <f t="shared" si="40"/>
        <v>-10239.620583957629</v>
      </c>
      <c r="Y98" s="9">
        <f t="shared" si="41"/>
        <v>223916.08532958885</v>
      </c>
      <c r="Z98" s="9">
        <f t="shared" si="42"/>
        <v>6566.142055073642</v>
      </c>
      <c r="AA98" s="20"/>
      <c r="AB98" s="9">
        <v>-438082.51674818562</v>
      </c>
      <c r="AC98" s="9">
        <v>17.410018948288471</v>
      </c>
      <c r="AD98" s="9">
        <v>1.6358420752129645E-2</v>
      </c>
      <c r="AE98" s="9">
        <v>130770.23181950646</v>
      </c>
      <c r="AF98" s="9">
        <v>2129116.0481216004</v>
      </c>
      <c r="AG98" s="9">
        <v>1.3348246624277682</v>
      </c>
      <c r="AH98" s="9">
        <v>233572.10193943456</v>
      </c>
      <c r="AI98" s="9">
        <v>6647.4360746395596</v>
      </c>
      <c r="AJ98" s="9">
        <v>5036.3162034317147</v>
      </c>
      <c r="AK98" s="9">
        <v>6805.4063727819084</v>
      </c>
      <c r="AL98" s="9">
        <v>9945.4215439173731</v>
      </c>
      <c r="AM98" s="9">
        <v>8459.4177541075751</v>
      </c>
      <c r="AN98" s="9">
        <v>205.07743962794001</v>
      </c>
      <c r="AO98" s="9">
        <v>14612591.025241662</v>
      </c>
      <c r="AP98" s="9">
        <v>1407103.7632931639</v>
      </c>
      <c r="AQ98" s="9">
        <v>1990421.9904591339</v>
      </c>
      <c r="AR98" s="9">
        <v>364219.66266284679</v>
      </c>
      <c r="AS98" s="9">
        <v>48262807.64461755</v>
      </c>
      <c r="AT98" s="9">
        <v>16935.112315365219</v>
      </c>
      <c r="AU98" s="9">
        <v>77716.855315314431</v>
      </c>
      <c r="AV98" s="9">
        <v>525564.74025963794</v>
      </c>
      <c r="AW98" s="9">
        <v>18063.192218277025</v>
      </c>
      <c r="AX98" s="20"/>
      <c r="AY98" s="9">
        <v>-294149.06390517234</v>
      </c>
      <c r="AZ98" s="9">
        <v>16.122762369356415</v>
      </c>
      <c r="BA98" s="9">
        <v>1.3423018788600617E-2</v>
      </c>
      <c r="BB98" s="9">
        <v>94170.219004694896</v>
      </c>
      <c r="BC98" s="9">
        <v>1158133.1173495087</v>
      </c>
      <c r="BD98" s="9">
        <v>0.92351093483335323</v>
      </c>
      <c r="BE98" s="9">
        <v>107992.64424483052</v>
      </c>
      <c r="BF98" s="9">
        <v>4919.2855643908761</v>
      </c>
      <c r="BG98" s="9">
        <v>3575.3073446995063</v>
      </c>
      <c r="BH98" s="9">
        <v>5005.3280828125544</v>
      </c>
      <c r="BI98" s="9">
        <v>8198.9350187983528</v>
      </c>
      <c r="BJ98" s="9">
        <v>8528.8214108763786</v>
      </c>
      <c r="BK98" s="9">
        <v>190.93282261749479</v>
      </c>
      <c r="BL98" s="9">
        <v>16362340.331604591</v>
      </c>
      <c r="BM98" s="9">
        <v>1474158.7230113333</v>
      </c>
      <c r="BN98" s="9">
        <v>2086589.0991616712</v>
      </c>
      <c r="BO98" s="9">
        <v>313065.70266502013</v>
      </c>
      <c r="BP98" s="9">
        <v>51414820.047722474</v>
      </c>
      <c r="BQ98" s="9">
        <v>56542.710992459331</v>
      </c>
      <c r="BR98" s="9">
        <v>87956.47589927206</v>
      </c>
      <c r="BS98" s="9">
        <v>301648.65493004909</v>
      </c>
      <c r="BT98" s="9">
        <v>11497.050163203383</v>
      </c>
      <c r="BU98" s="20"/>
    </row>
    <row r="99" spans="2:73" x14ac:dyDescent="0.2">
      <c r="B99" s="4" t="s">
        <v>49</v>
      </c>
      <c r="C99" s="12">
        <v>12</v>
      </c>
      <c r="D99" s="19"/>
      <c r="E99" s="9">
        <f t="shared" si="43"/>
        <v>81099.535800789134</v>
      </c>
      <c r="F99" s="9">
        <f t="shared" si="22"/>
        <v>1.6198045873060494</v>
      </c>
      <c r="G99" s="9">
        <f t="shared" si="23"/>
        <v>3.5025463351483922E-3</v>
      </c>
      <c r="H99" s="9">
        <f t="shared" si="24"/>
        <v>42361.52113989614</v>
      </c>
      <c r="I99" s="9">
        <f t="shared" si="25"/>
        <v>1095016.5000334613</v>
      </c>
      <c r="J99" s="9">
        <f t="shared" si="26"/>
        <v>0.46370698688336054</v>
      </c>
      <c r="K99" s="9">
        <f t="shared" si="27"/>
        <v>137102.50697960099</v>
      </c>
      <c r="L99" s="9">
        <f t="shared" si="28"/>
        <v>1989.7101153061903</v>
      </c>
      <c r="M99" s="9">
        <f t="shared" si="29"/>
        <v>1710.5059761929515</v>
      </c>
      <c r="N99" s="9">
        <f t="shared" si="30"/>
        <v>2071.8327408807418</v>
      </c>
      <c r="O99" s="9">
        <f t="shared" si="31"/>
        <v>2190.1819112451121</v>
      </c>
      <c r="P99" s="9">
        <f t="shared" si="32"/>
        <v>-7.8567029844307399</v>
      </c>
      <c r="Q99" s="9">
        <f t="shared" si="33"/>
        <v>18.984146475805431</v>
      </c>
      <c r="R99" s="9">
        <f t="shared" si="34"/>
        <v>-633579.39207411557</v>
      </c>
      <c r="S99" s="9">
        <f t="shared" si="35"/>
        <v>-62103.296838040231</v>
      </c>
      <c r="T99" s="9">
        <f t="shared" si="36"/>
        <v>-89065.928255422506</v>
      </c>
      <c r="U99" s="9">
        <f t="shared" si="37"/>
        <v>60659.878316538059</v>
      </c>
      <c r="V99" s="9">
        <f t="shared" si="38"/>
        <v>-3034836.6169364825</v>
      </c>
      <c r="W99" s="9">
        <f t="shared" si="39"/>
        <v>-37319.992464049988</v>
      </c>
      <c r="X99" s="9">
        <f t="shared" si="40"/>
        <v>-9967.0283182029816</v>
      </c>
      <c r="Y99" s="9">
        <f t="shared" si="41"/>
        <v>252133.18945160747</v>
      </c>
      <c r="Z99" s="9">
        <f t="shared" si="42"/>
        <v>7475.9093809539554</v>
      </c>
      <c r="AA99" s="20"/>
      <c r="AB99" s="9">
        <v>-239790.35209576273</v>
      </c>
      <c r="AC99" s="9">
        <v>19.208272626603954</v>
      </c>
      <c r="AD99" s="9">
        <v>1.8145839559076327E-2</v>
      </c>
      <c r="AE99" s="9">
        <v>145092.66914501783</v>
      </c>
      <c r="AF99" s="9">
        <v>2358434.4462329256</v>
      </c>
      <c r="AG99" s="9">
        <v>1.4711734612470186</v>
      </c>
      <c r="AH99" s="9">
        <v>254912.6643375979</v>
      </c>
      <c r="AI99" s="9">
        <v>7356.203458278057</v>
      </c>
      <c r="AJ99" s="9">
        <v>5610.8412613196861</v>
      </c>
      <c r="AK99" s="9">
        <v>7532.1906494035302</v>
      </c>
      <c r="AL99" s="9">
        <v>11134.474659025127</v>
      </c>
      <c r="AM99" s="9">
        <v>9296.3121088807111</v>
      </c>
      <c r="AN99" s="9">
        <v>227.27449842216342</v>
      </c>
      <c r="AO99" s="9">
        <v>17216246.424221791</v>
      </c>
      <c r="AP99" s="9">
        <v>1546069.8555379591</v>
      </c>
      <c r="AQ99" s="9">
        <v>2187213.0890118536</v>
      </c>
      <c r="AR99" s="9">
        <v>402186.09940565069</v>
      </c>
      <c r="AS99" s="9">
        <v>53054057.980578922</v>
      </c>
      <c r="AT99" s="9">
        <v>24362.964982269266</v>
      </c>
      <c r="AU99" s="9">
        <v>85985.490844639309</v>
      </c>
      <c r="AV99" s="9">
        <v>581204.44937529741</v>
      </c>
      <c r="AW99" s="9">
        <v>20018.145922630374</v>
      </c>
      <c r="AX99" s="20"/>
      <c r="AY99" s="9">
        <v>-320889.88789655187</v>
      </c>
      <c r="AZ99" s="9">
        <v>17.588468039297904</v>
      </c>
      <c r="BA99" s="9">
        <v>1.4643293223927935E-2</v>
      </c>
      <c r="BB99" s="9">
        <v>102731.14800512169</v>
      </c>
      <c r="BC99" s="9">
        <v>1263417.9461994644</v>
      </c>
      <c r="BD99" s="9">
        <v>1.0074664743636581</v>
      </c>
      <c r="BE99" s="9">
        <v>117810.15735799693</v>
      </c>
      <c r="BF99" s="9">
        <v>5366.4933429718667</v>
      </c>
      <c r="BG99" s="9">
        <v>3900.3352851267346</v>
      </c>
      <c r="BH99" s="9">
        <v>5460.3579085227884</v>
      </c>
      <c r="BI99" s="9">
        <v>8944.2927477800149</v>
      </c>
      <c r="BJ99" s="9">
        <v>9304.1688118651418</v>
      </c>
      <c r="BK99" s="9">
        <v>208.29035194635799</v>
      </c>
      <c r="BL99" s="9">
        <v>17849825.816295907</v>
      </c>
      <c r="BM99" s="9">
        <v>1608173.1523759994</v>
      </c>
      <c r="BN99" s="9">
        <v>2276279.0172672761</v>
      </c>
      <c r="BO99" s="9">
        <v>341526.22108911263</v>
      </c>
      <c r="BP99" s="9">
        <v>56088894.597515404</v>
      </c>
      <c r="BQ99" s="9">
        <v>61682.957446319255</v>
      </c>
      <c r="BR99" s="9">
        <v>95952.519162842291</v>
      </c>
      <c r="BS99" s="9">
        <v>329071.25992368994</v>
      </c>
      <c r="BT99" s="9">
        <v>12542.236541676419</v>
      </c>
      <c r="BU99" s="20"/>
    </row>
    <row r="100" spans="2:73" x14ac:dyDescent="0.2">
      <c r="B100" s="4" t="s">
        <v>49</v>
      </c>
      <c r="C100" s="12">
        <v>13</v>
      </c>
      <c r="D100" s="19"/>
      <c r="E100" s="9">
        <f t="shared" si="43"/>
        <v>340427.99839847721</v>
      </c>
      <c r="F100" s="9">
        <f t="shared" si="22"/>
        <v>1.9648210021800558</v>
      </c>
      <c r="G100" s="9">
        <f t="shared" si="23"/>
        <v>4.0833590447677467E-3</v>
      </c>
      <c r="H100" s="9">
        <f t="shared" si="24"/>
        <v>48297.403699980787</v>
      </c>
      <c r="I100" s="9">
        <f t="shared" si="25"/>
        <v>1221350.4388698339</v>
      </c>
      <c r="J100" s="9">
        <f t="shared" si="26"/>
        <v>0.51691791192230752</v>
      </c>
      <c r="K100" s="9">
        <f t="shared" si="27"/>
        <v>148652.24536459811</v>
      </c>
      <c r="L100" s="9">
        <f t="shared" si="28"/>
        <v>2254.8749128637119</v>
      </c>
      <c r="M100" s="9">
        <f t="shared" si="29"/>
        <v>1967.1324969036968</v>
      </c>
      <c r="N100" s="9">
        <f t="shared" si="30"/>
        <v>2347.4289552921382</v>
      </c>
      <c r="O100" s="9">
        <f t="shared" si="31"/>
        <v>2644.0549321211929</v>
      </c>
      <c r="P100" s="9">
        <f t="shared" si="32"/>
        <v>57.555519549949167</v>
      </c>
      <c r="Q100" s="9">
        <f t="shared" si="33"/>
        <v>23.951108816165942</v>
      </c>
      <c r="R100" s="9">
        <f t="shared" si="34"/>
        <v>504199.63921470195</v>
      </c>
      <c r="S100" s="9">
        <f t="shared" si="35"/>
        <v>-56606.311257909983</v>
      </c>
      <c r="T100" s="9">
        <f t="shared" si="36"/>
        <v>-81180.427358308341</v>
      </c>
      <c r="U100" s="9">
        <f t="shared" si="37"/>
        <v>70643.876410249679</v>
      </c>
      <c r="V100" s="9">
        <f t="shared" si="38"/>
        <v>-2899212.9717680514</v>
      </c>
      <c r="W100" s="9">
        <f t="shared" si="39"/>
        <v>-34924.392791005812</v>
      </c>
      <c r="X100" s="9">
        <f t="shared" si="40"/>
        <v>-9573.497249948181</v>
      </c>
      <c r="Y100" s="9">
        <f t="shared" si="41"/>
        <v>280899.23729862651</v>
      </c>
      <c r="Z100" s="9">
        <f t="shared" si="42"/>
        <v>8409.336119334288</v>
      </c>
      <c r="AA100" s="20"/>
      <c r="AB100" s="9">
        <v>-7202.7134894537921</v>
      </c>
      <c r="AC100" s="9">
        <v>21.018994711419449</v>
      </c>
      <c r="AD100" s="9">
        <v>1.9946926704023017E-2</v>
      </c>
      <c r="AE100" s="9">
        <v>159589.48070552928</v>
      </c>
      <c r="AF100" s="9">
        <v>2590053.2139192526</v>
      </c>
      <c r="AG100" s="9">
        <v>1.6083399258162703</v>
      </c>
      <c r="AH100" s="9">
        <v>276279.91583576141</v>
      </c>
      <c r="AI100" s="9">
        <v>8068.5760344165637</v>
      </c>
      <c r="AJ100" s="9">
        <v>6192.4957224576601</v>
      </c>
      <c r="AK100" s="9">
        <v>8262.8166895251561</v>
      </c>
      <c r="AL100" s="9">
        <v>12333.705408882886</v>
      </c>
      <c r="AM100" s="9">
        <v>10137.071732403854</v>
      </c>
      <c r="AN100" s="9">
        <v>249.59899009138709</v>
      </c>
      <c r="AO100" s="9">
        <v>19841510.940201938</v>
      </c>
      <c r="AP100" s="9">
        <v>1685581.2704827557</v>
      </c>
      <c r="AQ100" s="9">
        <v>2384788.5080145746</v>
      </c>
      <c r="AR100" s="9">
        <v>440630.61592345493</v>
      </c>
      <c r="AS100" s="9">
        <v>57863756.175540321</v>
      </c>
      <c r="AT100" s="9">
        <v>31898.811109173374</v>
      </c>
      <c r="AU100" s="9">
        <v>94375.065176464253</v>
      </c>
      <c r="AV100" s="9">
        <v>637393.10221595725</v>
      </c>
      <c r="AW100" s="9">
        <v>21996.759039483743</v>
      </c>
      <c r="AX100" s="20"/>
      <c r="AY100" s="9">
        <v>-347630.71188793099</v>
      </c>
      <c r="AZ100" s="9">
        <v>19.054173709239393</v>
      </c>
      <c r="BA100" s="9">
        <v>1.586356765925527E-2</v>
      </c>
      <c r="BB100" s="9">
        <v>111292.07700554849</v>
      </c>
      <c r="BC100" s="9">
        <v>1368702.7750494187</v>
      </c>
      <c r="BD100" s="9">
        <v>1.0914220138939628</v>
      </c>
      <c r="BE100" s="9">
        <v>127627.67047116329</v>
      </c>
      <c r="BF100" s="9">
        <v>5813.7011215528519</v>
      </c>
      <c r="BG100" s="9">
        <v>4225.3632255539633</v>
      </c>
      <c r="BH100" s="9">
        <v>5915.3877342330179</v>
      </c>
      <c r="BI100" s="9">
        <v>9689.6504767616934</v>
      </c>
      <c r="BJ100" s="9">
        <v>10079.516212853905</v>
      </c>
      <c r="BK100" s="9">
        <v>225.64788127522115</v>
      </c>
      <c r="BL100" s="9">
        <v>19337311.300987236</v>
      </c>
      <c r="BM100" s="9">
        <v>1742187.5817406657</v>
      </c>
      <c r="BN100" s="9">
        <v>2465968.935372883</v>
      </c>
      <c r="BO100" s="9">
        <v>369986.73951320525</v>
      </c>
      <c r="BP100" s="9">
        <v>60762969.147308372</v>
      </c>
      <c r="BQ100" s="9">
        <v>66823.203900179185</v>
      </c>
      <c r="BR100" s="9">
        <v>103948.56242641243</v>
      </c>
      <c r="BS100" s="9">
        <v>356493.86491733073</v>
      </c>
      <c r="BT100" s="9">
        <v>13587.422920149455</v>
      </c>
      <c r="BU100" s="20"/>
    </row>
    <row r="101" spans="2:73" x14ac:dyDescent="0.2">
      <c r="B101" s="4" t="s">
        <v>49</v>
      </c>
      <c r="C101" s="12">
        <v>14</v>
      </c>
      <c r="D101" s="19"/>
      <c r="E101" s="9">
        <f t="shared" si="43"/>
        <v>356572.59212960373</v>
      </c>
      <c r="F101" s="9">
        <f t="shared" si="22"/>
        <v>2.1906763803592249</v>
      </c>
      <c r="G101" s="9">
        <f t="shared" si="23"/>
        <v>4.5297300929776074E-3</v>
      </c>
      <c r="H101" s="9">
        <f t="shared" si="24"/>
        <v>53392.494563055952</v>
      </c>
      <c r="I101" s="9">
        <f t="shared" si="25"/>
        <v>1348344.9576456607</v>
      </c>
      <c r="J101" s="9">
        <f t="shared" si="26"/>
        <v>0.57043620846946363</v>
      </c>
      <c r="K101" s="9">
        <f t="shared" si="27"/>
        <v>163549.72600017261</v>
      </c>
      <c r="L101" s="9">
        <f t="shared" si="28"/>
        <v>2490.6855194865957</v>
      </c>
      <c r="M101" s="9">
        <f t="shared" si="29"/>
        <v>2180.1740611576261</v>
      </c>
      <c r="N101" s="9">
        <f t="shared" si="30"/>
        <v>2592.9510328041915</v>
      </c>
      <c r="O101" s="9">
        <f t="shared" si="31"/>
        <v>2942.9945270580974</v>
      </c>
      <c r="P101" s="9">
        <f t="shared" si="32"/>
        <v>72.773715584289675</v>
      </c>
      <c r="Q101" s="9">
        <f t="shared" si="33"/>
        <v>26.797761910002322</v>
      </c>
      <c r="R101" s="9">
        <f t="shared" si="34"/>
        <v>698226.39133452624</v>
      </c>
      <c r="S101" s="9">
        <f t="shared" si="35"/>
        <v>-60819.817837679526</v>
      </c>
      <c r="T101" s="9">
        <f t="shared" si="36"/>
        <v>-87222.015710867941</v>
      </c>
      <c r="U101" s="9">
        <f t="shared" si="37"/>
        <v>78521.463397065469</v>
      </c>
      <c r="V101" s="9">
        <f t="shared" si="38"/>
        <v>-3137512.9712849781</v>
      </c>
      <c r="W101" s="9">
        <f t="shared" si="39"/>
        <v>-37760.318936138487</v>
      </c>
      <c r="X101" s="9">
        <f t="shared" si="40"/>
        <v>-10332.144895140271</v>
      </c>
      <c r="Y101" s="9">
        <f t="shared" si="41"/>
        <v>309988.36592105596</v>
      </c>
      <c r="Z101" s="9">
        <f t="shared" si="42"/>
        <v>9301.3900301590293</v>
      </c>
      <c r="AA101" s="20"/>
      <c r="AB101" s="9">
        <v>-17798.943749706745</v>
      </c>
      <c r="AC101" s="9">
        <v>22.710555759540114</v>
      </c>
      <c r="AD101" s="9">
        <v>2.1613572187560205E-2</v>
      </c>
      <c r="AE101" s="9">
        <v>173245.50056903128</v>
      </c>
      <c r="AF101" s="9">
        <v>2822332.5615450349</v>
      </c>
      <c r="AG101" s="9">
        <v>1.7458137618937313</v>
      </c>
      <c r="AH101" s="9">
        <v>300994.90958450222</v>
      </c>
      <c r="AI101" s="9">
        <v>8751.5944196204346</v>
      </c>
      <c r="AJ101" s="9">
        <v>6730.5652271388171</v>
      </c>
      <c r="AK101" s="9">
        <v>8963.3685927474453</v>
      </c>
      <c r="AL101" s="9">
        <v>13378.002732801448</v>
      </c>
      <c r="AM101" s="9">
        <v>10927.637329426956</v>
      </c>
      <c r="AN101" s="9">
        <v>269.80317251408655</v>
      </c>
      <c r="AO101" s="9">
        <v>21523023.177013088</v>
      </c>
      <c r="AP101" s="9">
        <v>1815382.1932676537</v>
      </c>
      <c r="AQ101" s="9">
        <v>2568436.837767622</v>
      </c>
      <c r="AR101" s="9">
        <v>476968.72133436368</v>
      </c>
      <c r="AS101" s="9">
        <v>62299530.725816317</v>
      </c>
      <c r="AT101" s="9">
        <v>34203.131417900673</v>
      </c>
      <c r="AU101" s="9">
        <v>101612.46079484238</v>
      </c>
      <c r="AV101" s="9">
        <v>693904.8358320276</v>
      </c>
      <c r="AW101" s="9">
        <v>23933.999328781516</v>
      </c>
      <c r="AX101" s="20"/>
      <c r="AY101" s="9">
        <v>-374371.53587931045</v>
      </c>
      <c r="AZ101" s="9">
        <v>20.519879379180889</v>
      </c>
      <c r="BA101" s="9">
        <v>1.7083842094582597E-2</v>
      </c>
      <c r="BB101" s="9">
        <v>119853.00600597533</v>
      </c>
      <c r="BC101" s="9">
        <v>1473987.6038993741</v>
      </c>
      <c r="BD101" s="9">
        <v>1.1753775534242676</v>
      </c>
      <c r="BE101" s="9">
        <v>137445.18358432961</v>
      </c>
      <c r="BF101" s="9">
        <v>6260.9089001338389</v>
      </c>
      <c r="BG101" s="9">
        <v>4550.3911659811911</v>
      </c>
      <c r="BH101" s="9">
        <v>6370.4175599432538</v>
      </c>
      <c r="BI101" s="9">
        <v>10435.00820574335</v>
      </c>
      <c r="BJ101" s="9">
        <v>10854.863613842666</v>
      </c>
      <c r="BK101" s="9">
        <v>243.00541060408423</v>
      </c>
      <c r="BL101" s="9">
        <v>20824796.785678562</v>
      </c>
      <c r="BM101" s="9">
        <v>1876202.0111053332</v>
      </c>
      <c r="BN101" s="9">
        <v>2655658.8534784899</v>
      </c>
      <c r="BO101" s="9">
        <v>398447.25793729821</v>
      </c>
      <c r="BP101" s="9">
        <v>65437043.697101295</v>
      </c>
      <c r="BQ101" s="9">
        <v>71963.45035403916</v>
      </c>
      <c r="BR101" s="9">
        <v>111944.60568998265</v>
      </c>
      <c r="BS101" s="9">
        <v>383916.46991097165</v>
      </c>
      <c r="BT101" s="9">
        <v>14632.609298622487</v>
      </c>
      <c r="BU101" s="20"/>
    </row>
    <row r="102" spans="2:73" x14ac:dyDescent="0.2">
      <c r="B102" s="4" t="s">
        <v>49</v>
      </c>
      <c r="C102" s="12">
        <v>15</v>
      </c>
      <c r="D102" s="19"/>
      <c r="E102" s="9">
        <f t="shared" si="43"/>
        <v>501247.02623439243</v>
      </c>
      <c r="F102" s="9">
        <f t="shared" si="22"/>
        <v>2.4179834114753689</v>
      </c>
      <c r="G102" s="9">
        <f t="shared" si="23"/>
        <v>4.9774960557552629E-3</v>
      </c>
      <c r="H102" s="9">
        <f t="shared" si="24"/>
        <v>58330.63420930742</v>
      </c>
      <c r="I102" s="9">
        <f t="shared" si="25"/>
        <v>1475654.9908942494</v>
      </c>
      <c r="J102" s="9">
        <f t="shared" si="26"/>
        <v>0.62376304221032308</v>
      </c>
      <c r="K102" s="9">
        <f t="shared" si="27"/>
        <v>178580.7788509297</v>
      </c>
      <c r="L102" s="9">
        <f t="shared" si="28"/>
        <v>2722.9825547282844</v>
      </c>
      <c r="M102" s="9">
        <f t="shared" si="29"/>
        <v>2394.9037282234985</v>
      </c>
      <c r="N102" s="9">
        <f t="shared" si="30"/>
        <v>2834.8813851740451</v>
      </c>
      <c r="O102" s="9">
        <f t="shared" si="31"/>
        <v>3243.909448268374</v>
      </c>
      <c r="P102" s="9">
        <f t="shared" si="32"/>
        <v>88.75911466488833</v>
      </c>
      <c r="Q102" s="9">
        <f t="shared" si="33"/>
        <v>29.705909680788182</v>
      </c>
      <c r="R102" s="9">
        <f t="shared" si="34"/>
        <v>902777.64703334868</v>
      </c>
      <c r="S102" s="9">
        <f t="shared" si="35"/>
        <v>-65032.819016465219</v>
      </c>
      <c r="T102" s="9">
        <f t="shared" si="36"/>
        <v>-93263.463324115146</v>
      </c>
      <c r="U102" s="9">
        <f t="shared" si="37"/>
        <v>86491.175153903197</v>
      </c>
      <c r="V102" s="9">
        <f t="shared" si="38"/>
        <v>-3376779.0411470011</v>
      </c>
      <c r="W102" s="9">
        <f t="shared" si="39"/>
        <v>-40617.003751353055</v>
      </c>
      <c r="X102" s="9">
        <f t="shared" si="40"/>
        <v>-11090.342633049295</v>
      </c>
      <c r="Y102" s="9">
        <f t="shared" si="41"/>
        <v>338955.04441083898</v>
      </c>
      <c r="Z102" s="9">
        <f t="shared" si="42"/>
        <v>10201.208957693263</v>
      </c>
      <c r="AA102" s="20"/>
      <c r="AB102" s="9">
        <v>100134.66636370277</v>
      </c>
      <c r="AC102" s="9">
        <v>24.403568460597743</v>
      </c>
      <c r="AD102" s="9">
        <v>2.3281612585665194E-2</v>
      </c>
      <c r="AE102" s="9">
        <v>186744.56921570952</v>
      </c>
      <c r="AF102" s="9">
        <v>3054927.4236435788</v>
      </c>
      <c r="AG102" s="9">
        <v>1.883096135164896</v>
      </c>
      <c r="AH102" s="9">
        <v>325843.47554842575</v>
      </c>
      <c r="AI102" s="9">
        <v>9431.0992334431139</v>
      </c>
      <c r="AJ102" s="9">
        <v>7270.3228346319165</v>
      </c>
      <c r="AK102" s="9">
        <v>9660.3287708275257</v>
      </c>
      <c r="AL102" s="9">
        <v>14424.275382993392</v>
      </c>
      <c r="AM102" s="9">
        <v>11718.970129496316</v>
      </c>
      <c r="AN102" s="9">
        <v>290.06884961373561</v>
      </c>
      <c r="AO102" s="9">
        <v>23215059.917403229</v>
      </c>
      <c r="AP102" s="9">
        <v>1945183.6214535341</v>
      </c>
      <c r="AQ102" s="9">
        <v>2752085.3082599812</v>
      </c>
      <c r="AR102" s="9">
        <v>513398.95151529397</v>
      </c>
      <c r="AS102" s="9">
        <v>66734339.205747269</v>
      </c>
      <c r="AT102" s="9">
        <v>36486.693056546021</v>
      </c>
      <c r="AU102" s="9">
        <v>108850.30632050347</v>
      </c>
      <c r="AV102" s="9">
        <v>750294.11931545136</v>
      </c>
      <c r="AW102" s="9">
        <v>25879.004634788784</v>
      </c>
      <c r="AX102" s="20"/>
      <c r="AY102" s="9">
        <v>-401112.35987068963</v>
      </c>
      <c r="AZ102" s="9">
        <v>21.985585049122374</v>
      </c>
      <c r="BA102" s="9">
        <v>1.8304116529909931E-2</v>
      </c>
      <c r="BB102" s="9">
        <v>128413.9350064021</v>
      </c>
      <c r="BC102" s="9">
        <v>1579272.4327493294</v>
      </c>
      <c r="BD102" s="9">
        <v>1.259333092954573</v>
      </c>
      <c r="BE102" s="9">
        <v>147262.69669749605</v>
      </c>
      <c r="BF102" s="9">
        <v>6708.1166787148295</v>
      </c>
      <c r="BG102" s="9">
        <v>4875.419106408418</v>
      </c>
      <c r="BH102" s="9">
        <v>6825.4473856534805</v>
      </c>
      <c r="BI102" s="9">
        <v>11180.365934725018</v>
      </c>
      <c r="BJ102" s="9">
        <v>11630.211014831428</v>
      </c>
      <c r="BK102" s="9">
        <v>260.36293993294743</v>
      </c>
      <c r="BL102" s="9">
        <v>22312282.27036988</v>
      </c>
      <c r="BM102" s="9">
        <v>2010216.4404699993</v>
      </c>
      <c r="BN102" s="9">
        <v>2845348.7715840964</v>
      </c>
      <c r="BO102" s="9">
        <v>426907.77636139077</v>
      </c>
      <c r="BP102" s="9">
        <v>70111118.24689427</v>
      </c>
      <c r="BQ102" s="9">
        <v>77103.696807899076</v>
      </c>
      <c r="BR102" s="9">
        <v>119940.64895355277</v>
      </c>
      <c r="BS102" s="9">
        <v>411339.07490461238</v>
      </c>
      <c r="BT102" s="9">
        <v>15677.795677095521</v>
      </c>
      <c r="BU102" s="20"/>
    </row>
    <row r="103" spans="2:73" x14ac:dyDescent="0.2">
      <c r="B103" s="4" t="s">
        <v>49</v>
      </c>
      <c r="C103" s="12">
        <v>16</v>
      </c>
      <c r="D103" s="19"/>
      <c r="E103" s="9">
        <f t="shared" si="43"/>
        <v>697206.96177212836</v>
      </c>
      <c r="F103" s="9">
        <f t="shared" si="22"/>
        <v>2.7643619820114651</v>
      </c>
      <c r="G103" s="9">
        <f t="shared" si="23"/>
        <v>5.5678104274158174E-3</v>
      </c>
      <c r="H103" s="9">
        <f t="shared" si="24"/>
        <v>64306.578711941984</v>
      </c>
      <c r="I103" s="9">
        <f t="shared" si="25"/>
        <v>1604729.7347750573</v>
      </c>
      <c r="J103" s="9">
        <f t="shared" si="26"/>
        <v>0.67824263536293961</v>
      </c>
      <c r="K103" s="9">
        <f t="shared" si="27"/>
        <v>190575.26124616663</v>
      </c>
      <c r="L103" s="9">
        <f t="shared" si="28"/>
        <v>2994.5730297937453</v>
      </c>
      <c r="M103" s="9">
        <f t="shared" si="29"/>
        <v>2654.7660259011127</v>
      </c>
      <c r="N103" s="9">
        <f t="shared" si="30"/>
        <v>3117.0698056780211</v>
      </c>
      <c r="O103" s="9">
        <f t="shared" si="31"/>
        <v>3705.7800667284209</v>
      </c>
      <c r="P103" s="9">
        <f t="shared" si="32"/>
        <v>152.98653579549318</v>
      </c>
      <c r="Q103" s="9">
        <f t="shared" si="33"/>
        <v>34.749561388314589</v>
      </c>
      <c r="R103" s="9">
        <f t="shared" si="34"/>
        <v>2065289.2606681287</v>
      </c>
      <c r="S103" s="9">
        <f t="shared" si="35"/>
        <v>-59864.291920727817</v>
      </c>
      <c r="T103" s="9">
        <f t="shared" si="36"/>
        <v>-85851.277486408129</v>
      </c>
      <c r="U103" s="9">
        <f t="shared" si="37"/>
        <v>96404.082463195431</v>
      </c>
      <c r="V103" s="9">
        <f t="shared" si="38"/>
        <v>-3254393.3254053891</v>
      </c>
      <c r="W103" s="9">
        <f t="shared" si="39"/>
        <v>-38235.955954361489</v>
      </c>
      <c r="X103" s="9">
        <f t="shared" si="40"/>
        <v>-10802.204035648872</v>
      </c>
      <c r="Y103" s="9">
        <f t="shared" si="41"/>
        <v>368294.3523935909</v>
      </c>
      <c r="Z103" s="9">
        <f t="shared" si="42"/>
        <v>11149.380027458406</v>
      </c>
      <c r="AA103" s="20"/>
      <c r="AB103" s="9">
        <v>269353.77791005943</v>
      </c>
      <c r="AC103" s="9">
        <v>26.215652701075335</v>
      </c>
      <c r="AD103" s="9">
        <v>2.5092201392653078E-2</v>
      </c>
      <c r="AE103" s="9">
        <v>201281.44271877085</v>
      </c>
      <c r="AF103" s="9">
        <v>3289286.9963743421</v>
      </c>
      <c r="AG103" s="9">
        <v>2.0215312678478172</v>
      </c>
      <c r="AH103" s="9">
        <v>347655.47105682903</v>
      </c>
      <c r="AI103" s="9">
        <v>10149.897487089564</v>
      </c>
      <c r="AJ103" s="9">
        <v>7855.2130727367576</v>
      </c>
      <c r="AK103" s="9">
        <v>10397.547017041736</v>
      </c>
      <c r="AL103" s="9">
        <v>15631.50373043511</v>
      </c>
      <c r="AM103" s="9">
        <v>12558.544951615677</v>
      </c>
      <c r="AN103" s="9">
        <v>312.47003065012518</v>
      </c>
      <c r="AO103" s="9">
        <v>25865057.015729338</v>
      </c>
      <c r="AP103" s="9">
        <v>2084366.5779139379</v>
      </c>
      <c r="AQ103" s="9">
        <v>2949187.4122032933</v>
      </c>
      <c r="AR103" s="9">
        <v>551772.37724867894</v>
      </c>
      <c r="AS103" s="9">
        <v>71530799.471281782</v>
      </c>
      <c r="AT103" s="9">
        <v>44007.987307397503</v>
      </c>
      <c r="AU103" s="9">
        <v>117134.48818147411</v>
      </c>
      <c r="AV103" s="9">
        <v>807056.03229184391</v>
      </c>
      <c r="AW103" s="9">
        <v>27872.36208302695</v>
      </c>
      <c r="AX103" s="20"/>
      <c r="AY103" s="9">
        <v>-427853.18386206892</v>
      </c>
      <c r="AZ103" s="9">
        <v>23.45129071906387</v>
      </c>
      <c r="BA103" s="9">
        <v>1.9524390965237261E-2</v>
      </c>
      <c r="BB103" s="9">
        <v>136974.86400682887</v>
      </c>
      <c r="BC103" s="9">
        <v>1684557.2615992848</v>
      </c>
      <c r="BD103" s="9">
        <v>1.3432886324848776</v>
      </c>
      <c r="BE103" s="9">
        <v>157080.2098106624</v>
      </c>
      <c r="BF103" s="9">
        <v>7155.3244572958183</v>
      </c>
      <c r="BG103" s="9">
        <v>5200.4470468356449</v>
      </c>
      <c r="BH103" s="9">
        <v>7280.4772113637146</v>
      </c>
      <c r="BI103" s="9">
        <v>11925.723663706689</v>
      </c>
      <c r="BJ103" s="9">
        <v>12405.558415820184</v>
      </c>
      <c r="BK103" s="9">
        <v>277.72046926181059</v>
      </c>
      <c r="BL103" s="9">
        <v>23799767.755061209</v>
      </c>
      <c r="BM103" s="9">
        <v>2144230.8698346657</v>
      </c>
      <c r="BN103" s="9">
        <v>3035038.6896897014</v>
      </c>
      <c r="BO103" s="9">
        <v>455368.29478548351</v>
      </c>
      <c r="BP103" s="9">
        <v>74785192.796687171</v>
      </c>
      <c r="BQ103" s="9">
        <v>82243.943261758992</v>
      </c>
      <c r="BR103" s="9">
        <v>127936.69221712298</v>
      </c>
      <c r="BS103" s="9">
        <v>438761.679898253</v>
      </c>
      <c r="BT103" s="9">
        <v>16722.982055568544</v>
      </c>
      <c r="BU103" s="20"/>
    </row>
    <row r="104" spans="2:73" x14ac:dyDescent="0.2">
      <c r="B104" s="4" t="s">
        <v>49</v>
      </c>
      <c r="C104" s="12">
        <v>17</v>
      </c>
      <c r="D104" s="19"/>
      <c r="E104" s="9">
        <f t="shared" si="43"/>
        <v>533621.96653646999</v>
      </c>
      <c r="F104" s="9">
        <f t="shared" si="22"/>
        <v>2.7700274413127453</v>
      </c>
      <c r="G104" s="9">
        <f t="shared" si="23"/>
        <v>5.7601963973751731E-3</v>
      </c>
      <c r="H104" s="9">
        <f t="shared" si="24"/>
        <v>67776.007360099669</v>
      </c>
      <c r="I104" s="9">
        <f t="shared" si="25"/>
        <v>1734947.7293278954</v>
      </c>
      <c r="J104" s="9">
        <f t="shared" si="26"/>
        <v>0.73251471574908078</v>
      </c>
      <c r="K104" s="9">
        <f t="shared" si="27"/>
        <v>212260.96759733101</v>
      </c>
      <c r="L104" s="9">
        <f t="shared" si="28"/>
        <v>3169.2712982831263</v>
      </c>
      <c r="M104" s="9">
        <f t="shared" si="29"/>
        <v>2790.3370588138096</v>
      </c>
      <c r="N104" s="9">
        <f t="shared" si="30"/>
        <v>3300.1860266293752</v>
      </c>
      <c r="O104" s="9">
        <f t="shared" si="31"/>
        <v>3706.2057648211994</v>
      </c>
      <c r="P104" s="9">
        <f t="shared" si="32"/>
        <v>75.012685528919974</v>
      </c>
      <c r="Q104" s="9">
        <f t="shared" si="33"/>
        <v>33.570755636284559</v>
      </c>
      <c r="R104" s="9">
        <f t="shared" si="34"/>
        <v>397303.93895417079</v>
      </c>
      <c r="S104" s="9">
        <f t="shared" si="35"/>
        <v>-82534.729671813082</v>
      </c>
      <c r="T104" s="9">
        <f t="shared" si="36"/>
        <v>-118360.76367201563</v>
      </c>
      <c r="U104" s="9">
        <f t="shared" si="37"/>
        <v>100884.28052664467</v>
      </c>
      <c r="V104" s="9">
        <f t="shared" si="38"/>
        <v>-4207640.6634325385</v>
      </c>
      <c r="W104" s="9">
        <f t="shared" si="39"/>
        <v>-51406.4559887539</v>
      </c>
      <c r="X104" s="9">
        <f t="shared" si="40"/>
        <v>-13632.392395595467</v>
      </c>
      <c r="Y104" s="9">
        <f t="shared" si="41"/>
        <v>398331.63728682179</v>
      </c>
      <c r="Z104" s="9">
        <f t="shared" si="42"/>
        <v>11988.341063944015</v>
      </c>
      <c r="AA104" s="20"/>
      <c r="AB104" s="9">
        <v>79027.958683021541</v>
      </c>
      <c r="AC104" s="9">
        <v>27.6870238303181</v>
      </c>
      <c r="AD104" s="9">
        <v>2.6504861797939747E-2</v>
      </c>
      <c r="AE104" s="9">
        <v>213311.80036735529</v>
      </c>
      <c r="AF104" s="9">
        <v>3524789.8197771348</v>
      </c>
      <c r="AG104" s="9">
        <v>2.1597588877642626</v>
      </c>
      <c r="AH104" s="9">
        <v>379158.69052115985</v>
      </c>
      <c r="AI104" s="9">
        <v>10771.803534159933</v>
      </c>
      <c r="AJ104" s="9">
        <v>8315.8120460766841</v>
      </c>
      <c r="AK104" s="9">
        <v>11035.69306370332</v>
      </c>
      <c r="AL104" s="9">
        <v>16377.287157509554</v>
      </c>
      <c r="AM104" s="9">
        <v>13255.91850233787</v>
      </c>
      <c r="AN104" s="9">
        <v>328.64875422695832</v>
      </c>
      <c r="AO104" s="9">
        <v>25684557.178706709</v>
      </c>
      <c r="AP104" s="9">
        <v>2195710.5695275189</v>
      </c>
      <c r="AQ104" s="9">
        <v>3106367.8441232932</v>
      </c>
      <c r="AR104" s="9">
        <v>584713.09373622097</v>
      </c>
      <c r="AS104" s="9">
        <v>75251626.683047578</v>
      </c>
      <c r="AT104" s="9">
        <v>35977.733726865081</v>
      </c>
      <c r="AU104" s="9">
        <v>122300.34308509776</v>
      </c>
      <c r="AV104" s="9">
        <v>864515.92217871593</v>
      </c>
      <c r="AW104" s="9">
        <v>29756.509497985608</v>
      </c>
      <c r="AX104" s="20"/>
      <c r="AY104" s="9">
        <v>-454594.00785344839</v>
      </c>
      <c r="AZ104" s="9">
        <v>24.916996389005355</v>
      </c>
      <c r="BA104" s="9">
        <v>2.0744665400564574E-2</v>
      </c>
      <c r="BB104" s="9">
        <v>145535.79300725562</v>
      </c>
      <c r="BC104" s="9">
        <v>1789842.0904492394</v>
      </c>
      <c r="BD104" s="9">
        <v>1.4272441720151818</v>
      </c>
      <c r="BE104" s="9">
        <v>166897.72292382884</v>
      </c>
      <c r="BF104" s="9">
        <v>7602.5322358768071</v>
      </c>
      <c r="BG104" s="9">
        <v>5525.4749872628745</v>
      </c>
      <c r="BH104" s="9">
        <v>7735.507037073945</v>
      </c>
      <c r="BI104" s="9">
        <v>12671.081392688355</v>
      </c>
      <c r="BJ104" s="9">
        <v>13180.90581680895</v>
      </c>
      <c r="BK104" s="9">
        <v>295.07799859067376</v>
      </c>
      <c r="BL104" s="9">
        <v>25287253.239752539</v>
      </c>
      <c r="BM104" s="9">
        <v>2278245.299199332</v>
      </c>
      <c r="BN104" s="9">
        <v>3224728.6077953088</v>
      </c>
      <c r="BO104" s="9">
        <v>483828.8132095763</v>
      </c>
      <c r="BP104" s="9">
        <v>79459267.346480116</v>
      </c>
      <c r="BQ104" s="9">
        <v>87384.189715618981</v>
      </c>
      <c r="BR104" s="9">
        <v>135932.73548069323</v>
      </c>
      <c r="BS104" s="9">
        <v>466184.28489189415</v>
      </c>
      <c r="BT104" s="9">
        <v>17768.168434041592</v>
      </c>
      <c r="BU104" s="20"/>
    </row>
    <row r="105" spans="2:73" x14ac:dyDescent="0.2">
      <c r="B105" s="4" t="s">
        <v>49</v>
      </c>
      <c r="C105" s="12">
        <v>18</v>
      </c>
      <c r="D105" s="19"/>
      <c r="E105" s="9">
        <f t="shared" si="43"/>
        <v>743870.38783623022</v>
      </c>
      <c r="F105" s="9">
        <f t="shared" si="22"/>
        <v>3.1333957844032803</v>
      </c>
      <c r="G105" s="9">
        <f t="shared" si="23"/>
        <v>6.3789964426332821E-3</v>
      </c>
      <c r="H105" s="9">
        <f t="shared" si="24"/>
        <v>74020.071889350453</v>
      </c>
      <c r="I105" s="9">
        <f t="shared" si="25"/>
        <v>1870215.896682716</v>
      </c>
      <c r="J105" s="9">
        <f t="shared" si="26"/>
        <v>0.78956363444973565</v>
      </c>
      <c r="K105" s="9">
        <f t="shared" si="27"/>
        <v>224842.21587231869</v>
      </c>
      <c r="L105" s="9">
        <f t="shared" si="28"/>
        <v>3453.3053481710886</v>
      </c>
      <c r="M105" s="9">
        <f t="shared" si="29"/>
        <v>3062.9054554145214</v>
      </c>
      <c r="N105" s="9">
        <f t="shared" si="30"/>
        <v>3595.3159473786427</v>
      </c>
      <c r="O105" s="9">
        <f t="shared" si="31"/>
        <v>4190.3943138915238</v>
      </c>
      <c r="P105" s="9">
        <f t="shared" si="32"/>
        <v>142.53933158775908</v>
      </c>
      <c r="Q105" s="9">
        <f t="shared" si="33"/>
        <v>38.865242389323043</v>
      </c>
      <c r="R105" s="9">
        <f t="shared" si="34"/>
        <v>1616612.8834938779</v>
      </c>
      <c r="S105" s="9">
        <f t="shared" si="35"/>
        <v>-77098.058505283203</v>
      </c>
      <c r="T105" s="9">
        <f t="shared" si="36"/>
        <v>-110564.02834657533</v>
      </c>
      <c r="U105" s="9">
        <f t="shared" si="37"/>
        <v>111296.08912638924</v>
      </c>
      <c r="V105" s="9">
        <f t="shared" si="38"/>
        <v>-4078765.7251465023</v>
      </c>
      <c r="W105" s="9">
        <f t="shared" si="39"/>
        <v>-48909.809547154502</v>
      </c>
      <c r="X105" s="9">
        <f t="shared" si="40"/>
        <v>-13325.019704354927</v>
      </c>
      <c r="Y105" s="9">
        <f t="shared" si="41"/>
        <v>429055.15292055742</v>
      </c>
      <c r="Z105" s="9">
        <f t="shared" si="42"/>
        <v>12983.395451836655</v>
      </c>
      <c r="AA105" s="20"/>
      <c r="AB105" s="9">
        <v>262535.55599140265</v>
      </c>
      <c r="AC105" s="9">
        <v>29.516097843350135</v>
      </c>
      <c r="AD105" s="9">
        <v>2.8343936278525186E-2</v>
      </c>
      <c r="AE105" s="9">
        <v>228116.79389703297</v>
      </c>
      <c r="AF105" s="9">
        <v>3765342.815981911</v>
      </c>
      <c r="AG105" s="9">
        <v>2.3007633459952226</v>
      </c>
      <c r="AH105" s="9">
        <v>401557.45190931397</v>
      </c>
      <c r="AI105" s="9">
        <v>11503.045362628885</v>
      </c>
      <c r="AJ105" s="9">
        <v>8913.408383104621</v>
      </c>
      <c r="AK105" s="9">
        <v>11785.852810162822</v>
      </c>
      <c r="AL105" s="9">
        <v>17606.833435561544</v>
      </c>
      <c r="AM105" s="9">
        <v>14098.792549385467</v>
      </c>
      <c r="AN105" s="9">
        <v>351.30077030885985</v>
      </c>
      <c r="AO105" s="9">
        <v>28391351.607937742</v>
      </c>
      <c r="AP105" s="9">
        <v>2335161.6700587156</v>
      </c>
      <c r="AQ105" s="9">
        <v>3303854.4975543381</v>
      </c>
      <c r="AR105" s="9">
        <v>623585.4207600581</v>
      </c>
      <c r="AS105" s="9">
        <v>80054576.171126574</v>
      </c>
      <c r="AT105" s="9">
        <v>43614.62662232438</v>
      </c>
      <c r="AU105" s="9">
        <v>130603.75903990839</v>
      </c>
      <c r="AV105" s="9">
        <v>922662.04280609218</v>
      </c>
      <c r="AW105" s="9">
        <v>31796.750264351267</v>
      </c>
      <c r="AX105" s="20"/>
      <c r="AY105" s="9">
        <v>-481334.83184482751</v>
      </c>
      <c r="AZ105" s="9">
        <v>26.382702058946855</v>
      </c>
      <c r="BA105" s="9">
        <v>2.1964939835891904E-2</v>
      </c>
      <c r="BB105" s="9">
        <v>154096.72200768252</v>
      </c>
      <c r="BC105" s="9">
        <v>1895126.9192991951</v>
      </c>
      <c r="BD105" s="9">
        <v>1.5111997115454869</v>
      </c>
      <c r="BE105" s="9">
        <v>176715.23603699528</v>
      </c>
      <c r="BF105" s="9">
        <v>8049.7400144577969</v>
      </c>
      <c r="BG105" s="9">
        <v>5850.5029276900996</v>
      </c>
      <c r="BH105" s="9">
        <v>8190.536862784179</v>
      </c>
      <c r="BI105" s="9">
        <v>13416.439121670021</v>
      </c>
      <c r="BJ105" s="9">
        <v>13956.253217797708</v>
      </c>
      <c r="BK105" s="9">
        <v>312.43552791953681</v>
      </c>
      <c r="BL105" s="9">
        <v>26774738.724443864</v>
      </c>
      <c r="BM105" s="9">
        <v>2412259.7285639988</v>
      </c>
      <c r="BN105" s="9">
        <v>3414418.5259009134</v>
      </c>
      <c r="BO105" s="9">
        <v>512289.33163366886</v>
      </c>
      <c r="BP105" s="9">
        <v>84133341.896273077</v>
      </c>
      <c r="BQ105" s="9">
        <v>92524.436169478882</v>
      </c>
      <c r="BR105" s="9">
        <v>143928.77874426331</v>
      </c>
      <c r="BS105" s="9">
        <v>493606.88988553477</v>
      </c>
      <c r="BT105" s="9">
        <v>18813.354812514612</v>
      </c>
      <c r="BU105" s="20"/>
    </row>
    <row r="106" spans="2:73" x14ac:dyDescent="0.2">
      <c r="B106" s="4" t="s">
        <v>49</v>
      </c>
      <c r="C106" s="12">
        <v>19</v>
      </c>
      <c r="D106" s="19"/>
      <c r="E106" s="9">
        <f t="shared" si="43"/>
        <v>959242.6349259133</v>
      </c>
      <c r="F106" s="9">
        <f t="shared" si="22"/>
        <v>3.4967641274938437</v>
      </c>
      <c r="G106" s="9">
        <f t="shared" si="23"/>
        <v>6.9977964878913841E-3</v>
      </c>
      <c r="H106" s="9">
        <f t="shared" si="24"/>
        <v>80264.136418601556</v>
      </c>
      <c r="I106" s="9">
        <f t="shared" si="25"/>
        <v>2005484.0640375421</v>
      </c>
      <c r="J106" s="9">
        <f t="shared" si="26"/>
        <v>0.84661255315039119</v>
      </c>
      <c r="K106" s="9">
        <f t="shared" si="27"/>
        <v>237423.46414730648</v>
      </c>
      <c r="L106" s="9">
        <f t="shared" si="28"/>
        <v>3737.3393980590572</v>
      </c>
      <c r="M106" s="9">
        <f t="shared" si="29"/>
        <v>3335.4738520152232</v>
      </c>
      <c r="N106" s="9">
        <f t="shared" si="30"/>
        <v>3890.4458681279266</v>
      </c>
      <c r="O106" s="9">
        <f t="shared" si="31"/>
        <v>4674.5828629618627</v>
      </c>
      <c r="P106" s="9">
        <f t="shared" si="32"/>
        <v>210.06597764659091</v>
      </c>
      <c r="Q106" s="9">
        <f t="shared" si="33"/>
        <v>44.159729142361414</v>
      </c>
      <c r="R106" s="9">
        <f t="shared" si="34"/>
        <v>2835921.8280335888</v>
      </c>
      <c r="S106" s="9">
        <f t="shared" si="35"/>
        <v>-71661.387338751461</v>
      </c>
      <c r="T106" s="9">
        <f t="shared" si="36"/>
        <v>-102767.29302114062</v>
      </c>
      <c r="U106" s="9">
        <f t="shared" si="37"/>
        <v>121707.89772613382</v>
      </c>
      <c r="V106" s="9">
        <f t="shared" si="38"/>
        <v>-3949890.7868604362</v>
      </c>
      <c r="W106" s="9">
        <f t="shared" si="39"/>
        <v>-46413.163105555199</v>
      </c>
      <c r="X106" s="9">
        <f t="shared" si="40"/>
        <v>-13017.647013114474</v>
      </c>
      <c r="Y106" s="9">
        <f t="shared" si="41"/>
        <v>459778.66855429334</v>
      </c>
      <c r="Z106" s="9">
        <f t="shared" si="42"/>
        <v>13978.449839729281</v>
      </c>
      <c r="AA106" s="20"/>
      <c r="AB106" s="9">
        <v>451166.97908970644</v>
      </c>
      <c r="AC106" s="9">
        <v>31.345171856382184</v>
      </c>
      <c r="AD106" s="9">
        <v>3.0183010759110611E-2</v>
      </c>
      <c r="AE106" s="9">
        <v>242921.78742671083</v>
      </c>
      <c r="AF106" s="9">
        <v>4005895.8121866919</v>
      </c>
      <c r="AG106" s="9">
        <v>2.4417678042261826</v>
      </c>
      <c r="AH106" s="9">
        <v>423956.21329746803</v>
      </c>
      <c r="AI106" s="9">
        <v>12234.287191097839</v>
      </c>
      <c r="AJ106" s="9">
        <v>9511.0047201325542</v>
      </c>
      <c r="AK106" s="9">
        <v>12536.012556622332</v>
      </c>
      <c r="AL106" s="9">
        <v>18836.379713613551</v>
      </c>
      <c r="AM106" s="9">
        <v>14941.666596433064</v>
      </c>
      <c r="AN106" s="9">
        <v>373.95278639076139</v>
      </c>
      <c r="AO106" s="9">
        <v>31098146.037168782</v>
      </c>
      <c r="AP106" s="9">
        <v>2474612.7705899142</v>
      </c>
      <c r="AQ106" s="9">
        <v>3501341.1509853816</v>
      </c>
      <c r="AR106" s="9">
        <v>662457.74778389535</v>
      </c>
      <c r="AS106" s="9">
        <v>84857525.659205586</v>
      </c>
      <c r="AT106" s="9">
        <v>51251.519517783629</v>
      </c>
      <c r="AU106" s="9">
        <v>138907.17499471898</v>
      </c>
      <c r="AV106" s="9">
        <v>980808.16343346878</v>
      </c>
      <c r="AW106" s="9">
        <v>33836.991030716934</v>
      </c>
      <c r="AX106" s="20"/>
      <c r="AY106" s="9">
        <v>-508075.65583620692</v>
      </c>
      <c r="AZ106" s="9">
        <v>27.84840772888834</v>
      </c>
      <c r="BA106" s="9">
        <v>2.3185214271219227E-2</v>
      </c>
      <c r="BB106" s="9">
        <v>162657.65100810927</v>
      </c>
      <c r="BC106" s="9">
        <v>2000411.7481491498</v>
      </c>
      <c r="BD106" s="9">
        <v>1.5951552510757914</v>
      </c>
      <c r="BE106" s="9">
        <v>186532.74915016154</v>
      </c>
      <c r="BF106" s="9">
        <v>8496.947793038782</v>
      </c>
      <c r="BG106" s="9">
        <v>6175.530868117331</v>
      </c>
      <c r="BH106" s="9">
        <v>8645.5666884944058</v>
      </c>
      <c r="BI106" s="9">
        <v>14161.796850651688</v>
      </c>
      <c r="BJ106" s="9">
        <v>14731.600618786473</v>
      </c>
      <c r="BK106" s="9">
        <v>329.79305724839998</v>
      </c>
      <c r="BL106" s="9">
        <v>28262224.209135193</v>
      </c>
      <c r="BM106" s="9">
        <v>2546274.1579286656</v>
      </c>
      <c r="BN106" s="9">
        <v>3604108.4440065222</v>
      </c>
      <c r="BO106" s="9">
        <v>540749.85005776153</v>
      </c>
      <c r="BP106" s="9">
        <v>88807416.446066022</v>
      </c>
      <c r="BQ106" s="9">
        <v>97664.682623338827</v>
      </c>
      <c r="BR106" s="9">
        <v>151924.82200783346</v>
      </c>
      <c r="BS106" s="9">
        <v>521029.49487917544</v>
      </c>
      <c r="BT106" s="9">
        <v>19858.541190987653</v>
      </c>
      <c r="BU106" s="20"/>
    </row>
    <row r="107" spans="2:73" x14ac:dyDescent="0.2">
      <c r="B107" s="5" t="s">
        <v>49</v>
      </c>
      <c r="C107" s="13">
        <v>20</v>
      </c>
      <c r="D107" s="19"/>
      <c r="E107" s="10">
        <f t="shared" si="43"/>
        <v>1214034.1817594008</v>
      </c>
      <c r="F107" s="10">
        <f t="shared" si="22"/>
        <v>3.8726008770843414</v>
      </c>
      <c r="G107" s="10">
        <f t="shared" si="23"/>
        <v>7.6302648711494628E-3</v>
      </c>
      <c r="H107" s="10">
        <f t="shared" si="24"/>
        <v>86682.575182851986</v>
      </c>
      <c r="I107" s="10">
        <f t="shared" si="25"/>
        <v>2143052.6009673588</v>
      </c>
      <c r="J107" s="10">
        <f t="shared" si="26"/>
        <v>0.90447913760104193</v>
      </c>
      <c r="K107" s="10">
        <f t="shared" si="27"/>
        <v>250031.4015222938</v>
      </c>
      <c r="L107" s="10">
        <f t="shared" si="28"/>
        <v>4024.9786404470033</v>
      </c>
      <c r="M107" s="10">
        <f t="shared" si="29"/>
        <v>3615.1716518659241</v>
      </c>
      <c r="N107" s="10">
        <f t="shared" si="30"/>
        <v>4189.417552377181</v>
      </c>
      <c r="O107" s="10">
        <f t="shared" si="31"/>
        <v>5168.9490467821706</v>
      </c>
      <c r="P107" s="10">
        <f t="shared" si="32"/>
        <v>281.4578924554171</v>
      </c>
      <c r="Q107" s="10">
        <f t="shared" si="33"/>
        <v>49.581648770399227</v>
      </c>
      <c r="R107" s="10">
        <f t="shared" si="34"/>
        <v>4076839.8895732574</v>
      </c>
      <c r="S107" s="10">
        <f t="shared" si="35"/>
        <v>-65679.393472220749</v>
      </c>
      <c r="T107" s="10">
        <f t="shared" si="36"/>
        <v>-94186.237245704047</v>
      </c>
      <c r="U107" s="10">
        <f t="shared" si="37"/>
        <v>132597.7861008778</v>
      </c>
      <c r="V107" s="10">
        <f t="shared" si="38"/>
        <v>-3802567.9895744324</v>
      </c>
      <c r="W107" s="10">
        <f t="shared" si="39"/>
        <v>-43808.523203955963</v>
      </c>
      <c r="X107" s="10">
        <f t="shared" si="40"/>
        <v>-12589.33551937429</v>
      </c>
      <c r="Y107" s="10">
        <f t="shared" si="41"/>
        <v>491051.12791302695</v>
      </c>
      <c r="Z107" s="10">
        <f t="shared" si="42"/>
        <v>14997.163640121868</v>
      </c>
      <c r="AA107" s="20"/>
      <c r="AB107" s="10">
        <v>679217.7019318142</v>
      </c>
      <c r="AC107" s="10">
        <v>33.186714275914184</v>
      </c>
      <c r="AD107" s="10">
        <v>3.2035753577696016E-2</v>
      </c>
      <c r="AE107" s="10">
        <v>257901.15519138807</v>
      </c>
      <c r="AF107" s="10">
        <v>4248749.1779664634</v>
      </c>
      <c r="AG107" s="10">
        <v>2.5835899282071386</v>
      </c>
      <c r="AH107" s="10">
        <v>446381.66378562176</v>
      </c>
      <c r="AI107" s="10">
        <v>12969.134212066776</v>
      </c>
      <c r="AJ107" s="10">
        <v>10115.730460410479</v>
      </c>
      <c r="AK107" s="10">
        <v>13290.014066581822</v>
      </c>
      <c r="AL107" s="10">
        <v>20076.103626415526</v>
      </c>
      <c r="AM107" s="10">
        <v>15788.405912230646</v>
      </c>
      <c r="AN107" s="10">
        <v>396.73223534766242</v>
      </c>
      <c r="AO107" s="10">
        <v>33826549.583399765</v>
      </c>
      <c r="AP107" s="10">
        <v>2614609.1938211098</v>
      </c>
      <c r="AQ107" s="10">
        <v>3699612.1248664227</v>
      </c>
      <c r="AR107" s="10">
        <v>701808.15458273201</v>
      </c>
      <c r="AS107" s="10">
        <v>89678923.00628452</v>
      </c>
      <c r="AT107" s="10">
        <v>58996.405873242751</v>
      </c>
      <c r="AU107" s="10">
        <v>147331.52975202946</v>
      </c>
      <c r="AV107" s="10">
        <v>1039503.2277858434</v>
      </c>
      <c r="AW107" s="10">
        <v>35900.891209582558</v>
      </c>
      <c r="AX107" s="20"/>
      <c r="AY107" s="10">
        <v>-534816.47982758668</v>
      </c>
      <c r="AZ107" s="10">
        <v>29.314113398829843</v>
      </c>
      <c r="BA107" s="10">
        <v>2.4405488706546553E-2</v>
      </c>
      <c r="BB107" s="10">
        <v>171218.58000853608</v>
      </c>
      <c r="BC107" s="10">
        <v>2105696.5769991046</v>
      </c>
      <c r="BD107" s="10">
        <v>1.6791107906060967</v>
      </c>
      <c r="BE107" s="10">
        <v>196350.26226332795</v>
      </c>
      <c r="BF107" s="10">
        <v>8944.1555716197727</v>
      </c>
      <c r="BG107" s="10">
        <v>6500.5588085445552</v>
      </c>
      <c r="BH107" s="10">
        <v>9100.5965142046407</v>
      </c>
      <c r="BI107" s="10">
        <v>14907.154579633356</v>
      </c>
      <c r="BJ107" s="10">
        <v>15506.948019775229</v>
      </c>
      <c r="BK107" s="10">
        <v>347.1505865772632</v>
      </c>
      <c r="BL107" s="10">
        <v>29749709.693826508</v>
      </c>
      <c r="BM107" s="10">
        <v>2680288.5872933306</v>
      </c>
      <c r="BN107" s="10">
        <v>3793798.3621121268</v>
      </c>
      <c r="BO107" s="10">
        <v>569210.36848185421</v>
      </c>
      <c r="BP107" s="10">
        <v>93481490.995858952</v>
      </c>
      <c r="BQ107" s="10">
        <v>102804.92907719871</v>
      </c>
      <c r="BR107" s="10">
        <v>159920.86527140375</v>
      </c>
      <c r="BS107" s="10">
        <v>548452.09987281647</v>
      </c>
      <c r="BT107" s="10">
        <v>20903.727569460691</v>
      </c>
      <c r="BU107" s="20"/>
    </row>
    <row r="108" spans="2:73" x14ac:dyDescent="0.2">
      <c r="B108" s="7" t="s">
        <v>50</v>
      </c>
      <c r="C108" s="11">
        <v>1</v>
      </c>
      <c r="D108" s="19"/>
      <c r="E108" s="8">
        <f t="shared" si="43"/>
        <v>0</v>
      </c>
      <c r="F108" s="8">
        <f t="shared" si="22"/>
        <v>0</v>
      </c>
      <c r="G108" s="8">
        <f t="shared" si="23"/>
        <v>0</v>
      </c>
      <c r="H108" s="8">
        <f t="shared" si="24"/>
        <v>0</v>
      </c>
      <c r="I108" s="8">
        <f t="shared" si="25"/>
        <v>0</v>
      </c>
      <c r="J108" s="8">
        <f t="shared" si="26"/>
        <v>0</v>
      </c>
      <c r="K108" s="8">
        <f t="shared" si="27"/>
        <v>0</v>
      </c>
      <c r="L108" s="8">
        <f t="shared" si="28"/>
        <v>0</v>
      </c>
      <c r="M108" s="8">
        <f t="shared" si="29"/>
        <v>0</v>
      </c>
      <c r="N108" s="8">
        <f t="shared" si="30"/>
        <v>0</v>
      </c>
      <c r="O108" s="8">
        <f t="shared" si="31"/>
        <v>0</v>
      </c>
      <c r="P108" s="8">
        <f t="shared" si="32"/>
        <v>0</v>
      </c>
      <c r="Q108" s="8">
        <f t="shared" si="33"/>
        <v>0</v>
      </c>
      <c r="R108" s="8">
        <f t="shared" si="34"/>
        <v>0</v>
      </c>
      <c r="S108" s="8">
        <f t="shared" si="35"/>
        <v>0</v>
      </c>
      <c r="T108" s="8">
        <f t="shared" si="36"/>
        <v>0</v>
      </c>
      <c r="U108" s="8">
        <f t="shared" si="37"/>
        <v>0</v>
      </c>
      <c r="V108" s="8">
        <f t="shared" si="38"/>
        <v>0</v>
      </c>
      <c r="W108" s="8">
        <f t="shared" si="39"/>
        <v>0</v>
      </c>
      <c r="X108" s="8">
        <f t="shared" si="40"/>
        <v>0</v>
      </c>
      <c r="Y108" s="8">
        <f t="shared" si="41"/>
        <v>0</v>
      </c>
      <c r="Z108" s="8">
        <f t="shared" si="42"/>
        <v>0</v>
      </c>
      <c r="AA108" s="20"/>
      <c r="AB108" s="8">
        <v>-26740.823991379308</v>
      </c>
      <c r="AC108" s="8">
        <v>1.4657056699414917</v>
      </c>
      <c r="AD108" s="8">
        <v>1.2202744353273284E-3</v>
      </c>
      <c r="AE108" s="8">
        <v>8560.9290004268023</v>
      </c>
      <c r="AF108" s="8">
        <v>105284.82884995527</v>
      </c>
      <c r="AG108" s="8">
        <v>8.3955539530304837E-2</v>
      </c>
      <c r="AH108" s="8">
        <v>9817.5131131663984</v>
      </c>
      <c r="AI108" s="8">
        <v>447.20777858098864</v>
      </c>
      <c r="AJ108" s="8">
        <v>325.0279404272278</v>
      </c>
      <c r="AK108" s="8">
        <v>455.02982571023216</v>
      </c>
      <c r="AL108" s="8">
        <v>745.35772898166795</v>
      </c>
      <c r="AM108" s="8">
        <v>775.34740098876114</v>
      </c>
      <c r="AN108" s="8">
        <v>17.357529328863158</v>
      </c>
      <c r="AO108" s="8">
        <v>1487485.4846913256</v>
      </c>
      <c r="AP108" s="8">
        <v>134014.42936466658</v>
      </c>
      <c r="AQ108" s="8">
        <v>189689.91810560631</v>
      </c>
      <c r="AR108" s="8">
        <v>28460.518424092719</v>
      </c>
      <c r="AS108" s="8">
        <v>4674074.5497929482</v>
      </c>
      <c r="AT108" s="8">
        <v>5140.2464538599361</v>
      </c>
      <c r="AU108" s="8">
        <v>7996.0432635701854</v>
      </c>
      <c r="AV108" s="8">
        <v>27422.604993640809</v>
      </c>
      <c r="AW108" s="8">
        <v>1045.186378473034</v>
      </c>
      <c r="AX108" s="20"/>
      <c r="AY108" s="8">
        <v>-26740.823991379308</v>
      </c>
      <c r="AZ108" s="8">
        <v>1.4657056699414917</v>
      </c>
      <c r="BA108" s="8">
        <v>1.2202744353273284E-3</v>
      </c>
      <c r="BB108" s="8">
        <v>8560.9290004268023</v>
      </c>
      <c r="BC108" s="8">
        <v>105284.82884995527</v>
      </c>
      <c r="BD108" s="8">
        <v>8.3955539530304837E-2</v>
      </c>
      <c r="BE108" s="8">
        <v>9817.5131131663984</v>
      </c>
      <c r="BF108" s="8">
        <v>447.20777858098864</v>
      </c>
      <c r="BG108" s="8">
        <v>325.0279404272278</v>
      </c>
      <c r="BH108" s="8">
        <v>455.02982571023216</v>
      </c>
      <c r="BI108" s="8">
        <v>745.35772898166795</v>
      </c>
      <c r="BJ108" s="8">
        <v>775.34740098876114</v>
      </c>
      <c r="BK108" s="8">
        <v>17.357529328863158</v>
      </c>
      <c r="BL108" s="8">
        <v>1487485.4846913256</v>
      </c>
      <c r="BM108" s="8">
        <v>134014.42936466658</v>
      </c>
      <c r="BN108" s="8">
        <v>189689.91810560631</v>
      </c>
      <c r="BO108" s="8">
        <v>28460.518424092719</v>
      </c>
      <c r="BP108" s="8">
        <v>4674074.5497929482</v>
      </c>
      <c r="BQ108" s="8">
        <v>5140.2464538599361</v>
      </c>
      <c r="BR108" s="8">
        <v>7996.0432635701854</v>
      </c>
      <c r="BS108" s="8">
        <v>27422.604993640809</v>
      </c>
      <c r="BT108" s="8">
        <v>1045.186378473034</v>
      </c>
      <c r="BU108" s="20"/>
    </row>
    <row r="109" spans="2:73" x14ac:dyDescent="0.2">
      <c r="B109" s="4" t="s">
        <v>50</v>
      </c>
      <c r="C109" s="12">
        <v>2</v>
      </c>
      <c r="D109" s="19"/>
      <c r="E109" s="9">
        <f t="shared" si="43"/>
        <v>-581192.091915617</v>
      </c>
      <c r="F109" s="9">
        <f t="shared" si="22"/>
        <v>-0.38898138448582387</v>
      </c>
      <c r="G109" s="9">
        <f t="shared" si="23"/>
        <v>-4.1065318937484043E-4</v>
      </c>
      <c r="H109" s="9">
        <f t="shared" si="24"/>
        <v>-2477.5453444081249</v>
      </c>
      <c r="I109" s="9">
        <f t="shared" si="25"/>
        <v>4490.1500874150661</v>
      </c>
      <c r="J109" s="9">
        <f t="shared" si="26"/>
        <v>3.3494007954667504E-3</v>
      </c>
      <c r="K109" s="9">
        <f t="shared" si="27"/>
        <v>11169.596632607296</v>
      </c>
      <c r="L109" s="9">
        <f t="shared" si="28"/>
        <v>-67.521098127841242</v>
      </c>
      <c r="M109" s="9">
        <f t="shared" si="29"/>
        <v>-142.40750080068449</v>
      </c>
      <c r="N109" s="9">
        <f t="shared" si="30"/>
        <v>-69.577369109366828</v>
      </c>
      <c r="O109" s="9">
        <f t="shared" si="31"/>
        <v>-468.29065498855971</v>
      </c>
      <c r="P109" s="9">
        <f t="shared" si="32"/>
        <v>-166.3467504471646</v>
      </c>
      <c r="Q109" s="9">
        <f t="shared" si="33"/>
        <v>-6.5706989102596296</v>
      </c>
      <c r="R109" s="9">
        <f t="shared" si="34"/>
        <v>-2830811.6554957721</v>
      </c>
      <c r="S109" s="9">
        <f t="shared" si="35"/>
        <v>-31675.206806472648</v>
      </c>
      <c r="T109" s="9">
        <f t="shared" si="36"/>
        <v>-45441.227918859164</v>
      </c>
      <c r="U109" s="9">
        <f t="shared" si="37"/>
        <v>-8032.3273996280623</v>
      </c>
      <c r="V109" s="9">
        <f t="shared" si="38"/>
        <v>-1212600.3317600675</v>
      </c>
      <c r="W109" s="9">
        <f t="shared" si="39"/>
        <v>-16024.052439019373</v>
      </c>
      <c r="X109" s="9">
        <f t="shared" si="40"/>
        <v>-4131.2314779698281</v>
      </c>
      <c r="Y109" s="9">
        <f t="shared" si="41"/>
        <v>1770.3757482871879</v>
      </c>
      <c r="Z109" s="9">
        <f t="shared" si="42"/>
        <v>-170.3816847134342</v>
      </c>
      <c r="AA109" s="20"/>
      <c r="AB109" s="9">
        <v>-634673.73989837558</v>
      </c>
      <c r="AC109" s="9">
        <v>2.5424299553971594</v>
      </c>
      <c r="AD109" s="9">
        <v>2.0298956812798163E-3</v>
      </c>
      <c r="AE109" s="9">
        <v>14644.31265644548</v>
      </c>
      <c r="AF109" s="9">
        <v>215059.80778732561</v>
      </c>
      <c r="AG109" s="9">
        <v>0.17126047985607643</v>
      </c>
      <c r="AH109" s="9">
        <v>30804.622858940093</v>
      </c>
      <c r="AI109" s="9">
        <v>826.89445903413605</v>
      </c>
      <c r="AJ109" s="9">
        <v>507.64838005377112</v>
      </c>
      <c r="AK109" s="9">
        <v>840.48228231109749</v>
      </c>
      <c r="AL109" s="9">
        <v>1022.4248029747762</v>
      </c>
      <c r="AM109" s="9">
        <v>1384.3480515303577</v>
      </c>
      <c r="AN109" s="9">
        <v>28.144359747466687</v>
      </c>
      <c r="AO109" s="9">
        <v>144159.31388687901</v>
      </c>
      <c r="AP109" s="9">
        <v>236353.6519228605</v>
      </c>
      <c r="AQ109" s="9">
        <v>333938.60829235346</v>
      </c>
      <c r="AR109" s="9">
        <v>48888.709448557376</v>
      </c>
      <c r="AS109" s="9">
        <v>8135548.7678258289</v>
      </c>
      <c r="AT109" s="9">
        <v>-5743.559531299501</v>
      </c>
      <c r="AU109" s="9">
        <v>11860.855049170543</v>
      </c>
      <c r="AV109" s="9">
        <v>56615.585735568806</v>
      </c>
      <c r="AW109" s="9">
        <v>1919.9910722326338</v>
      </c>
      <c r="AX109" s="20"/>
      <c r="AY109" s="9">
        <v>-53481.647982758615</v>
      </c>
      <c r="AZ109" s="9">
        <v>2.9314113398829833</v>
      </c>
      <c r="BA109" s="9">
        <v>2.4405488706546567E-3</v>
      </c>
      <c r="BB109" s="9">
        <v>17121.858000853605</v>
      </c>
      <c r="BC109" s="9">
        <v>210569.65769991055</v>
      </c>
      <c r="BD109" s="9">
        <v>0.16791107906060967</v>
      </c>
      <c r="BE109" s="9">
        <v>19635.026226332797</v>
      </c>
      <c r="BF109" s="9">
        <v>894.41555716197729</v>
      </c>
      <c r="BG109" s="9">
        <v>650.05588085445561</v>
      </c>
      <c r="BH109" s="9">
        <v>910.05965142046432</v>
      </c>
      <c r="BI109" s="9">
        <v>1490.7154579633359</v>
      </c>
      <c r="BJ109" s="9">
        <v>1550.6948019775223</v>
      </c>
      <c r="BK109" s="9">
        <v>34.715058657726317</v>
      </c>
      <c r="BL109" s="9">
        <v>2974970.9693826512</v>
      </c>
      <c r="BM109" s="9">
        <v>268028.85872933315</v>
      </c>
      <c r="BN109" s="9">
        <v>379379.83621121262</v>
      </c>
      <c r="BO109" s="9">
        <v>56921.036848185438</v>
      </c>
      <c r="BP109" s="9">
        <v>9348149.0995858964</v>
      </c>
      <c r="BQ109" s="9">
        <v>10280.492907719872</v>
      </c>
      <c r="BR109" s="9">
        <v>15992.086527140371</v>
      </c>
      <c r="BS109" s="9">
        <v>54845.209987281618</v>
      </c>
      <c r="BT109" s="9">
        <v>2090.372756946068</v>
      </c>
      <c r="BU109" s="20"/>
    </row>
    <row r="110" spans="2:73" x14ac:dyDescent="0.2">
      <c r="B110" s="4" t="s">
        <v>50</v>
      </c>
      <c r="C110" s="12">
        <v>3</v>
      </c>
      <c r="D110" s="19"/>
      <c r="E110" s="9">
        <f t="shared" si="43"/>
        <v>-753632.30486943491</v>
      </c>
      <c r="F110" s="9">
        <f t="shared" si="22"/>
        <v>-0.40064055590069669</v>
      </c>
      <c r="G110" s="9">
        <f t="shared" si="23"/>
        <v>-3.0459633100443032E-4</v>
      </c>
      <c r="H110" s="9">
        <f t="shared" si="24"/>
        <v>-98.870902444708918</v>
      </c>
      <c r="I110" s="9">
        <f t="shared" si="25"/>
        <v>86731.091549020086</v>
      </c>
      <c r="J110" s="9">
        <f t="shared" si="26"/>
        <v>3.8201240048502505E-2</v>
      </c>
      <c r="K110" s="9">
        <f t="shared" si="27"/>
        <v>25094.742345570423</v>
      </c>
      <c r="L110" s="9">
        <f t="shared" si="28"/>
        <v>47.133412098501594</v>
      </c>
      <c r="M110" s="9">
        <f t="shared" si="29"/>
        <v>-63.647975366616947</v>
      </c>
      <c r="N110" s="9">
        <f t="shared" si="30"/>
        <v>50.480825155578032</v>
      </c>
      <c r="O110" s="9">
        <f t="shared" si="31"/>
        <v>-485.83550961894389</v>
      </c>
      <c r="P110" s="9">
        <f t="shared" si="32"/>
        <v>-222.8406094398706</v>
      </c>
      <c r="Q110" s="9">
        <f t="shared" si="33"/>
        <v>-7.6449631228234551</v>
      </c>
      <c r="R110" s="9">
        <f t="shared" si="34"/>
        <v>-3996696.6074891184</v>
      </c>
      <c r="S110" s="9">
        <f t="shared" si="35"/>
        <v>-47116.790237200621</v>
      </c>
      <c r="T110" s="9">
        <f t="shared" si="36"/>
        <v>-67583.856383087579</v>
      </c>
      <c r="U110" s="9">
        <f t="shared" si="37"/>
        <v>-5626.4843099414866</v>
      </c>
      <c r="V110" s="9">
        <f t="shared" si="38"/>
        <v>-1856207.603041498</v>
      </c>
      <c r="W110" s="9">
        <f t="shared" si="39"/>
        <v>-24892.124615369219</v>
      </c>
      <c r="X110" s="9">
        <f t="shared" si="40"/>
        <v>-6069.0410768548572</v>
      </c>
      <c r="Y110" s="9">
        <f t="shared" si="41"/>
        <v>21083.987693679446</v>
      </c>
      <c r="Z110" s="9">
        <f t="shared" si="42"/>
        <v>338.19694485134369</v>
      </c>
      <c r="AA110" s="20"/>
      <c r="AB110" s="9">
        <v>-833854.77684357285</v>
      </c>
      <c r="AC110" s="9">
        <v>3.9964764539237758</v>
      </c>
      <c r="AD110" s="9">
        <v>3.356226974977553E-3</v>
      </c>
      <c r="AE110" s="9">
        <v>25583.916098835707</v>
      </c>
      <c r="AF110" s="9">
        <v>402585.57809888612</v>
      </c>
      <c r="AG110" s="9">
        <v>0.29006785863941698</v>
      </c>
      <c r="AH110" s="9">
        <v>54547.28168506964</v>
      </c>
      <c r="AI110" s="9">
        <v>1388.7567478414678</v>
      </c>
      <c r="AJ110" s="9">
        <v>911.43584591506669</v>
      </c>
      <c r="AK110" s="9">
        <v>1415.5703022862745</v>
      </c>
      <c r="AL110" s="9">
        <v>1750.2376773260594</v>
      </c>
      <c r="AM110" s="9">
        <v>2103.2015935264139</v>
      </c>
      <c r="AN110" s="9">
        <v>44.427624863766006</v>
      </c>
      <c r="AO110" s="9">
        <v>465759.84658485651</v>
      </c>
      <c r="AP110" s="9">
        <v>354926.49785679916</v>
      </c>
      <c r="AQ110" s="9">
        <v>501485.8979337312</v>
      </c>
      <c r="AR110" s="9">
        <v>79755.070962336642</v>
      </c>
      <c r="AS110" s="9">
        <v>12166016.046337349</v>
      </c>
      <c r="AT110" s="9">
        <v>-9471.3852537894109</v>
      </c>
      <c r="AU110" s="9">
        <v>17919.088713855701</v>
      </c>
      <c r="AV110" s="9">
        <v>103351.8026746019</v>
      </c>
      <c r="AW110" s="9">
        <v>3473.756080270447</v>
      </c>
      <c r="AX110" s="20"/>
      <c r="AY110" s="9">
        <v>-80222.471974137938</v>
      </c>
      <c r="AZ110" s="9">
        <v>4.3971170098244725</v>
      </c>
      <c r="BA110" s="9">
        <v>3.6608233059819834E-3</v>
      </c>
      <c r="BB110" s="9">
        <v>25682.787001280416</v>
      </c>
      <c r="BC110" s="9">
        <v>315854.48654986604</v>
      </c>
      <c r="BD110" s="9">
        <v>0.25186661859091447</v>
      </c>
      <c r="BE110" s="9">
        <v>29452.539339499217</v>
      </c>
      <c r="BF110" s="9">
        <v>1341.6233357429662</v>
      </c>
      <c r="BG110" s="9">
        <v>975.08382128168364</v>
      </c>
      <c r="BH110" s="9">
        <v>1365.0894771306964</v>
      </c>
      <c r="BI110" s="9">
        <v>2236.0731869450033</v>
      </c>
      <c r="BJ110" s="9">
        <v>2326.0422029662845</v>
      </c>
      <c r="BK110" s="9">
        <v>52.072587986589461</v>
      </c>
      <c r="BL110" s="9">
        <v>4462456.4540739749</v>
      </c>
      <c r="BM110" s="9">
        <v>402043.28809399978</v>
      </c>
      <c r="BN110" s="9">
        <v>569069.75431681878</v>
      </c>
      <c r="BO110" s="9">
        <v>85381.555272278129</v>
      </c>
      <c r="BP110" s="9">
        <v>14022223.649378847</v>
      </c>
      <c r="BQ110" s="9">
        <v>15420.73936157981</v>
      </c>
      <c r="BR110" s="9">
        <v>23988.129790710558</v>
      </c>
      <c r="BS110" s="9">
        <v>82267.814980922456</v>
      </c>
      <c r="BT110" s="9">
        <v>3135.5591354191033</v>
      </c>
      <c r="BU110" s="20"/>
    </row>
    <row r="111" spans="2:73" x14ac:dyDescent="0.2">
      <c r="B111" s="4" t="s">
        <v>50</v>
      </c>
      <c r="C111" s="12">
        <v>4</v>
      </c>
      <c r="D111" s="19"/>
      <c r="E111" s="9">
        <f t="shared" si="43"/>
        <v>-594964.3370362753</v>
      </c>
      <c r="F111" s="9">
        <f t="shared" si="22"/>
        <v>-0.1553387760342666</v>
      </c>
      <c r="G111" s="9">
        <f t="shared" si="23"/>
        <v>1.1588338066075444E-4</v>
      </c>
      <c r="H111" s="9">
        <f t="shared" si="24"/>
        <v>4199.9296784070466</v>
      </c>
      <c r="I111" s="9">
        <f t="shared" si="25"/>
        <v>178869.21774036024</v>
      </c>
      <c r="J111" s="9">
        <f t="shared" si="26"/>
        <v>7.7224823481336413E-2</v>
      </c>
      <c r="K111" s="9">
        <f t="shared" si="27"/>
        <v>33679.600727427256</v>
      </c>
      <c r="L111" s="9">
        <f t="shared" si="28"/>
        <v>242.61403196466836</v>
      </c>
      <c r="M111" s="9">
        <f t="shared" si="29"/>
        <v>120.83035709450974</v>
      </c>
      <c r="N111" s="9">
        <f t="shared" si="30"/>
        <v>253.54318170743613</v>
      </c>
      <c r="O111" s="9">
        <f t="shared" si="31"/>
        <v>-156.87854840859472</v>
      </c>
      <c r="P111" s="9">
        <f t="shared" si="32"/>
        <v>-177.93812716982711</v>
      </c>
      <c r="Q111" s="9">
        <f t="shared" si="33"/>
        <v>-4.0698281220979879</v>
      </c>
      <c r="R111" s="9">
        <f t="shared" si="34"/>
        <v>-3169519.7036521658</v>
      </c>
      <c r="S111" s="9">
        <f t="shared" si="35"/>
        <v>-43550.80401626759</v>
      </c>
      <c r="T111" s="9">
        <f t="shared" si="36"/>
        <v>-62470.304127450916</v>
      </c>
      <c r="U111" s="9">
        <f t="shared" si="37"/>
        <v>1343.8153950779233</v>
      </c>
      <c r="V111" s="9">
        <f t="shared" si="38"/>
        <v>-1773015.4830553308</v>
      </c>
      <c r="W111" s="9">
        <f t="shared" si="39"/>
        <v>-23205.676580492312</v>
      </c>
      <c r="X111" s="9">
        <f t="shared" si="40"/>
        <v>-5895.7412299731513</v>
      </c>
      <c r="Y111" s="9">
        <f t="shared" si="41"/>
        <v>42078.582449905865</v>
      </c>
      <c r="Z111" s="9">
        <f t="shared" si="42"/>
        <v>1009.6104723017888</v>
      </c>
      <c r="AA111" s="20"/>
      <c r="AB111" s="9">
        <v>-701927.63300179248</v>
      </c>
      <c r="AC111" s="9">
        <v>5.7074839037317</v>
      </c>
      <c r="AD111" s="9">
        <v>4.9969811219700679E-3</v>
      </c>
      <c r="AE111" s="9">
        <v>38443.645680114256</v>
      </c>
      <c r="AF111" s="9">
        <v>600008.53314018133</v>
      </c>
      <c r="AG111" s="9">
        <v>0.41304698160255576</v>
      </c>
      <c r="AH111" s="9">
        <v>72949.65318009285</v>
      </c>
      <c r="AI111" s="9">
        <v>2031.4451462886229</v>
      </c>
      <c r="AJ111" s="9">
        <v>1420.942118803421</v>
      </c>
      <c r="AK111" s="9">
        <v>2073.6624845483648</v>
      </c>
      <c r="AL111" s="9">
        <v>2824.5523675180771</v>
      </c>
      <c r="AM111" s="9">
        <v>2923.4514767852174</v>
      </c>
      <c r="AN111" s="9">
        <v>65.360289193354646</v>
      </c>
      <c r="AO111" s="9">
        <v>2780422.2351131365</v>
      </c>
      <c r="AP111" s="9">
        <v>492506.91344239871</v>
      </c>
      <c r="AQ111" s="9">
        <v>696289.36829497432</v>
      </c>
      <c r="AR111" s="9">
        <v>115185.8890914488</v>
      </c>
      <c r="AS111" s="9">
        <v>16923282.716116462</v>
      </c>
      <c r="AT111" s="9">
        <v>-2644.6907650525682</v>
      </c>
      <c r="AU111" s="9">
        <v>26088.43182430759</v>
      </c>
      <c r="AV111" s="9">
        <v>151769.0024244691</v>
      </c>
      <c r="AW111" s="9">
        <v>5190.3559861939248</v>
      </c>
      <c r="AX111" s="20"/>
      <c r="AY111" s="9">
        <v>-106963.29596551723</v>
      </c>
      <c r="AZ111" s="9">
        <v>5.8628226797659666</v>
      </c>
      <c r="BA111" s="9">
        <v>4.8810977413093135E-3</v>
      </c>
      <c r="BB111" s="9">
        <v>34243.716001707209</v>
      </c>
      <c r="BC111" s="9">
        <v>421139.31539982109</v>
      </c>
      <c r="BD111" s="9">
        <v>0.33582215812121935</v>
      </c>
      <c r="BE111" s="9">
        <v>39270.052452665594</v>
      </c>
      <c r="BF111" s="9">
        <v>1788.8311143239546</v>
      </c>
      <c r="BG111" s="9">
        <v>1300.1117617089112</v>
      </c>
      <c r="BH111" s="9">
        <v>1820.1193028409286</v>
      </c>
      <c r="BI111" s="9">
        <v>2981.4309159266718</v>
      </c>
      <c r="BJ111" s="9">
        <v>3101.3896039550445</v>
      </c>
      <c r="BK111" s="9">
        <v>69.430117315452634</v>
      </c>
      <c r="BL111" s="9">
        <v>5949941.9387653023</v>
      </c>
      <c r="BM111" s="9">
        <v>536057.7174586663</v>
      </c>
      <c r="BN111" s="9">
        <v>758759.67242242524</v>
      </c>
      <c r="BO111" s="9">
        <v>113842.07369637088</v>
      </c>
      <c r="BP111" s="9">
        <v>18696298.199171793</v>
      </c>
      <c r="BQ111" s="9">
        <v>20560.985815439744</v>
      </c>
      <c r="BR111" s="9">
        <v>31984.173054280742</v>
      </c>
      <c r="BS111" s="9">
        <v>109690.41997456324</v>
      </c>
      <c r="BT111" s="9">
        <v>4180.7455138921359</v>
      </c>
      <c r="BU111" s="20"/>
    </row>
    <row r="112" spans="2:73" x14ac:dyDescent="0.2">
      <c r="B112" s="4" t="s">
        <v>50</v>
      </c>
      <c r="C112" s="12">
        <v>5</v>
      </c>
      <c r="D112" s="19"/>
      <c r="E112" s="9">
        <f t="shared" si="43"/>
        <v>-575990.8336176594</v>
      </c>
      <c r="F112" s="9">
        <f t="shared" si="22"/>
        <v>-1.0024425012141513E-2</v>
      </c>
      <c r="G112" s="9">
        <f t="shared" si="23"/>
        <v>4.2018404713954714E-4</v>
      </c>
      <c r="H112" s="9">
        <f t="shared" si="24"/>
        <v>8043.6442747752881</v>
      </c>
      <c r="I112" s="9">
        <f t="shared" si="25"/>
        <v>274336.24422214867</v>
      </c>
      <c r="J112" s="9">
        <f t="shared" si="26"/>
        <v>0.11757467823156542</v>
      </c>
      <c r="K112" s="9">
        <f t="shared" si="27"/>
        <v>45410.546037615248</v>
      </c>
      <c r="L112" s="9">
        <f t="shared" si="28"/>
        <v>414.93179298157338</v>
      </c>
      <c r="M112" s="9">
        <f t="shared" si="29"/>
        <v>271.26809782600071</v>
      </c>
      <c r="N112" s="9">
        <f t="shared" si="30"/>
        <v>433.10773056838343</v>
      </c>
      <c r="O112" s="9">
        <f t="shared" si="31"/>
        <v>29.980756858708446</v>
      </c>
      <c r="P112" s="9">
        <f t="shared" si="32"/>
        <v>-176.96276631023284</v>
      </c>
      <c r="Q112" s="9">
        <f t="shared" si="33"/>
        <v>-2.4737270596698409</v>
      </c>
      <c r="R112" s="9">
        <f t="shared" si="34"/>
        <v>-3266335.8004061989</v>
      </c>
      <c r="S112" s="9">
        <f t="shared" si="35"/>
        <v>-48682.026637206669</v>
      </c>
      <c r="T112" s="9">
        <f t="shared" si="36"/>
        <v>-69825.558384185657</v>
      </c>
      <c r="U112" s="9">
        <f t="shared" si="37"/>
        <v>6958.3844410935999</v>
      </c>
      <c r="V112" s="9">
        <f t="shared" si="38"/>
        <v>-2028044.773143407</v>
      </c>
      <c r="W112" s="9">
        <f t="shared" si="39"/>
        <v>-26570.187760709599</v>
      </c>
      <c r="X112" s="9">
        <f t="shared" si="40"/>
        <v>-6638.5743508790474</v>
      </c>
      <c r="Y112" s="9">
        <f t="shared" si="41"/>
        <v>64204.280762240262</v>
      </c>
      <c r="Z112" s="9">
        <f t="shared" si="42"/>
        <v>1664.9225519815636</v>
      </c>
      <c r="AA112" s="20"/>
      <c r="AB112" s="9">
        <v>-709694.95357455604</v>
      </c>
      <c r="AC112" s="9">
        <v>7.3185039246953192</v>
      </c>
      <c r="AD112" s="9">
        <v>6.5215562237761855E-3</v>
      </c>
      <c r="AE112" s="9">
        <v>50848.289276909309</v>
      </c>
      <c r="AF112" s="9">
        <v>800760.38847192482</v>
      </c>
      <c r="AG112" s="9">
        <v>0.53735237588308959</v>
      </c>
      <c r="AH112" s="9">
        <v>94498.111603447236</v>
      </c>
      <c r="AI112" s="9">
        <v>2650.9706858865165</v>
      </c>
      <c r="AJ112" s="9">
        <v>1896.4077999621395</v>
      </c>
      <c r="AK112" s="9">
        <v>2708.2568591195436</v>
      </c>
      <c r="AL112" s="9">
        <v>3756.7694017670474</v>
      </c>
      <c r="AM112" s="9">
        <v>3699.7742386335744</v>
      </c>
      <c r="AN112" s="9">
        <v>84.313919584645959</v>
      </c>
      <c r="AO112" s="9">
        <v>4171091.623050428</v>
      </c>
      <c r="AP112" s="9">
        <v>621390.12018612598</v>
      </c>
      <c r="AQ112" s="9">
        <v>878624.03214384604</v>
      </c>
      <c r="AR112" s="9">
        <v>149260.97656155715</v>
      </c>
      <c r="AS112" s="9">
        <v>21342327.975821331</v>
      </c>
      <c r="AT112" s="9">
        <v>-868.95549140992011</v>
      </c>
      <c r="AU112" s="9">
        <v>33341.641966971889</v>
      </c>
      <c r="AV112" s="9">
        <v>201317.30573044438</v>
      </c>
      <c r="AW112" s="9">
        <v>6890.8544443467363</v>
      </c>
      <c r="AX112" s="20"/>
      <c r="AY112" s="9">
        <v>-133704.11995689667</v>
      </c>
      <c r="AZ112" s="9">
        <v>7.3285283497074607</v>
      </c>
      <c r="BA112" s="9">
        <v>6.1013721766366383E-3</v>
      </c>
      <c r="BB112" s="9">
        <v>42804.645002134021</v>
      </c>
      <c r="BC112" s="9">
        <v>526424.14424977615</v>
      </c>
      <c r="BD112" s="9">
        <v>0.41977769765152417</v>
      </c>
      <c r="BE112" s="9">
        <v>49087.565565831988</v>
      </c>
      <c r="BF112" s="9">
        <v>2236.0388929049432</v>
      </c>
      <c r="BG112" s="9">
        <v>1625.1397021361388</v>
      </c>
      <c r="BH112" s="9">
        <v>2275.1491285511602</v>
      </c>
      <c r="BI112" s="9">
        <v>3726.7886449083389</v>
      </c>
      <c r="BJ112" s="9">
        <v>3876.7370049438073</v>
      </c>
      <c r="BK112" s="9">
        <v>86.787646644315799</v>
      </c>
      <c r="BL112" s="9">
        <v>7437427.4234566269</v>
      </c>
      <c r="BM112" s="9">
        <v>670072.14682333264</v>
      </c>
      <c r="BN112" s="9">
        <v>948449.59052803169</v>
      </c>
      <c r="BO112" s="9">
        <v>142302.59212046355</v>
      </c>
      <c r="BP112" s="9">
        <v>23370372.748964738</v>
      </c>
      <c r="BQ112" s="9">
        <v>25701.232269299679</v>
      </c>
      <c r="BR112" s="9">
        <v>39980.216317850936</v>
      </c>
      <c r="BS112" s="9">
        <v>137113.02496820412</v>
      </c>
      <c r="BT112" s="9">
        <v>5225.9318923651726</v>
      </c>
      <c r="BU112" s="20"/>
    </row>
    <row r="113" spans="2:73" x14ac:dyDescent="0.2">
      <c r="B113" s="4" t="s">
        <v>50</v>
      </c>
      <c r="C113" s="12">
        <v>6</v>
      </c>
      <c r="D113" s="19"/>
      <c r="E113" s="9">
        <f t="shared" si="43"/>
        <v>-493140.17108211177</v>
      </c>
      <c r="F113" s="9">
        <f t="shared" si="22"/>
        <v>0.14331022908255875</v>
      </c>
      <c r="G113" s="9">
        <f t="shared" si="23"/>
        <v>7.4478161407568431E-4</v>
      </c>
      <c r="H113" s="9">
        <f t="shared" si="24"/>
        <v>11920.819664943141</v>
      </c>
      <c r="I113" s="9">
        <f t="shared" si="25"/>
        <v>374824.31144150696</v>
      </c>
      <c r="J113" s="9">
        <f t="shared" si="26"/>
        <v>0.15990349911560486</v>
      </c>
      <c r="K113" s="9">
        <f t="shared" si="27"/>
        <v>57840.161566818577</v>
      </c>
      <c r="L113" s="9">
        <f t="shared" si="28"/>
        <v>595.85868113033257</v>
      </c>
      <c r="M113" s="9">
        <f t="shared" si="29"/>
        <v>430.26293154063569</v>
      </c>
      <c r="N113" s="9">
        <f t="shared" si="30"/>
        <v>621.56351505144767</v>
      </c>
      <c r="O113" s="9">
        <f t="shared" si="31"/>
        <v>233.92600730196045</v>
      </c>
      <c r="P113" s="9">
        <f t="shared" si="32"/>
        <v>-175.43430009075473</v>
      </c>
      <c r="Q113" s="9">
        <f t="shared" si="33"/>
        <v>-0.67084227082536074</v>
      </c>
      <c r="R113" s="9">
        <f t="shared" si="34"/>
        <v>-3313915.3778208336</v>
      </c>
      <c r="S113" s="9">
        <f t="shared" si="35"/>
        <v>-54048.295190839563</v>
      </c>
      <c r="T113" s="9">
        <f t="shared" si="36"/>
        <v>-77520.85153015214</v>
      </c>
      <c r="U113" s="9">
        <f t="shared" si="37"/>
        <v>12727.626359184564</v>
      </c>
      <c r="V113" s="9">
        <f t="shared" si="38"/>
        <v>-2294570.2229119465</v>
      </c>
      <c r="W113" s="9">
        <f t="shared" si="39"/>
        <v>-29911.861563797022</v>
      </c>
      <c r="X113" s="9">
        <f t="shared" si="40"/>
        <v>-7480.2484898435505</v>
      </c>
      <c r="Y113" s="9">
        <f t="shared" si="41"/>
        <v>87301.389733967284</v>
      </c>
      <c r="Z113" s="9">
        <f t="shared" si="42"/>
        <v>2361.3318972337611</v>
      </c>
      <c r="AA113" s="20"/>
      <c r="AB113" s="9">
        <v>-653585.11503038765</v>
      </c>
      <c r="AC113" s="9">
        <v>8.9375442487315038</v>
      </c>
      <c r="AD113" s="9">
        <v>8.066428226039651E-3</v>
      </c>
      <c r="AE113" s="9">
        <v>63286.393667503973</v>
      </c>
      <c r="AF113" s="9">
        <v>1006533.284541239</v>
      </c>
      <c r="AG113" s="9">
        <v>0.6636367362974338</v>
      </c>
      <c r="AH113" s="9">
        <v>116745.24024581701</v>
      </c>
      <c r="AI113" s="9">
        <v>3279.105352616265</v>
      </c>
      <c r="AJ113" s="9">
        <v>2380.430574104003</v>
      </c>
      <c r="AK113" s="9">
        <v>3351.7424693128405</v>
      </c>
      <c r="AL113" s="9">
        <v>4706.072381191967</v>
      </c>
      <c r="AM113" s="9">
        <v>4476.6501058418144</v>
      </c>
      <c r="AN113" s="9">
        <v>103.47433370235356</v>
      </c>
      <c r="AO113" s="9">
        <v>5610997.5303271161</v>
      </c>
      <c r="AP113" s="9">
        <v>750038.28099716001</v>
      </c>
      <c r="AQ113" s="9">
        <v>1060618.6571034854</v>
      </c>
      <c r="AR113" s="9">
        <v>183490.73690374082</v>
      </c>
      <c r="AS113" s="9">
        <v>25749877.075845748</v>
      </c>
      <c r="AT113" s="9">
        <v>929.6171593625993</v>
      </c>
      <c r="AU113" s="9">
        <v>40496.011091577566</v>
      </c>
      <c r="AV113" s="9">
        <v>251837.0196958122</v>
      </c>
      <c r="AW113" s="9">
        <v>8632.4501680719677</v>
      </c>
      <c r="AX113" s="20"/>
      <c r="AY113" s="9">
        <v>-160444.94394827588</v>
      </c>
      <c r="AZ113" s="9">
        <v>8.794234019648945</v>
      </c>
      <c r="BA113" s="9">
        <v>7.3216466119639667E-3</v>
      </c>
      <c r="BB113" s="9">
        <v>51365.574002560832</v>
      </c>
      <c r="BC113" s="9">
        <v>631708.97309973207</v>
      </c>
      <c r="BD113" s="9">
        <v>0.50373323718182894</v>
      </c>
      <c r="BE113" s="9">
        <v>58905.078678998434</v>
      </c>
      <c r="BF113" s="9">
        <v>2683.2466714859324</v>
      </c>
      <c r="BG113" s="9">
        <v>1950.1676425633673</v>
      </c>
      <c r="BH113" s="9">
        <v>2730.1789542613928</v>
      </c>
      <c r="BI113" s="9">
        <v>4472.1463738900065</v>
      </c>
      <c r="BJ113" s="9">
        <v>4652.0844059325691</v>
      </c>
      <c r="BK113" s="9">
        <v>104.14517597317892</v>
      </c>
      <c r="BL113" s="9">
        <v>8924912.9081479497</v>
      </c>
      <c r="BM113" s="9">
        <v>804086.57618799957</v>
      </c>
      <c r="BN113" s="9">
        <v>1138139.5086336376</v>
      </c>
      <c r="BO113" s="9">
        <v>170763.11054455626</v>
      </c>
      <c r="BP113" s="9">
        <v>28044447.298757695</v>
      </c>
      <c r="BQ113" s="9">
        <v>30841.47872315962</v>
      </c>
      <c r="BR113" s="9">
        <v>47976.259581421116</v>
      </c>
      <c r="BS113" s="9">
        <v>164535.62996184491</v>
      </c>
      <c r="BT113" s="9">
        <v>6271.1182708382066</v>
      </c>
      <c r="BU113" s="20"/>
    </row>
    <row r="114" spans="2:73" x14ac:dyDescent="0.2">
      <c r="B114" s="4" t="s">
        <v>50</v>
      </c>
      <c r="C114" s="12">
        <v>7</v>
      </c>
      <c r="D114" s="19"/>
      <c r="E114" s="9">
        <f t="shared" si="43"/>
        <v>-533420.06639461359</v>
      </c>
      <c r="F114" s="9">
        <f t="shared" si="22"/>
        <v>0.32071743008157227</v>
      </c>
      <c r="G114" s="9">
        <f t="shared" si="23"/>
        <v>1.1095327755863676E-3</v>
      </c>
      <c r="H114" s="9">
        <f t="shared" si="24"/>
        <v>16200.321658332352</v>
      </c>
      <c r="I114" s="9">
        <f t="shared" si="25"/>
        <v>484073.93142364838</v>
      </c>
      <c r="J114" s="9">
        <f t="shared" si="26"/>
        <v>0.20596535630572854</v>
      </c>
      <c r="K114" s="9">
        <f t="shared" si="27"/>
        <v>71163.420878249337</v>
      </c>
      <c r="L114" s="9">
        <f t="shared" si="28"/>
        <v>794.9016413208642</v>
      </c>
      <c r="M114" s="9">
        <f t="shared" si="29"/>
        <v>607.2415918429856</v>
      </c>
      <c r="N114" s="9">
        <f t="shared" si="30"/>
        <v>828.86671420402035</v>
      </c>
      <c r="O114" s="9">
        <f t="shared" si="31"/>
        <v>469.14836905919128</v>
      </c>
      <c r="P114" s="9">
        <f t="shared" si="32"/>
        <v>-169.45121792164718</v>
      </c>
      <c r="Q114" s="9">
        <f t="shared" si="33"/>
        <v>1.4751922580533261</v>
      </c>
      <c r="R114" s="9">
        <f t="shared" si="34"/>
        <v>-3279998.0781327747</v>
      </c>
      <c r="S114" s="9">
        <f t="shared" si="35"/>
        <v>-59031.378400846035</v>
      </c>
      <c r="T114" s="9">
        <f t="shared" si="36"/>
        <v>-84666.211490224116</v>
      </c>
      <c r="U114" s="9">
        <f t="shared" si="37"/>
        <v>19199.357256325107</v>
      </c>
      <c r="V114" s="9">
        <f t="shared" si="38"/>
        <v>-2551757.5995495096</v>
      </c>
      <c r="W114" s="9">
        <f t="shared" si="39"/>
        <v>-33090.41075419767</v>
      </c>
      <c r="X114" s="9">
        <f t="shared" si="40"/>
        <v>-8293.947936076067</v>
      </c>
      <c r="Y114" s="9">
        <f t="shared" si="41"/>
        <v>112370.79443264322</v>
      </c>
      <c r="Z114" s="9">
        <f t="shared" si="42"/>
        <v>3120.041721811318</v>
      </c>
      <c r="AA114" s="20"/>
      <c r="AB114" s="9">
        <v>-720605.83433426882</v>
      </c>
      <c r="AC114" s="9">
        <v>10.580657119672013</v>
      </c>
      <c r="AD114" s="9">
        <v>9.6514538228776627E-3</v>
      </c>
      <c r="AE114" s="9">
        <v>76126.824661320003</v>
      </c>
      <c r="AF114" s="9">
        <v>1221067.7333733353</v>
      </c>
      <c r="AG114" s="9">
        <v>0.79365413301786225</v>
      </c>
      <c r="AH114" s="9">
        <v>139886.01267041414</v>
      </c>
      <c r="AI114" s="9">
        <v>3925.3560913877836</v>
      </c>
      <c r="AJ114" s="9">
        <v>2882.4371748335802</v>
      </c>
      <c r="AK114" s="9">
        <v>4014.0754941756459</v>
      </c>
      <c r="AL114" s="9">
        <v>5686.6524719308663</v>
      </c>
      <c r="AM114" s="9">
        <v>5257.9805889996851</v>
      </c>
      <c r="AN114" s="9">
        <v>122.97789756009543</v>
      </c>
      <c r="AO114" s="9">
        <v>7132400.3147065062</v>
      </c>
      <c r="AP114" s="9">
        <v>879069.62715182034</v>
      </c>
      <c r="AQ114" s="9">
        <v>1243163.2152490199</v>
      </c>
      <c r="AR114" s="9">
        <v>218422.98622497416</v>
      </c>
      <c r="AS114" s="9">
        <v>30166764.249001134</v>
      </c>
      <c r="AT114" s="9">
        <v>2891.3144228219016</v>
      </c>
      <c r="AU114" s="9">
        <v>47678.354908915244</v>
      </c>
      <c r="AV114" s="9">
        <v>304329.02938812901</v>
      </c>
      <c r="AW114" s="9">
        <v>10436.346371122558</v>
      </c>
      <c r="AX114" s="20"/>
      <c r="AY114" s="9">
        <v>-187185.7679396552</v>
      </c>
      <c r="AZ114" s="9">
        <v>10.259939689590441</v>
      </c>
      <c r="BA114" s="9">
        <v>8.5419210472912951E-3</v>
      </c>
      <c r="BB114" s="9">
        <v>59926.503002987651</v>
      </c>
      <c r="BC114" s="9">
        <v>736993.80194968695</v>
      </c>
      <c r="BD114" s="9">
        <v>0.58768877671213371</v>
      </c>
      <c r="BE114" s="9">
        <v>68722.591792164807</v>
      </c>
      <c r="BF114" s="9">
        <v>3130.4544500669194</v>
      </c>
      <c r="BG114" s="9">
        <v>2275.1955829905946</v>
      </c>
      <c r="BH114" s="9">
        <v>3185.2087799716255</v>
      </c>
      <c r="BI114" s="9">
        <v>5217.5041028716751</v>
      </c>
      <c r="BJ114" s="9">
        <v>5427.4318069213323</v>
      </c>
      <c r="BK114" s="9">
        <v>121.5027053020421</v>
      </c>
      <c r="BL114" s="9">
        <v>10412398.392839281</v>
      </c>
      <c r="BM114" s="9">
        <v>938101.00555266638</v>
      </c>
      <c r="BN114" s="9">
        <v>1327829.426739244</v>
      </c>
      <c r="BO114" s="9">
        <v>199223.62896864905</v>
      </c>
      <c r="BP114" s="9">
        <v>32718521.848550644</v>
      </c>
      <c r="BQ114" s="9">
        <v>35981.725177019573</v>
      </c>
      <c r="BR114" s="9">
        <v>55972.302844991311</v>
      </c>
      <c r="BS114" s="9">
        <v>191958.23495548579</v>
      </c>
      <c r="BT114" s="9">
        <v>7316.3046493112397</v>
      </c>
      <c r="BU114" s="20"/>
    </row>
    <row r="115" spans="2:73" x14ac:dyDescent="0.2">
      <c r="B115" s="4" t="s">
        <v>50</v>
      </c>
      <c r="C115" s="12">
        <v>8</v>
      </c>
      <c r="D115" s="19"/>
      <c r="E115" s="9">
        <f t="shared" si="43"/>
        <v>-648141.45103659621</v>
      </c>
      <c r="F115" s="9">
        <f t="shared" si="22"/>
        <v>0.39520481525208417</v>
      </c>
      <c r="G115" s="9">
        <f t="shared" si="23"/>
        <v>1.360191941804003E-3</v>
      </c>
      <c r="H115" s="9">
        <f t="shared" si="24"/>
        <v>19980.758573812724</v>
      </c>
      <c r="I115" s="9">
        <f t="shared" si="25"/>
        <v>597764.83440032846</v>
      </c>
      <c r="J115" s="9">
        <f t="shared" si="26"/>
        <v>0.2539122858899765</v>
      </c>
      <c r="K115" s="9">
        <f t="shared" si="27"/>
        <v>87991.739494936017</v>
      </c>
      <c r="L115" s="9">
        <f t="shared" si="28"/>
        <v>973.76283358035062</v>
      </c>
      <c r="M115" s="9">
        <f t="shared" si="29"/>
        <v>750.35876507694047</v>
      </c>
      <c r="N115" s="9">
        <f t="shared" si="30"/>
        <v>1015.6815577730381</v>
      </c>
      <c r="O115" s="9">
        <f t="shared" si="31"/>
        <v>564.91070591679181</v>
      </c>
      <c r="P115" s="9">
        <f t="shared" si="32"/>
        <v>-209.40331510357009</v>
      </c>
      <c r="Q115" s="9">
        <f t="shared" si="33"/>
        <v>1.6575579341678406</v>
      </c>
      <c r="R115" s="9">
        <f t="shared" si="34"/>
        <v>-4159441.3491817731</v>
      </c>
      <c r="S115" s="9">
        <f t="shared" si="35"/>
        <v>-73111.355648123426</v>
      </c>
      <c r="T115" s="9">
        <f t="shared" si="36"/>
        <v>-104855.89394003176</v>
      </c>
      <c r="U115" s="9">
        <f t="shared" si="37"/>
        <v>24119.930316433369</v>
      </c>
      <c r="V115" s="9">
        <f t="shared" si="38"/>
        <v>-3162217.4466978461</v>
      </c>
      <c r="W115" s="9">
        <f t="shared" si="39"/>
        <v>-41368.819316823057</v>
      </c>
      <c r="X115" s="9">
        <f t="shared" si="40"/>
        <v>-10134.161263079339</v>
      </c>
      <c r="Y115" s="9">
        <f t="shared" si="41"/>
        <v>138761.34050956951</v>
      </c>
      <c r="Z115" s="9">
        <f t="shared" si="42"/>
        <v>3864.1456301257476</v>
      </c>
      <c r="AA115" s="20"/>
      <c r="AB115" s="9">
        <v>-862068.04296763067</v>
      </c>
      <c r="AC115" s="9">
        <v>12.120850174784017</v>
      </c>
      <c r="AD115" s="9">
        <v>1.112238742442263E-2</v>
      </c>
      <c r="AE115" s="9">
        <v>88468.190577227142</v>
      </c>
      <c r="AF115" s="9">
        <v>1440043.4651999706</v>
      </c>
      <c r="AG115" s="9">
        <v>0.9255566021324152</v>
      </c>
      <c r="AH115" s="9">
        <v>166531.8444002672</v>
      </c>
      <c r="AI115" s="9">
        <v>4551.4250622282598</v>
      </c>
      <c r="AJ115" s="9">
        <v>3350.5822884947629</v>
      </c>
      <c r="AK115" s="9">
        <v>4655.9201634548954</v>
      </c>
      <c r="AL115" s="9">
        <v>6527.7725377701354</v>
      </c>
      <c r="AM115" s="9">
        <v>5993.375892806519</v>
      </c>
      <c r="AN115" s="9">
        <v>140.51779256507311</v>
      </c>
      <c r="AO115" s="9">
        <v>7740442.5283488315</v>
      </c>
      <c r="AP115" s="9">
        <v>999004.07926920918</v>
      </c>
      <c r="AQ115" s="9">
        <v>1412663.4509048187</v>
      </c>
      <c r="AR115" s="9">
        <v>251804.07770917512</v>
      </c>
      <c r="AS115" s="9">
        <v>34230378.951645739</v>
      </c>
      <c r="AT115" s="9">
        <v>-246.84768594356626</v>
      </c>
      <c r="AU115" s="9">
        <v>53834.184845482145</v>
      </c>
      <c r="AV115" s="9">
        <v>358142.18045869598</v>
      </c>
      <c r="AW115" s="9">
        <v>12225.636657910019</v>
      </c>
      <c r="AX115" s="20"/>
      <c r="AY115" s="9">
        <v>-213926.59193103446</v>
      </c>
      <c r="AZ115" s="9">
        <v>11.725645359531933</v>
      </c>
      <c r="BA115" s="9">
        <v>9.7621954826186269E-3</v>
      </c>
      <c r="BB115" s="9">
        <v>68487.432003414418</v>
      </c>
      <c r="BC115" s="9">
        <v>842278.63079964218</v>
      </c>
      <c r="BD115" s="9">
        <v>0.6716443162424387</v>
      </c>
      <c r="BE115" s="9">
        <v>78540.104905331187</v>
      </c>
      <c r="BF115" s="9">
        <v>3577.6622286479092</v>
      </c>
      <c r="BG115" s="9">
        <v>2600.2235234178224</v>
      </c>
      <c r="BH115" s="9">
        <v>3640.2386056818573</v>
      </c>
      <c r="BI115" s="9">
        <v>5962.8618318533436</v>
      </c>
      <c r="BJ115" s="9">
        <v>6202.7792079100891</v>
      </c>
      <c r="BK115" s="9">
        <v>138.86023463090527</v>
      </c>
      <c r="BL115" s="9">
        <v>11899883.877530605</v>
      </c>
      <c r="BM115" s="9">
        <v>1072115.4349173326</v>
      </c>
      <c r="BN115" s="9">
        <v>1517519.3448448505</v>
      </c>
      <c r="BO115" s="9">
        <v>227684.14739274175</v>
      </c>
      <c r="BP115" s="9">
        <v>37392596.398343585</v>
      </c>
      <c r="BQ115" s="9">
        <v>41121.971630879489</v>
      </c>
      <c r="BR115" s="9">
        <v>63968.346108561484</v>
      </c>
      <c r="BS115" s="9">
        <v>219380.83994912647</v>
      </c>
      <c r="BT115" s="9">
        <v>8361.4910277842719</v>
      </c>
      <c r="BU115" s="20"/>
    </row>
    <row r="116" spans="2:73" x14ac:dyDescent="0.2">
      <c r="B116" s="4" t="s">
        <v>50</v>
      </c>
      <c r="C116" s="12">
        <v>9</v>
      </c>
      <c r="D116" s="19"/>
      <c r="E116" s="9">
        <f t="shared" si="43"/>
        <v>-594443.49503241281</v>
      </c>
      <c r="F116" s="9">
        <f t="shared" si="22"/>
        <v>0.60971314102504515</v>
      </c>
      <c r="G116" s="9">
        <f t="shared" si="23"/>
        <v>1.7874742894322913E-3</v>
      </c>
      <c r="H116" s="9">
        <f t="shared" si="24"/>
        <v>24902.857422702175</v>
      </c>
      <c r="I116" s="9">
        <f t="shared" si="25"/>
        <v>720618.8942883485</v>
      </c>
      <c r="J116" s="9">
        <f t="shared" si="26"/>
        <v>0.30571100618352132</v>
      </c>
      <c r="K116" s="9">
        <f t="shared" si="27"/>
        <v>102506.67948479192</v>
      </c>
      <c r="L116" s="9">
        <f t="shared" si="28"/>
        <v>1201.4363890756485</v>
      </c>
      <c r="M116" s="9">
        <f t="shared" si="29"/>
        <v>954.89656410371663</v>
      </c>
      <c r="N116" s="9">
        <f t="shared" si="30"/>
        <v>1252.738260924561</v>
      </c>
      <c r="O116" s="9">
        <f t="shared" si="31"/>
        <v>848.94614737583743</v>
      </c>
      <c r="P116" s="9">
        <f t="shared" si="32"/>
        <v>-196.35622326407065</v>
      </c>
      <c r="Q116" s="9">
        <f t="shared" si="33"/>
        <v>4.3384747714842717</v>
      </c>
      <c r="R116" s="9">
        <f t="shared" si="34"/>
        <v>-4003571.7126705833</v>
      </c>
      <c r="S116" s="9">
        <f t="shared" si="35"/>
        <v>-77502.52822862938</v>
      </c>
      <c r="T116" s="9">
        <f t="shared" si="36"/>
        <v>-111152.24136136752</v>
      </c>
      <c r="U116" s="9">
        <f t="shared" si="37"/>
        <v>31664.507401903771</v>
      </c>
      <c r="V116" s="9">
        <f t="shared" si="38"/>
        <v>-3404772.3014628217</v>
      </c>
      <c r="W116" s="9">
        <f t="shared" si="39"/>
        <v>-44290.220652892451</v>
      </c>
      <c r="X116" s="9">
        <f t="shared" si="40"/>
        <v>-10905.629070587143</v>
      </c>
      <c r="Y116" s="9">
        <f t="shared" si="41"/>
        <v>166933.69450436073</v>
      </c>
      <c r="Z116" s="9">
        <f t="shared" si="42"/>
        <v>4722.9781993679826</v>
      </c>
      <c r="AA116" s="20"/>
      <c r="AB116" s="9">
        <v>-835110.91095482686</v>
      </c>
      <c r="AC116" s="9">
        <v>13.801064170498476</v>
      </c>
      <c r="AD116" s="9">
        <v>1.2769944207378259E-2</v>
      </c>
      <c r="AE116" s="9">
        <v>101951.21842654348</v>
      </c>
      <c r="AF116" s="9">
        <v>1668182.3539379467</v>
      </c>
      <c r="AG116" s="9">
        <v>1.0613108619562652</v>
      </c>
      <c r="AH116" s="9">
        <v>190864.29750328959</v>
      </c>
      <c r="AI116" s="9">
        <v>5226.3063963045497</v>
      </c>
      <c r="AJ116" s="9">
        <v>3880.1480279487682</v>
      </c>
      <c r="AK116" s="9">
        <v>5348.0066923166532</v>
      </c>
      <c r="AL116" s="9">
        <v>7557.1657082108532</v>
      </c>
      <c r="AM116" s="9">
        <v>6781.7703856347898</v>
      </c>
      <c r="AN116" s="9">
        <v>160.55623873125276</v>
      </c>
      <c r="AO116" s="9">
        <v>9383797.6495513618</v>
      </c>
      <c r="AP116" s="9">
        <v>1128627.3360533705</v>
      </c>
      <c r="AQ116" s="9">
        <v>1596057.0215890915</v>
      </c>
      <c r="AR116" s="9">
        <v>287809.17321873835</v>
      </c>
      <c r="AS116" s="9">
        <v>38661898.646673724</v>
      </c>
      <c r="AT116" s="9">
        <v>1971.9974318470283</v>
      </c>
      <c r="AU116" s="9">
        <v>61058.760301544557</v>
      </c>
      <c r="AV116" s="9">
        <v>413737.13944712834</v>
      </c>
      <c r="AW116" s="9">
        <v>14129.655605625296</v>
      </c>
      <c r="AX116" s="20"/>
      <c r="AY116" s="9">
        <v>-240667.41592241407</v>
      </c>
      <c r="AZ116" s="9">
        <v>13.191351029473431</v>
      </c>
      <c r="BA116" s="9">
        <v>1.0982469917945967E-2</v>
      </c>
      <c r="BB116" s="9">
        <v>77048.361003841303</v>
      </c>
      <c r="BC116" s="9">
        <v>947563.45964959823</v>
      </c>
      <c r="BD116" s="9">
        <v>0.75559985577274391</v>
      </c>
      <c r="BE116" s="9">
        <v>88357.618018497669</v>
      </c>
      <c r="BF116" s="9">
        <v>4024.8700072289012</v>
      </c>
      <c r="BG116" s="9">
        <v>2925.2514638450516</v>
      </c>
      <c r="BH116" s="9">
        <v>4095.2684313920922</v>
      </c>
      <c r="BI116" s="9">
        <v>6708.2195608350157</v>
      </c>
      <c r="BJ116" s="9">
        <v>6978.1266088988605</v>
      </c>
      <c r="BK116" s="9">
        <v>156.21776395976849</v>
      </c>
      <c r="BL116" s="9">
        <v>13387369.362221945</v>
      </c>
      <c r="BM116" s="9">
        <v>1206129.8642819999</v>
      </c>
      <c r="BN116" s="9">
        <v>1707209.262950459</v>
      </c>
      <c r="BO116" s="9">
        <v>256144.66581683457</v>
      </c>
      <c r="BP116" s="9">
        <v>42066670.948136546</v>
      </c>
      <c r="BQ116" s="9">
        <v>46262.218084739477</v>
      </c>
      <c r="BR116" s="9">
        <v>71964.3893721317</v>
      </c>
      <c r="BS116" s="9">
        <v>246803.44494276762</v>
      </c>
      <c r="BT116" s="9">
        <v>9406.6774062573131</v>
      </c>
      <c r="BU116" s="20"/>
    </row>
    <row r="117" spans="2:73" x14ac:dyDescent="0.2">
      <c r="B117" s="4" t="s">
        <v>50</v>
      </c>
      <c r="C117" s="12">
        <v>10</v>
      </c>
      <c r="D117" s="19"/>
      <c r="E117" s="9">
        <f t="shared" si="43"/>
        <v>-368966.44148681848</v>
      </c>
      <c r="F117" s="9">
        <f t="shared" si="22"/>
        <v>0.95470857055803293</v>
      </c>
      <c r="G117" s="9">
        <f t="shared" si="23"/>
        <v>2.3682575919096501E-3</v>
      </c>
      <c r="H117" s="9">
        <f t="shared" si="24"/>
        <v>30838.504489726751</v>
      </c>
      <c r="I117" s="9">
        <f t="shared" si="25"/>
        <v>846949.36151071871</v>
      </c>
      <c r="J117" s="9">
        <f t="shared" si="26"/>
        <v>0.35892046830546664</v>
      </c>
      <c r="K117" s="9">
        <f t="shared" si="27"/>
        <v>114056.40840960678</v>
      </c>
      <c r="L117" s="9">
        <f t="shared" si="28"/>
        <v>1466.5909051911585</v>
      </c>
      <c r="M117" s="9">
        <f t="shared" si="29"/>
        <v>1211.511741271458</v>
      </c>
      <c r="N117" s="9">
        <f t="shared" si="30"/>
        <v>1528.32383905795</v>
      </c>
      <c r="O117" s="9">
        <f t="shared" si="31"/>
        <v>1302.7911389929195</v>
      </c>
      <c r="P117" s="9">
        <f t="shared" si="32"/>
        <v>-130.95061055319366</v>
      </c>
      <c r="Q117" s="9">
        <f t="shared" si="33"/>
        <v>9.305087545084433</v>
      </c>
      <c r="R117" s="9">
        <f t="shared" si="34"/>
        <v>-2865919.2206517756</v>
      </c>
      <c r="S117" s="9">
        <f t="shared" si="35"/>
        <v>-72006.622598300222</v>
      </c>
      <c r="T117" s="9">
        <f t="shared" si="36"/>
        <v>-103268.28914965433</v>
      </c>
      <c r="U117" s="9">
        <f t="shared" si="37"/>
        <v>41648.041679114802</v>
      </c>
      <c r="V117" s="9">
        <f t="shared" si="38"/>
        <v>-3269188.1892734244</v>
      </c>
      <c r="W117" s="9">
        <f t="shared" si="39"/>
        <v>-41895.204890138324</v>
      </c>
      <c r="X117" s="9">
        <f t="shared" si="40"/>
        <v>-10512.21284971248</v>
      </c>
      <c r="Y117" s="9">
        <f t="shared" si="41"/>
        <v>195698.98120756942</v>
      </c>
      <c r="Z117" s="9">
        <f t="shared" si="42"/>
        <v>5656.3747291932941</v>
      </c>
      <c r="AA117" s="20"/>
      <c r="AB117" s="9">
        <v>-636374.68140061188</v>
      </c>
      <c r="AC117" s="9">
        <v>15.61176526997296</v>
      </c>
      <c r="AD117" s="9">
        <v>1.4571001945182934E-2</v>
      </c>
      <c r="AE117" s="9">
        <v>116447.79449399482</v>
      </c>
      <c r="AF117" s="9">
        <v>1899797.6500102715</v>
      </c>
      <c r="AG117" s="9">
        <v>1.1984758636085155</v>
      </c>
      <c r="AH117" s="9">
        <v>212231.53954127085</v>
      </c>
      <c r="AI117" s="9">
        <v>5938.6686910010467</v>
      </c>
      <c r="AJ117" s="9">
        <v>4461.7911455437379</v>
      </c>
      <c r="AK117" s="9">
        <v>6078.6220961602721</v>
      </c>
      <c r="AL117" s="9">
        <v>8756.3684288096047</v>
      </c>
      <c r="AM117" s="9">
        <v>7622.5233993344264</v>
      </c>
      <c r="AN117" s="9">
        <v>182.88038083371615</v>
      </c>
      <c r="AO117" s="9">
        <v>12008935.626261484</v>
      </c>
      <c r="AP117" s="9">
        <v>1268137.6710483658</v>
      </c>
      <c r="AQ117" s="9">
        <v>1793630.8919064109</v>
      </c>
      <c r="AR117" s="9">
        <v>326253.22592004214</v>
      </c>
      <c r="AS117" s="9">
        <v>43471557.308656089</v>
      </c>
      <c r="AT117" s="9">
        <v>9507.2596484610585</v>
      </c>
      <c r="AU117" s="9">
        <v>69448.219785989422</v>
      </c>
      <c r="AV117" s="9">
        <v>469925.03114397777</v>
      </c>
      <c r="AW117" s="9">
        <v>16108.238513923641</v>
      </c>
      <c r="AX117" s="20"/>
      <c r="AY117" s="9">
        <v>-267408.2399137934</v>
      </c>
      <c r="AZ117" s="9">
        <v>14.657056699414927</v>
      </c>
      <c r="BA117" s="9">
        <v>1.2202744353273284E-2</v>
      </c>
      <c r="BB117" s="9">
        <v>85609.29000426807</v>
      </c>
      <c r="BC117" s="9">
        <v>1052848.2884995528</v>
      </c>
      <c r="BD117" s="9">
        <v>0.8395553953030489</v>
      </c>
      <c r="BE117" s="9">
        <v>98175.131131664064</v>
      </c>
      <c r="BF117" s="9">
        <v>4472.0777858098882</v>
      </c>
      <c r="BG117" s="9">
        <v>3250.2794042722799</v>
      </c>
      <c r="BH117" s="9">
        <v>4550.2982571023222</v>
      </c>
      <c r="BI117" s="9">
        <v>7453.5772898166852</v>
      </c>
      <c r="BJ117" s="9">
        <v>7753.47400988762</v>
      </c>
      <c r="BK117" s="9">
        <v>173.57529328863171</v>
      </c>
      <c r="BL117" s="9">
        <v>14874854.846913259</v>
      </c>
      <c r="BM117" s="9">
        <v>1340144.293646666</v>
      </c>
      <c r="BN117" s="9">
        <v>1896899.1810560653</v>
      </c>
      <c r="BO117" s="9">
        <v>284605.18424092734</v>
      </c>
      <c r="BP117" s="9">
        <v>46740745.497929513</v>
      </c>
      <c r="BQ117" s="9">
        <v>51402.464538599379</v>
      </c>
      <c r="BR117" s="9">
        <v>79960.432635701902</v>
      </c>
      <c r="BS117" s="9">
        <v>274226.04993640835</v>
      </c>
      <c r="BT117" s="9">
        <v>10451.863784730347</v>
      </c>
      <c r="BU117" s="20"/>
    </row>
    <row r="118" spans="2:73" x14ac:dyDescent="0.2">
      <c r="B118" s="4" t="s">
        <v>50</v>
      </c>
      <c r="C118" s="12">
        <v>11</v>
      </c>
      <c r="D118" s="19"/>
      <c r="E118" s="9">
        <f t="shared" si="43"/>
        <v>-143933.45284301374</v>
      </c>
      <c r="F118" s="9">
        <f t="shared" si="22"/>
        <v>1.2872565789320554</v>
      </c>
      <c r="G118" s="9">
        <f t="shared" si="23"/>
        <v>2.9354019635290281E-3</v>
      </c>
      <c r="H118" s="9">
        <f t="shared" si="24"/>
        <v>36600.012814811547</v>
      </c>
      <c r="I118" s="9">
        <f t="shared" si="25"/>
        <v>970982.93077209173</v>
      </c>
      <c r="J118" s="9">
        <f t="shared" si="26"/>
        <v>0.41131372759441476</v>
      </c>
      <c r="K118" s="9">
        <f t="shared" si="27"/>
        <v>125579.45769460405</v>
      </c>
      <c r="L118" s="9">
        <f t="shared" si="28"/>
        <v>1728.1505102486817</v>
      </c>
      <c r="M118" s="9">
        <f t="shared" si="29"/>
        <v>1461.0088587322093</v>
      </c>
      <c r="N118" s="9">
        <f t="shared" si="30"/>
        <v>1800.0782899693522</v>
      </c>
      <c r="O118" s="9">
        <f t="shared" si="31"/>
        <v>1746.4865251190222</v>
      </c>
      <c r="P118" s="9">
        <f t="shared" si="32"/>
        <v>-69.403656768803557</v>
      </c>
      <c r="Q118" s="9">
        <f t="shared" si="33"/>
        <v>14.14461701044516</v>
      </c>
      <c r="R118" s="9">
        <f t="shared" si="34"/>
        <v>-1749749.3063629288</v>
      </c>
      <c r="S118" s="9">
        <f t="shared" si="35"/>
        <v>-67054.959718169877</v>
      </c>
      <c r="T118" s="9">
        <f t="shared" si="36"/>
        <v>-96167.108702537371</v>
      </c>
      <c r="U118" s="9">
        <f t="shared" si="37"/>
        <v>51153.959997826547</v>
      </c>
      <c r="V118" s="9">
        <f t="shared" si="38"/>
        <v>-3152012.4031049386</v>
      </c>
      <c r="W118" s="9">
        <f t="shared" si="39"/>
        <v>-39607.598677094109</v>
      </c>
      <c r="X118" s="9">
        <f t="shared" si="40"/>
        <v>-10239.620583957629</v>
      </c>
      <c r="Y118" s="9">
        <f t="shared" si="41"/>
        <v>223916.08532958885</v>
      </c>
      <c r="Z118" s="9">
        <f t="shared" si="42"/>
        <v>6566.1420550736384</v>
      </c>
      <c r="AA118" s="20"/>
      <c r="AB118" s="9">
        <v>-438082.51674818608</v>
      </c>
      <c r="AC118" s="9">
        <v>17.410018948288471</v>
      </c>
      <c r="AD118" s="9">
        <v>1.6358420752129645E-2</v>
      </c>
      <c r="AE118" s="9">
        <v>130770.23181950644</v>
      </c>
      <c r="AF118" s="9">
        <v>2129116.0481216004</v>
      </c>
      <c r="AG118" s="9">
        <v>1.334824662427768</v>
      </c>
      <c r="AH118" s="9">
        <v>233572.10193943456</v>
      </c>
      <c r="AI118" s="9">
        <v>6647.4360746395578</v>
      </c>
      <c r="AJ118" s="9">
        <v>5036.3162034317156</v>
      </c>
      <c r="AK118" s="9">
        <v>6805.4063727819066</v>
      </c>
      <c r="AL118" s="9">
        <v>9945.4215439173749</v>
      </c>
      <c r="AM118" s="9">
        <v>8459.4177541075751</v>
      </c>
      <c r="AN118" s="9">
        <v>205.07743962793995</v>
      </c>
      <c r="AO118" s="9">
        <v>14612591.025241662</v>
      </c>
      <c r="AP118" s="9">
        <v>1407103.7632931634</v>
      </c>
      <c r="AQ118" s="9">
        <v>1990421.9904591339</v>
      </c>
      <c r="AR118" s="9">
        <v>364219.66266284668</v>
      </c>
      <c r="AS118" s="9">
        <v>48262807.644617535</v>
      </c>
      <c r="AT118" s="9">
        <v>16935.112315365219</v>
      </c>
      <c r="AU118" s="9">
        <v>77716.855315314431</v>
      </c>
      <c r="AV118" s="9">
        <v>525564.74025963794</v>
      </c>
      <c r="AW118" s="9">
        <v>18063.192218277021</v>
      </c>
      <c r="AX118" s="20"/>
      <c r="AY118" s="9">
        <v>-294149.06390517234</v>
      </c>
      <c r="AZ118" s="9">
        <v>16.122762369356415</v>
      </c>
      <c r="BA118" s="9">
        <v>1.3423018788600617E-2</v>
      </c>
      <c r="BB118" s="9">
        <v>94170.219004694896</v>
      </c>
      <c r="BC118" s="9">
        <v>1158133.1173495087</v>
      </c>
      <c r="BD118" s="9">
        <v>0.92351093483335323</v>
      </c>
      <c r="BE118" s="9">
        <v>107992.64424483052</v>
      </c>
      <c r="BF118" s="9">
        <v>4919.2855643908761</v>
      </c>
      <c r="BG118" s="9">
        <v>3575.3073446995063</v>
      </c>
      <c r="BH118" s="9">
        <v>5005.3280828125544</v>
      </c>
      <c r="BI118" s="9">
        <v>8198.9350187983528</v>
      </c>
      <c r="BJ118" s="9">
        <v>8528.8214108763786</v>
      </c>
      <c r="BK118" s="9">
        <v>190.93282261749479</v>
      </c>
      <c r="BL118" s="9">
        <v>16362340.331604591</v>
      </c>
      <c r="BM118" s="9">
        <v>1474158.7230113333</v>
      </c>
      <c r="BN118" s="9">
        <v>2086589.0991616712</v>
      </c>
      <c r="BO118" s="9">
        <v>313065.70266502013</v>
      </c>
      <c r="BP118" s="9">
        <v>51414820.047722474</v>
      </c>
      <c r="BQ118" s="9">
        <v>56542.710992459331</v>
      </c>
      <c r="BR118" s="9">
        <v>87956.47589927206</v>
      </c>
      <c r="BS118" s="9">
        <v>301648.65493004909</v>
      </c>
      <c r="BT118" s="9">
        <v>11497.050163203383</v>
      </c>
      <c r="BU118" s="20"/>
    </row>
    <row r="119" spans="2:73" x14ac:dyDescent="0.2">
      <c r="B119" s="4" t="s">
        <v>50</v>
      </c>
      <c r="C119" s="12">
        <v>12</v>
      </c>
      <c r="D119" s="19"/>
      <c r="E119" s="9">
        <f t="shared" si="43"/>
        <v>81099.535800782935</v>
      </c>
      <c r="F119" s="9">
        <f t="shared" si="22"/>
        <v>1.6198045873060103</v>
      </c>
      <c r="G119" s="9">
        <f t="shared" si="23"/>
        <v>3.5025463351483575E-3</v>
      </c>
      <c r="H119" s="9">
        <f t="shared" si="24"/>
        <v>42361.521139895791</v>
      </c>
      <c r="I119" s="9">
        <f t="shared" si="25"/>
        <v>1095016.5000334557</v>
      </c>
      <c r="J119" s="9">
        <f t="shared" si="26"/>
        <v>0.46370698688335765</v>
      </c>
      <c r="K119" s="9">
        <f t="shared" si="27"/>
        <v>137102.50697960047</v>
      </c>
      <c r="L119" s="9">
        <f t="shared" si="28"/>
        <v>1989.7101153061758</v>
      </c>
      <c r="M119" s="9">
        <f t="shared" si="29"/>
        <v>1710.5059761929397</v>
      </c>
      <c r="N119" s="9">
        <f t="shared" si="30"/>
        <v>2071.8327408807245</v>
      </c>
      <c r="O119" s="9">
        <f t="shared" si="31"/>
        <v>2190.1819112450848</v>
      </c>
      <c r="P119" s="9">
        <f t="shared" si="32"/>
        <v>-7.8567029844471108</v>
      </c>
      <c r="Q119" s="9">
        <f t="shared" si="33"/>
        <v>18.984146475804977</v>
      </c>
      <c r="R119" s="9">
        <f t="shared" si="34"/>
        <v>-633579.39207417145</v>
      </c>
      <c r="S119" s="9">
        <f t="shared" si="35"/>
        <v>-62103.296838043025</v>
      </c>
      <c r="T119" s="9">
        <f t="shared" si="36"/>
        <v>-89065.928255426697</v>
      </c>
      <c r="U119" s="9">
        <f t="shared" si="37"/>
        <v>60659.878316537186</v>
      </c>
      <c r="V119" s="9">
        <f t="shared" si="38"/>
        <v>-3034836.6169365942</v>
      </c>
      <c r="W119" s="9">
        <f t="shared" si="39"/>
        <v>-37319.992464050156</v>
      </c>
      <c r="X119" s="9">
        <f t="shared" si="40"/>
        <v>-9967.0283182031417</v>
      </c>
      <c r="Y119" s="9">
        <f t="shared" si="41"/>
        <v>252133.18945160619</v>
      </c>
      <c r="Z119" s="9">
        <f t="shared" si="42"/>
        <v>7475.9093809539118</v>
      </c>
      <c r="AA119" s="20"/>
      <c r="AB119" s="9">
        <v>-239790.35209576893</v>
      </c>
      <c r="AC119" s="9">
        <v>19.208272626603915</v>
      </c>
      <c r="AD119" s="9">
        <v>1.8145839559076293E-2</v>
      </c>
      <c r="AE119" s="9">
        <v>145092.66914501748</v>
      </c>
      <c r="AF119" s="9">
        <v>2358434.44623292</v>
      </c>
      <c r="AG119" s="9">
        <v>1.4711734612470158</v>
      </c>
      <c r="AH119" s="9">
        <v>254912.66433759741</v>
      </c>
      <c r="AI119" s="9">
        <v>7356.2034582780425</v>
      </c>
      <c r="AJ119" s="9">
        <v>5610.8412613196742</v>
      </c>
      <c r="AK119" s="9">
        <v>7532.1906494035129</v>
      </c>
      <c r="AL119" s="9">
        <v>11134.4746590251</v>
      </c>
      <c r="AM119" s="9">
        <v>9296.3121088806947</v>
      </c>
      <c r="AN119" s="9">
        <v>227.27449842216296</v>
      </c>
      <c r="AO119" s="9">
        <v>17216246.424221735</v>
      </c>
      <c r="AP119" s="9">
        <v>1546069.8555379563</v>
      </c>
      <c r="AQ119" s="9">
        <v>2187213.0890118494</v>
      </c>
      <c r="AR119" s="9">
        <v>402186.09940564982</v>
      </c>
      <c r="AS119" s="9">
        <v>53054057.98057881</v>
      </c>
      <c r="AT119" s="9">
        <v>24362.964982269103</v>
      </c>
      <c r="AU119" s="9">
        <v>85985.490844639149</v>
      </c>
      <c r="AV119" s="9">
        <v>581204.44937529613</v>
      </c>
      <c r="AW119" s="9">
        <v>20018.14592263033</v>
      </c>
      <c r="AX119" s="20"/>
      <c r="AY119" s="9">
        <v>-320889.88789655187</v>
      </c>
      <c r="AZ119" s="9">
        <v>17.588468039297904</v>
      </c>
      <c r="BA119" s="9">
        <v>1.4643293223927935E-2</v>
      </c>
      <c r="BB119" s="9">
        <v>102731.14800512169</v>
      </c>
      <c r="BC119" s="9">
        <v>1263417.9461994644</v>
      </c>
      <c r="BD119" s="9">
        <v>1.0074664743636581</v>
      </c>
      <c r="BE119" s="9">
        <v>117810.15735799693</v>
      </c>
      <c r="BF119" s="9">
        <v>5366.4933429718667</v>
      </c>
      <c r="BG119" s="9">
        <v>3900.3352851267346</v>
      </c>
      <c r="BH119" s="9">
        <v>5460.3579085227884</v>
      </c>
      <c r="BI119" s="9">
        <v>8944.2927477800149</v>
      </c>
      <c r="BJ119" s="9">
        <v>9304.1688118651418</v>
      </c>
      <c r="BK119" s="9">
        <v>208.29035194635799</v>
      </c>
      <c r="BL119" s="9">
        <v>17849825.816295907</v>
      </c>
      <c r="BM119" s="9">
        <v>1608173.1523759994</v>
      </c>
      <c r="BN119" s="9">
        <v>2276279.0172672761</v>
      </c>
      <c r="BO119" s="9">
        <v>341526.22108911263</v>
      </c>
      <c r="BP119" s="9">
        <v>56088894.597515404</v>
      </c>
      <c r="BQ119" s="9">
        <v>61682.957446319255</v>
      </c>
      <c r="BR119" s="9">
        <v>95952.519162842291</v>
      </c>
      <c r="BS119" s="9">
        <v>329071.25992368994</v>
      </c>
      <c r="BT119" s="9">
        <v>12542.236541676419</v>
      </c>
      <c r="BU119" s="20"/>
    </row>
    <row r="120" spans="2:73" x14ac:dyDescent="0.2">
      <c r="B120" s="4" t="s">
        <v>50</v>
      </c>
      <c r="C120" s="12">
        <v>13</v>
      </c>
      <c r="D120" s="19"/>
      <c r="E120" s="9">
        <f t="shared" si="43"/>
        <v>340427.99839847622</v>
      </c>
      <c r="F120" s="9">
        <f t="shared" si="22"/>
        <v>1.9648210021800487</v>
      </c>
      <c r="G120" s="9">
        <f t="shared" si="23"/>
        <v>4.0833590447677467E-3</v>
      </c>
      <c r="H120" s="9">
        <f t="shared" si="24"/>
        <v>48297.403699980787</v>
      </c>
      <c r="I120" s="9">
        <f t="shared" si="25"/>
        <v>1221350.438869833</v>
      </c>
      <c r="J120" s="9">
        <f t="shared" si="26"/>
        <v>0.51691791192230685</v>
      </c>
      <c r="K120" s="9">
        <f t="shared" si="27"/>
        <v>148652.24536459806</v>
      </c>
      <c r="L120" s="9">
        <f t="shared" si="28"/>
        <v>2254.8749128637101</v>
      </c>
      <c r="M120" s="9">
        <f t="shared" si="29"/>
        <v>1967.132496903695</v>
      </c>
      <c r="N120" s="9">
        <f t="shared" si="30"/>
        <v>2347.4289552921382</v>
      </c>
      <c r="O120" s="9">
        <f t="shared" si="31"/>
        <v>2644.0549321211893</v>
      </c>
      <c r="P120" s="9">
        <f t="shared" si="32"/>
        <v>57.555519549947348</v>
      </c>
      <c r="Q120" s="9">
        <f t="shared" si="33"/>
        <v>23.951108816165799</v>
      </c>
      <c r="R120" s="9">
        <f t="shared" si="34"/>
        <v>504199.6392146945</v>
      </c>
      <c r="S120" s="9">
        <f t="shared" si="35"/>
        <v>-56606.311257910216</v>
      </c>
      <c r="T120" s="9">
        <f t="shared" si="36"/>
        <v>-81180.427358308341</v>
      </c>
      <c r="U120" s="9">
        <f t="shared" si="37"/>
        <v>70643.876410249446</v>
      </c>
      <c r="V120" s="9">
        <f t="shared" si="38"/>
        <v>-2899212.9717680663</v>
      </c>
      <c r="W120" s="9">
        <f t="shared" si="39"/>
        <v>-34924.392791005812</v>
      </c>
      <c r="X120" s="9">
        <f t="shared" si="40"/>
        <v>-9573.4972499481955</v>
      </c>
      <c r="Y120" s="9">
        <f t="shared" si="41"/>
        <v>280899.23729862628</v>
      </c>
      <c r="Z120" s="9">
        <f t="shared" si="42"/>
        <v>8409.3361193342807</v>
      </c>
      <c r="AA120" s="20"/>
      <c r="AB120" s="9">
        <v>-7202.7134894547462</v>
      </c>
      <c r="AC120" s="9">
        <v>21.018994711419442</v>
      </c>
      <c r="AD120" s="9">
        <v>1.9946926704023017E-2</v>
      </c>
      <c r="AE120" s="9">
        <v>159589.48070552928</v>
      </c>
      <c r="AF120" s="9">
        <v>2590053.2139192517</v>
      </c>
      <c r="AG120" s="9">
        <v>1.6083399258162696</v>
      </c>
      <c r="AH120" s="9">
        <v>276279.91583576135</v>
      </c>
      <c r="AI120" s="9">
        <v>8068.5760344165619</v>
      </c>
      <c r="AJ120" s="9">
        <v>6192.4957224576583</v>
      </c>
      <c r="AK120" s="9">
        <v>8262.8166895251561</v>
      </c>
      <c r="AL120" s="9">
        <v>12333.705408882883</v>
      </c>
      <c r="AM120" s="9">
        <v>10137.071732403852</v>
      </c>
      <c r="AN120" s="9">
        <v>249.59899009138695</v>
      </c>
      <c r="AO120" s="9">
        <v>19841510.940201931</v>
      </c>
      <c r="AP120" s="9">
        <v>1685581.2704827555</v>
      </c>
      <c r="AQ120" s="9">
        <v>2384788.5080145746</v>
      </c>
      <c r="AR120" s="9">
        <v>440630.61592345469</v>
      </c>
      <c r="AS120" s="9">
        <v>57863756.175540306</v>
      </c>
      <c r="AT120" s="9">
        <v>31898.811109173374</v>
      </c>
      <c r="AU120" s="9">
        <v>94375.065176464239</v>
      </c>
      <c r="AV120" s="9">
        <v>637393.10221595701</v>
      </c>
      <c r="AW120" s="9">
        <v>21996.759039483735</v>
      </c>
      <c r="AX120" s="20"/>
      <c r="AY120" s="9">
        <v>-347630.71188793099</v>
      </c>
      <c r="AZ120" s="9">
        <v>19.054173709239393</v>
      </c>
      <c r="BA120" s="9">
        <v>1.586356765925527E-2</v>
      </c>
      <c r="BB120" s="9">
        <v>111292.07700554849</v>
      </c>
      <c r="BC120" s="9">
        <v>1368702.7750494187</v>
      </c>
      <c r="BD120" s="9">
        <v>1.0914220138939628</v>
      </c>
      <c r="BE120" s="9">
        <v>127627.67047116329</v>
      </c>
      <c r="BF120" s="9">
        <v>5813.7011215528519</v>
      </c>
      <c r="BG120" s="9">
        <v>4225.3632255539633</v>
      </c>
      <c r="BH120" s="9">
        <v>5915.3877342330179</v>
      </c>
      <c r="BI120" s="9">
        <v>9689.6504767616934</v>
      </c>
      <c r="BJ120" s="9">
        <v>10079.516212853905</v>
      </c>
      <c r="BK120" s="9">
        <v>225.64788127522115</v>
      </c>
      <c r="BL120" s="9">
        <v>19337311.300987236</v>
      </c>
      <c r="BM120" s="9">
        <v>1742187.5817406657</v>
      </c>
      <c r="BN120" s="9">
        <v>2465968.935372883</v>
      </c>
      <c r="BO120" s="9">
        <v>369986.73951320525</v>
      </c>
      <c r="BP120" s="9">
        <v>60762969.147308372</v>
      </c>
      <c r="BQ120" s="9">
        <v>66823.203900179185</v>
      </c>
      <c r="BR120" s="9">
        <v>103948.56242641243</v>
      </c>
      <c r="BS120" s="9">
        <v>356493.86491733073</v>
      </c>
      <c r="BT120" s="9">
        <v>13587.422920149455</v>
      </c>
      <c r="BU120" s="20"/>
    </row>
    <row r="121" spans="2:73" x14ac:dyDescent="0.2">
      <c r="B121" s="4" t="s">
        <v>50</v>
      </c>
      <c r="C121" s="12">
        <v>14</v>
      </c>
      <c r="D121" s="19"/>
      <c r="E121" s="9">
        <f t="shared" si="43"/>
        <v>356572.59212960134</v>
      </c>
      <c r="F121" s="9">
        <f t="shared" si="22"/>
        <v>2.1906763803592035</v>
      </c>
      <c r="G121" s="9">
        <f t="shared" si="23"/>
        <v>4.5297300929775762E-3</v>
      </c>
      <c r="H121" s="9">
        <f t="shared" si="24"/>
        <v>53392.494563055399</v>
      </c>
      <c r="I121" s="9">
        <f t="shared" si="25"/>
        <v>1348344.9576456561</v>
      </c>
      <c r="J121" s="9">
        <f t="shared" si="26"/>
        <v>0.57043620846946075</v>
      </c>
      <c r="K121" s="9">
        <f t="shared" si="27"/>
        <v>163549.72600017232</v>
      </c>
      <c r="L121" s="9">
        <f t="shared" si="28"/>
        <v>2490.6855194865775</v>
      </c>
      <c r="M121" s="9">
        <f t="shared" si="29"/>
        <v>2180.174061157617</v>
      </c>
      <c r="N121" s="9">
        <f t="shared" si="30"/>
        <v>2592.9510328041715</v>
      </c>
      <c r="O121" s="9">
        <f t="shared" si="31"/>
        <v>2942.9945270580811</v>
      </c>
      <c r="P121" s="9">
        <f t="shared" si="32"/>
        <v>72.773715584284218</v>
      </c>
      <c r="Q121" s="9">
        <f t="shared" si="33"/>
        <v>26.797761910002208</v>
      </c>
      <c r="R121" s="9">
        <f t="shared" si="34"/>
        <v>698226.39133449271</v>
      </c>
      <c r="S121" s="9">
        <f t="shared" si="35"/>
        <v>-60819.81783768069</v>
      </c>
      <c r="T121" s="9">
        <f t="shared" si="36"/>
        <v>-87222.015710868873</v>
      </c>
      <c r="U121" s="9">
        <f t="shared" si="37"/>
        <v>78521.463397065119</v>
      </c>
      <c r="V121" s="9">
        <f t="shared" si="38"/>
        <v>-3137512.9712850079</v>
      </c>
      <c r="W121" s="9">
        <f t="shared" si="39"/>
        <v>-37760.318936138618</v>
      </c>
      <c r="X121" s="9">
        <f t="shared" si="40"/>
        <v>-10332.144895140314</v>
      </c>
      <c r="Y121" s="9">
        <f t="shared" si="41"/>
        <v>309988.36592105468</v>
      </c>
      <c r="Z121" s="9">
        <f t="shared" si="42"/>
        <v>9301.3900301590074</v>
      </c>
      <c r="AA121" s="20"/>
      <c r="AB121" s="9">
        <v>-17798.943749709128</v>
      </c>
      <c r="AC121" s="9">
        <v>22.710555759540092</v>
      </c>
      <c r="AD121" s="9">
        <v>2.1613572187560173E-2</v>
      </c>
      <c r="AE121" s="9">
        <v>173245.50056903073</v>
      </c>
      <c r="AF121" s="9">
        <v>2822332.5615450302</v>
      </c>
      <c r="AG121" s="9">
        <v>1.7458137618937284</v>
      </c>
      <c r="AH121" s="9">
        <v>300994.90958450193</v>
      </c>
      <c r="AI121" s="9">
        <v>8751.5944196204164</v>
      </c>
      <c r="AJ121" s="9">
        <v>6730.565227138808</v>
      </c>
      <c r="AK121" s="9">
        <v>8963.3685927474253</v>
      </c>
      <c r="AL121" s="9">
        <v>13378.002732801431</v>
      </c>
      <c r="AM121" s="9">
        <v>10927.637329426951</v>
      </c>
      <c r="AN121" s="9">
        <v>269.80317251408644</v>
      </c>
      <c r="AO121" s="9">
        <v>21523023.177013054</v>
      </c>
      <c r="AP121" s="9">
        <v>1815382.1932676525</v>
      </c>
      <c r="AQ121" s="9">
        <v>2568436.837767621</v>
      </c>
      <c r="AR121" s="9">
        <v>476968.72133436333</v>
      </c>
      <c r="AS121" s="9">
        <v>62299530.725816287</v>
      </c>
      <c r="AT121" s="9">
        <v>34203.131417900542</v>
      </c>
      <c r="AU121" s="9">
        <v>101612.46079484234</v>
      </c>
      <c r="AV121" s="9">
        <v>693904.83583202632</v>
      </c>
      <c r="AW121" s="9">
        <v>23933.999328781494</v>
      </c>
      <c r="AX121" s="20"/>
      <c r="AY121" s="9">
        <v>-374371.53587931045</v>
      </c>
      <c r="AZ121" s="9">
        <v>20.519879379180889</v>
      </c>
      <c r="BA121" s="9">
        <v>1.7083842094582597E-2</v>
      </c>
      <c r="BB121" s="9">
        <v>119853.00600597533</v>
      </c>
      <c r="BC121" s="9">
        <v>1473987.6038993741</v>
      </c>
      <c r="BD121" s="9">
        <v>1.1753775534242676</v>
      </c>
      <c r="BE121" s="9">
        <v>137445.18358432961</v>
      </c>
      <c r="BF121" s="9">
        <v>6260.9089001338389</v>
      </c>
      <c r="BG121" s="9">
        <v>4550.3911659811911</v>
      </c>
      <c r="BH121" s="9">
        <v>6370.4175599432538</v>
      </c>
      <c r="BI121" s="9">
        <v>10435.00820574335</v>
      </c>
      <c r="BJ121" s="9">
        <v>10854.863613842666</v>
      </c>
      <c r="BK121" s="9">
        <v>243.00541060408423</v>
      </c>
      <c r="BL121" s="9">
        <v>20824796.785678562</v>
      </c>
      <c r="BM121" s="9">
        <v>1876202.0111053332</v>
      </c>
      <c r="BN121" s="9">
        <v>2655658.8534784899</v>
      </c>
      <c r="BO121" s="9">
        <v>398447.25793729821</v>
      </c>
      <c r="BP121" s="9">
        <v>65437043.697101295</v>
      </c>
      <c r="BQ121" s="9">
        <v>71963.45035403916</v>
      </c>
      <c r="BR121" s="9">
        <v>111944.60568998265</v>
      </c>
      <c r="BS121" s="9">
        <v>383916.46991097165</v>
      </c>
      <c r="BT121" s="9">
        <v>14632.609298622487</v>
      </c>
      <c r="BU121" s="20"/>
    </row>
    <row r="122" spans="2:73" x14ac:dyDescent="0.2">
      <c r="B122" s="4" t="s">
        <v>50</v>
      </c>
      <c r="C122" s="12">
        <v>15</v>
      </c>
      <c r="D122" s="19"/>
      <c r="E122" s="9">
        <f t="shared" si="43"/>
        <v>587299.10825646378</v>
      </c>
      <c r="F122" s="9">
        <f t="shared" si="22"/>
        <v>2.5305930158621557</v>
      </c>
      <c r="G122" s="9">
        <f t="shared" si="23"/>
        <v>5.1092529000676852E-3</v>
      </c>
      <c r="H122" s="9">
        <f t="shared" si="24"/>
        <v>59274.610969425252</v>
      </c>
      <c r="I122" s="9">
        <f t="shared" si="25"/>
        <v>1475069.7475866328</v>
      </c>
      <c r="J122" s="9">
        <f t="shared" si="26"/>
        <v>0.62395476827685092</v>
      </c>
      <c r="K122" s="9">
        <f t="shared" si="27"/>
        <v>175320.56336878205</v>
      </c>
      <c r="L122" s="9">
        <f t="shared" si="28"/>
        <v>2757.7497975130509</v>
      </c>
      <c r="M122" s="9">
        <f t="shared" si="29"/>
        <v>2435.1697412464491</v>
      </c>
      <c r="N122" s="9">
        <f t="shared" si="30"/>
        <v>2870.4290841870534</v>
      </c>
      <c r="O122" s="9">
        <f t="shared" si="31"/>
        <v>3396.3711130992342</v>
      </c>
      <c r="P122" s="9">
        <f t="shared" si="32"/>
        <v>135.73277488652093</v>
      </c>
      <c r="Q122" s="9">
        <f t="shared" si="33"/>
        <v>31.74463360596792</v>
      </c>
      <c r="R122" s="9">
        <f t="shared" si="34"/>
        <v>1838914.1297541149</v>
      </c>
      <c r="S122" s="9">
        <f t="shared" si="35"/>
        <v>-55751.417204685742</v>
      </c>
      <c r="T122" s="9">
        <f t="shared" si="36"/>
        <v>-79953.400606588461</v>
      </c>
      <c r="U122" s="9">
        <f t="shared" si="37"/>
        <v>88242.369834927027</v>
      </c>
      <c r="V122" s="9">
        <f t="shared" si="38"/>
        <v>-3017490.4705226794</v>
      </c>
      <c r="W122" s="9">
        <f t="shared" si="39"/>
        <v>-35421.600541535612</v>
      </c>
      <c r="X122" s="9">
        <f t="shared" si="40"/>
        <v>-10051.178780167436</v>
      </c>
      <c r="Y122" s="9">
        <f t="shared" si="41"/>
        <v>338811.43165738904</v>
      </c>
      <c r="Z122" s="9">
        <f t="shared" si="42"/>
        <v>10231.469651392512</v>
      </c>
      <c r="AA122" s="20"/>
      <c r="AB122" s="9">
        <v>186186.74838577415</v>
      </c>
      <c r="AC122" s="9">
        <v>24.51617806498453</v>
      </c>
      <c r="AD122" s="9">
        <v>2.3413369429977616E-2</v>
      </c>
      <c r="AE122" s="9">
        <v>187688.54597582735</v>
      </c>
      <c r="AF122" s="9">
        <v>3054342.1803359622</v>
      </c>
      <c r="AG122" s="9">
        <v>1.8832878612314239</v>
      </c>
      <c r="AH122" s="9">
        <v>322583.2600662781</v>
      </c>
      <c r="AI122" s="9">
        <v>9465.8664762278804</v>
      </c>
      <c r="AJ122" s="9">
        <v>7310.5888476548671</v>
      </c>
      <c r="AK122" s="9">
        <v>9695.8764698405339</v>
      </c>
      <c r="AL122" s="9">
        <v>14576.737047824252</v>
      </c>
      <c r="AM122" s="9">
        <v>11765.943789717949</v>
      </c>
      <c r="AN122" s="9">
        <v>292.10757353891535</v>
      </c>
      <c r="AO122" s="9">
        <v>24151196.400123995</v>
      </c>
      <c r="AP122" s="9">
        <v>1954465.0232653136</v>
      </c>
      <c r="AQ122" s="9">
        <v>2765395.3709775079</v>
      </c>
      <c r="AR122" s="9">
        <v>515150.1461963178</v>
      </c>
      <c r="AS122" s="9">
        <v>67093627.776371591</v>
      </c>
      <c r="AT122" s="9">
        <v>41682.096266363464</v>
      </c>
      <c r="AU122" s="9">
        <v>109889.47017338533</v>
      </c>
      <c r="AV122" s="9">
        <v>750150.50656200142</v>
      </c>
      <c r="AW122" s="9">
        <v>25909.265328488033</v>
      </c>
      <c r="AX122" s="20"/>
      <c r="AY122" s="9">
        <v>-401112.35987068963</v>
      </c>
      <c r="AZ122" s="9">
        <v>21.985585049122374</v>
      </c>
      <c r="BA122" s="9">
        <v>1.8304116529909931E-2</v>
      </c>
      <c r="BB122" s="9">
        <v>128413.9350064021</v>
      </c>
      <c r="BC122" s="9">
        <v>1579272.4327493294</v>
      </c>
      <c r="BD122" s="9">
        <v>1.259333092954573</v>
      </c>
      <c r="BE122" s="9">
        <v>147262.69669749605</v>
      </c>
      <c r="BF122" s="9">
        <v>6708.1166787148295</v>
      </c>
      <c r="BG122" s="9">
        <v>4875.419106408418</v>
      </c>
      <c r="BH122" s="9">
        <v>6825.4473856534805</v>
      </c>
      <c r="BI122" s="9">
        <v>11180.365934725018</v>
      </c>
      <c r="BJ122" s="9">
        <v>11630.211014831428</v>
      </c>
      <c r="BK122" s="9">
        <v>260.36293993294743</v>
      </c>
      <c r="BL122" s="9">
        <v>22312282.27036988</v>
      </c>
      <c r="BM122" s="9">
        <v>2010216.4404699993</v>
      </c>
      <c r="BN122" s="9">
        <v>2845348.7715840964</v>
      </c>
      <c r="BO122" s="9">
        <v>426907.77636139077</v>
      </c>
      <c r="BP122" s="9">
        <v>70111118.24689427</v>
      </c>
      <c r="BQ122" s="9">
        <v>77103.696807899076</v>
      </c>
      <c r="BR122" s="9">
        <v>119940.64895355277</v>
      </c>
      <c r="BS122" s="9">
        <v>411339.07490461238</v>
      </c>
      <c r="BT122" s="9">
        <v>15677.795677095521</v>
      </c>
      <c r="BU122" s="20"/>
    </row>
    <row r="123" spans="2:73" x14ac:dyDescent="0.2">
      <c r="B123" s="4" t="s">
        <v>50</v>
      </c>
      <c r="C123" s="12">
        <v>16</v>
      </c>
      <c r="D123" s="19"/>
      <c r="E123" s="9">
        <f t="shared" si="43"/>
        <v>697206.96177212743</v>
      </c>
      <c r="F123" s="9">
        <f t="shared" si="22"/>
        <v>2.7643619820114509</v>
      </c>
      <c r="G123" s="9">
        <f t="shared" si="23"/>
        <v>5.567810427415814E-3</v>
      </c>
      <c r="H123" s="9">
        <f t="shared" si="24"/>
        <v>64306.578711941751</v>
      </c>
      <c r="I123" s="9">
        <f t="shared" si="25"/>
        <v>1604729.7347750564</v>
      </c>
      <c r="J123" s="9">
        <f t="shared" si="26"/>
        <v>0.67824263536293961</v>
      </c>
      <c r="K123" s="9">
        <f t="shared" si="27"/>
        <v>190575.26124616657</v>
      </c>
      <c r="L123" s="9">
        <f t="shared" si="28"/>
        <v>2994.5730297937362</v>
      </c>
      <c r="M123" s="9">
        <f t="shared" si="29"/>
        <v>2654.76602590111</v>
      </c>
      <c r="N123" s="9">
        <f t="shared" si="30"/>
        <v>3117.069805678012</v>
      </c>
      <c r="O123" s="9">
        <f t="shared" si="31"/>
        <v>3705.7800667284137</v>
      </c>
      <c r="P123" s="9">
        <f t="shared" si="32"/>
        <v>152.986535795495</v>
      </c>
      <c r="Q123" s="9">
        <f t="shared" si="33"/>
        <v>34.749561388314589</v>
      </c>
      <c r="R123" s="9">
        <f t="shared" si="34"/>
        <v>2065289.2606681325</v>
      </c>
      <c r="S123" s="9">
        <f t="shared" si="35"/>
        <v>-59864.291920727817</v>
      </c>
      <c r="T123" s="9">
        <f t="shared" si="36"/>
        <v>-85851.277486408129</v>
      </c>
      <c r="U123" s="9">
        <f t="shared" si="37"/>
        <v>96404.082463195431</v>
      </c>
      <c r="V123" s="9">
        <f t="shared" si="38"/>
        <v>-3254393.3254053891</v>
      </c>
      <c r="W123" s="9">
        <f t="shared" si="39"/>
        <v>-38235.955954361554</v>
      </c>
      <c r="X123" s="9">
        <f t="shared" si="40"/>
        <v>-10802.204035648872</v>
      </c>
      <c r="Y123" s="9">
        <f t="shared" si="41"/>
        <v>368294.35239359032</v>
      </c>
      <c r="Z123" s="9">
        <f t="shared" si="42"/>
        <v>11149.380027458414</v>
      </c>
      <c r="AA123" s="20"/>
      <c r="AB123" s="9">
        <v>269353.7779100585</v>
      </c>
      <c r="AC123" s="9">
        <v>26.215652701075321</v>
      </c>
      <c r="AD123" s="9">
        <v>2.5092201392653075E-2</v>
      </c>
      <c r="AE123" s="9">
        <v>201281.44271877062</v>
      </c>
      <c r="AF123" s="9">
        <v>3289286.9963743412</v>
      </c>
      <c r="AG123" s="9">
        <v>2.0215312678478172</v>
      </c>
      <c r="AH123" s="9">
        <v>347655.47105682897</v>
      </c>
      <c r="AI123" s="9">
        <v>10149.897487089554</v>
      </c>
      <c r="AJ123" s="9">
        <v>7855.2130727367548</v>
      </c>
      <c r="AK123" s="9">
        <v>10397.547017041727</v>
      </c>
      <c r="AL123" s="9">
        <v>15631.503730435103</v>
      </c>
      <c r="AM123" s="9">
        <v>12558.544951615679</v>
      </c>
      <c r="AN123" s="9">
        <v>312.47003065012518</v>
      </c>
      <c r="AO123" s="9">
        <v>25865057.015729342</v>
      </c>
      <c r="AP123" s="9">
        <v>2084366.5779139379</v>
      </c>
      <c r="AQ123" s="9">
        <v>2949187.4122032933</v>
      </c>
      <c r="AR123" s="9">
        <v>551772.37724867894</v>
      </c>
      <c r="AS123" s="9">
        <v>71530799.471281782</v>
      </c>
      <c r="AT123" s="9">
        <v>44007.987307397438</v>
      </c>
      <c r="AU123" s="9">
        <v>117134.48818147411</v>
      </c>
      <c r="AV123" s="9">
        <v>807056.03229184332</v>
      </c>
      <c r="AW123" s="9">
        <v>27872.362083026957</v>
      </c>
      <c r="AX123" s="20"/>
      <c r="AY123" s="9">
        <v>-427853.18386206892</v>
      </c>
      <c r="AZ123" s="9">
        <v>23.45129071906387</v>
      </c>
      <c r="BA123" s="9">
        <v>1.9524390965237261E-2</v>
      </c>
      <c r="BB123" s="9">
        <v>136974.86400682887</v>
      </c>
      <c r="BC123" s="9">
        <v>1684557.2615992848</v>
      </c>
      <c r="BD123" s="9">
        <v>1.3432886324848776</v>
      </c>
      <c r="BE123" s="9">
        <v>157080.2098106624</v>
      </c>
      <c r="BF123" s="9">
        <v>7155.3244572958183</v>
      </c>
      <c r="BG123" s="9">
        <v>5200.4470468356449</v>
      </c>
      <c r="BH123" s="9">
        <v>7280.4772113637146</v>
      </c>
      <c r="BI123" s="9">
        <v>11925.723663706689</v>
      </c>
      <c r="BJ123" s="9">
        <v>12405.558415820184</v>
      </c>
      <c r="BK123" s="9">
        <v>277.72046926181059</v>
      </c>
      <c r="BL123" s="9">
        <v>23799767.755061209</v>
      </c>
      <c r="BM123" s="9">
        <v>2144230.8698346657</v>
      </c>
      <c r="BN123" s="9">
        <v>3035038.6896897014</v>
      </c>
      <c r="BO123" s="9">
        <v>455368.29478548351</v>
      </c>
      <c r="BP123" s="9">
        <v>74785192.796687171</v>
      </c>
      <c r="BQ123" s="9">
        <v>82243.943261758992</v>
      </c>
      <c r="BR123" s="9">
        <v>127936.69221712298</v>
      </c>
      <c r="BS123" s="9">
        <v>438761.679898253</v>
      </c>
      <c r="BT123" s="9">
        <v>16722.982055568544</v>
      </c>
      <c r="BU123" s="20"/>
    </row>
    <row r="124" spans="2:73" x14ac:dyDescent="0.2">
      <c r="B124" s="4" t="s">
        <v>50</v>
      </c>
      <c r="C124" s="12">
        <v>17</v>
      </c>
      <c r="D124" s="19"/>
      <c r="E124" s="9">
        <f t="shared" si="43"/>
        <v>832062.00325401966</v>
      </c>
      <c r="F124" s="9">
        <f t="shared" si="22"/>
        <v>2.9968267474651071</v>
      </c>
      <c r="G124" s="9">
        <f t="shared" si="23"/>
        <v>6.0254077081417709E-3</v>
      </c>
      <c r="H124" s="9">
        <f t="shared" si="24"/>
        <v>69524.4312879098</v>
      </c>
      <c r="I124" s="9">
        <f t="shared" si="25"/>
        <v>1734166.6041554788</v>
      </c>
      <c r="J124" s="9">
        <f t="shared" si="26"/>
        <v>0.7327477429240179</v>
      </c>
      <c r="K124" s="9">
        <f t="shared" si="27"/>
        <v>205727.86320021024</v>
      </c>
      <c r="L124" s="9">
        <f t="shared" si="28"/>
        <v>3235.8391796027363</v>
      </c>
      <c r="M124" s="9">
        <f t="shared" si="29"/>
        <v>2872.640435537478</v>
      </c>
      <c r="N124" s="9">
        <f t="shared" si="30"/>
        <v>3368.2494969368145</v>
      </c>
      <c r="O124" s="9">
        <f t="shared" si="31"/>
        <v>4013.4979984705951</v>
      </c>
      <c r="P124" s="9">
        <f t="shared" si="32"/>
        <v>169.60508224872319</v>
      </c>
      <c r="Q124" s="9">
        <f t="shared" si="33"/>
        <v>37.699445336866233</v>
      </c>
      <c r="R124" s="9">
        <f t="shared" si="34"/>
        <v>2279951.0821183622</v>
      </c>
      <c r="S124" s="9">
        <f t="shared" si="35"/>
        <v>-63969.505423991475</v>
      </c>
      <c r="T124" s="9">
        <f t="shared" si="36"/>
        <v>-91737.68715448631</v>
      </c>
      <c r="U124" s="9">
        <f t="shared" si="37"/>
        <v>104473.1394985579</v>
      </c>
      <c r="V124" s="9">
        <f t="shared" si="38"/>
        <v>-3489920.576644361</v>
      </c>
      <c r="W124" s="9">
        <f t="shared" si="39"/>
        <v>-41035.674845797104</v>
      </c>
      <c r="X124" s="9">
        <f t="shared" si="40"/>
        <v>-11553.464312658456</v>
      </c>
      <c r="Y124" s="9">
        <f t="shared" si="41"/>
        <v>397950.10943846911</v>
      </c>
      <c r="Z124" s="9">
        <f t="shared" si="42"/>
        <v>12057.864670907908</v>
      </c>
      <c r="AA124" s="20"/>
      <c r="AB124" s="9">
        <v>377467.99540057132</v>
      </c>
      <c r="AC124" s="9">
        <v>27.913823136470462</v>
      </c>
      <c r="AD124" s="9">
        <v>2.6770073108706344E-2</v>
      </c>
      <c r="AE124" s="9">
        <v>215060.22429516542</v>
      </c>
      <c r="AF124" s="9">
        <v>3524008.6946047181</v>
      </c>
      <c r="AG124" s="9">
        <v>2.1599919149391997</v>
      </c>
      <c r="AH124" s="9">
        <v>372625.58612403908</v>
      </c>
      <c r="AI124" s="9">
        <v>10838.371415479543</v>
      </c>
      <c r="AJ124" s="9">
        <v>8398.1154228003525</v>
      </c>
      <c r="AK124" s="9">
        <v>11103.756534010759</v>
      </c>
      <c r="AL124" s="9">
        <v>16684.57939115895</v>
      </c>
      <c r="AM124" s="9">
        <v>13350.510899057674</v>
      </c>
      <c r="AN124" s="9">
        <v>332.77744392753999</v>
      </c>
      <c r="AO124" s="9">
        <v>27567204.321870901</v>
      </c>
      <c r="AP124" s="9">
        <v>2214275.7937753405</v>
      </c>
      <c r="AQ124" s="9">
        <v>3132990.9206408225</v>
      </c>
      <c r="AR124" s="9">
        <v>588301.95270813419</v>
      </c>
      <c r="AS124" s="9">
        <v>75969346.769835755</v>
      </c>
      <c r="AT124" s="9">
        <v>46348.514869821876</v>
      </c>
      <c r="AU124" s="9">
        <v>124379.27116803477</v>
      </c>
      <c r="AV124" s="9">
        <v>864134.39433036325</v>
      </c>
      <c r="AW124" s="9">
        <v>29826.0331049495</v>
      </c>
      <c r="AX124" s="20"/>
      <c r="AY124" s="9">
        <v>-454594.00785344839</v>
      </c>
      <c r="AZ124" s="9">
        <v>24.916996389005355</v>
      </c>
      <c r="BA124" s="9">
        <v>2.0744665400564574E-2</v>
      </c>
      <c r="BB124" s="9">
        <v>145535.79300725562</v>
      </c>
      <c r="BC124" s="9">
        <v>1789842.0904492394</v>
      </c>
      <c r="BD124" s="9">
        <v>1.4272441720151818</v>
      </c>
      <c r="BE124" s="9">
        <v>166897.72292382884</v>
      </c>
      <c r="BF124" s="9">
        <v>7602.5322358768071</v>
      </c>
      <c r="BG124" s="9">
        <v>5525.4749872628745</v>
      </c>
      <c r="BH124" s="9">
        <v>7735.507037073945</v>
      </c>
      <c r="BI124" s="9">
        <v>12671.081392688355</v>
      </c>
      <c r="BJ124" s="9">
        <v>13180.90581680895</v>
      </c>
      <c r="BK124" s="9">
        <v>295.07799859067376</v>
      </c>
      <c r="BL124" s="9">
        <v>25287253.239752539</v>
      </c>
      <c r="BM124" s="9">
        <v>2278245.299199332</v>
      </c>
      <c r="BN124" s="9">
        <v>3224728.6077953088</v>
      </c>
      <c r="BO124" s="9">
        <v>483828.8132095763</v>
      </c>
      <c r="BP124" s="9">
        <v>79459267.346480116</v>
      </c>
      <c r="BQ124" s="9">
        <v>87384.189715618981</v>
      </c>
      <c r="BR124" s="9">
        <v>135932.73548069323</v>
      </c>
      <c r="BS124" s="9">
        <v>466184.28489189415</v>
      </c>
      <c r="BT124" s="9">
        <v>17768.168434041592</v>
      </c>
      <c r="BU124" s="20"/>
    </row>
    <row r="125" spans="2:73" x14ac:dyDescent="0.2">
      <c r="B125" s="4" t="s">
        <v>50</v>
      </c>
      <c r="C125" s="12">
        <v>18</v>
      </c>
      <c r="D125" s="19"/>
      <c r="E125" s="9">
        <f t="shared" si="43"/>
        <v>743870.38783623395</v>
      </c>
      <c r="F125" s="9">
        <f t="shared" si="22"/>
        <v>3.1333957844033122</v>
      </c>
      <c r="G125" s="9">
        <f t="shared" si="23"/>
        <v>6.3789964426333133E-3</v>
      </c>
      <c r="H125" s="9">
        <f t="shared" si="24"/>
        <v>74020.071889350744</v>
      </c>
      <c r="I125" s="9">
        <f t="shared" si="25"/>
        <v>1870215.8966827206</v>
      </c>
      <c r="J125" s="9">
        <f t="shared" si="26"/>
        <v>0.78956363444973787</v>
      </c>
      <c r="K125" s="9">
        <f t="shared" si="27"/>
        <v>224842.21587231898</v>
      </c>
      <c r="L125" s="9">
        <f t="shared" si="28"/>
        <v>3453.3053481711049</v>
      </c>
      <c r="M125" s="9">
        <f t="shared" si="29"/>
        <v>3062.9054554145287</v>
      </c>
      <c r="N125" s="9">
        <f t="shared" si="30"/>
        <v>3595.3159473786609</v>
      </c>
      <c r="O125" s="9">
        <f t="shared" si="31"/>
        <v>4190.3943138915492</v>
      </c>
      <c r="P125" s="9">
        <f t="shared" si="32"/>
        <v>142.53933158777181</v>
      </c>
      <c r="Q125" s="9">
        <f t="shared" si="33"/>
        <v>38.865242389323441</v>
      </c>
      <c r="R125" s="9">
        <f t="shared" si="34"/>
        <v>1616612.8834939264</v>
      </c>
      <c r="S125" s="9">
        <f t="shared" si="35"/>
        <v>-77098.058505280409</v>
      </c>
      <c r="T125" s="9">
        <f t="shared" si="36"/>
        <v>-110564.02834657347</v>
      </c>
      <c r="U125" s="9">
        <f t="shared" si="37"/>
        <v>111296.08912638994</v>
      </c>
      <c r="V125" s="9">
        <f t="shared" si="38"/>
        <v>-4078765.7251464128</v>
      </c>
      <c r="W125" s="9">
        <f t="shared" si="39"/>
        <v>-48909.809547154342</v>
      </c>
      <c r="X125" s="9">
        <f t="shared" si="40"/>
        <v>-13325.019704354811</v>
      </c>
      <c r="Y125" s="9">
        <f t="shared" si="41"/>
        <v>429055.15292055835</v>
      </c>
      <c r="Z125" s="9">
        <f t="shared" si="42"/>
        <v>12983.395451836692</v>
      </c>
      <c r="AA125" s="20"/>
      <c r="AB125" s="9">
        <v>262535.55599140644</v>
      </c>
      <c r="AC125" s="9">
        <v>29.516097843350167</v>
      </c>
      <c r="AD125" s="9">
        <v>2.8343936278525217E-2</v>
      </c>
      <c r="AE125" s="9">
        <v>228116.79389703326</v>
      </c>
      <c r="AF125" s="9">
        <v>3765342.8159819157</v>
      </c>
      <c r="AG125" s="9">
        <v>2.3007633459952248</v>
      </c>
      <c r="AH125" s="9">
        <v>401557.45190931426</v>
      </c>
      <c r="AI125" s="9">
        <v>11503.045362628902</v>
      </c>
      <c r="AJ125" s="9">
        <v>8913.4083831046282</v>
      </c>
      <c r="AK125" s="9">
        <v>11785.85281016284</v>
      </c>
      <c r="AL125" s="9">
        <v>17606.83343556157</v>
      </c>
      <c r="AM125" s="9">
        <v>14098.79254938548</v>
      </c>
      <c r="AN125" s="9">
        <v>351.30077030886025</v>
      </c>
      <c r="AO125" s="9">
        <v>28391351.60793779</v>
      </c>
      <c r="AP125" s="9">
        <v>2335161.6700587184</v>
      </c>
      <c r="AQ125" s="9">
        <v>3303854.4975543399</v>
      </c>
      <c r="AR125" s="9">
        <v>623585.4207600588</v>
      </c>
      <c r="AS125" s="9">
        <v>80054576.171126664</v>
      </c>
      <c r="AT125" s="9">
        <v>43614.62662232454</v>
      </c>
      <c r="AU125" s="9">
        <v>130603.7590399085</v>
      </c>
      <c r="AV125" s="9">
        <v>922662.04280609312</v>
      </c>
      <c r="AW125" s="9">
        <v>31796.750264351303</v>
      </c>
      <c r="AX125" s="20"/>
      <c r="AY125" s="9">
        <v>-481334.83184482751</v>
      </c>
      <c r="AZ125" s="9">
        <v>26.382702058946855</v>
      </c>
      <c r="BA125" s="9">
        <v>2.1964939835891904E-2</v>
      </c>
      <c r="BB125" s="9">
        <v>154096.72200768252</v>
      </c>
      <c r="BC125" s="9">
        <v>1895126.9192991951</v>
      </c>
      <c r="BD125" s="9">
        <v>1.5111997115454869</v>
      </c>
      <c r="BE125" s="9">
        <v>176715.23603699528</v>
      </c>
      <c r="BF125" s="9">
        <v>8049.7400144577969</v>
      </c>
      <c r="BG125" s="9">
        <v>5850.5029276900996</v>
      </c>
      <c r="BH125" s="9">
        <v>8190.536862784179</v>
      </c>
      <c r="BI125" s="9">
        <v>13416.439121670021</v>
      </c>
      <c r="BJ125" s="9">
        <v>13956.253217797708</v>
      </c>
      <c r="BK125" s="9">
        <v>312.43552791953681</v>
      </c>
      <c r="BL125" s="9">
        <v>26774738.724443864</v>
      </c>
      <c r="BM125" s="9">
        <v>2412259.7285639988</v>
      </c>
      <c r="BN125" s="9">
        <v>3414418.5259009134</v>
      </c>
      <c r="BO125" s="9">
        <v>512289.33163366886</v>
      </c>
      <c r="BP125" s="9">
        <v>84133341.896273077</v>
      </c>
      <c r="BQ125" s="9">
        <v>92524.436169478882</v>
      </c>
      <c r="BR125" s="9">
        <v>143928.77874426331</v>
      </c>
      <c r="BS125" s="9">
        <v>493606.88988553477</v>
      </c>
      <c r="BT125" s="9">
        <v>18813.354812514612</v>
      </c>
      <c r="BU125" s="20"/>
    </row>
    <row r="126" spans="2:73" x14ac:dyDescent="0.2">
      <c r="B126" s="4" t="s">
        <v>50</v>
      </c>
      <c r="C126" s="12">
        <v>19</v>
      </c>
      <c r="D126" s="19"/>
      <c r="E126" s="9">
        <f t="shared" si="43"/>
        <v>959242.63492591621</v>
      </c>
      <c r="F126" s="9">
        <f t="shared" si="22"/>
        <v>3.4967641274938757</v>
      </c>
      <c r="G126" s="9">
        <f t="shared" si="23"/>
        <v>6.9977964878914153E-3</v>
      </c>
      <c r="H126" s="9">
        <f t="shared" si="24"/>
        <v>80264.136418601585</v>
      </c>
      <c r="I126" s="9">
        <f t="shared" si="25"/>
        <v>2005484.0640375435</v>
      </c>
      <c r="J126" s="9">
        <f t="shared" si="26"/>
        <v>0.84661255315039297</v>
      </c>
      <c r="K126" s="9">
        <f t="shared" si="27"/>
        <v>237423.46414730672</v>
      </c>
      <c r="L126" s="9">
        <f t="shared" si="28"/>
        <v>3737.3393980590681</v>
      </c>
      <c r="M126" s="9">
        <f t="shared" si="29"/>
        <v>3335.4738520152323</v>
      </c>
      <c r="N126" s="9">
        <f t="shared" si="30"/>
        <v>3890.4458681279339</v>
      </c>
      <c r="O126" s="9">
        <f t="shared" si="31"/>
        <v>4674.5828629618809</v>
      </c>
      <c r="P126" s="9">
        <f t="shared" si="32"/>
        <v>210.0659776466091</v>
      </c>
      <c r="Q126" s="9">
        <f t="shared" si="33"/>
        <v>44.159729142361755</v>
      </c>
      <c r="R126" s="9">
        <f t="shared" si="34"/>
        <v>2835921.8280336298</v>
      </c>
      <c r="S126" s="9">
        <f t="shared" si="35"/>
        <v>-71661.387338749133</v>
      </c>
      <c r="T126" s="9">
        <f t="shared" si="36"/>
        <v>-102767.29302113643</v>
      </c>
      <c r="U126" s="9">
        <f t="shared" si="37"/>
        <v>121707.89772613451</v>
      </c>
      <c r="V126" s="9">
        <f t="shared" si="38"/>
        <v>-3949890.786860317</v>
      </c>
      <c r="W126" s="9">
        <f t="shared" si="39"/>
        <v>-46413.163105555112</v>
      </c>
      <c r="X126" s="9">
        <f t="shared" si="40"/>
        <v>-13017.6470131143</v>
      </c>
      <c r="Y126" s="9">
        <f t="shared" si="41"/>
        <v>459778.66855429404</v>
      </c>
      <c r="Z126" s="9">
        <f t="shared" si="42"/>
        <v>13978.44983972931</v>
      </c>
      <c r="AA126" s="20"/>
      <c r="AB126" s="9">
        <v>451166.97908970929</v>
      </c>
      <c r="AC126" s="9">
        <v>31.345171856382215</v>
      </c>
      <c r="AD126" s="9">
        <v>3.0183010759110642E-2</v>
      </c>
      <c r="AE126" s="9">
        <v>242921.78742671086</v>
      </c>
      <c r="AF126" s="9">
        <v>4005895.8121866933</v>
      </c>
      <c r="AG126" s="9">
        <v>2.4417678042261843</v>
      </c>
      <c r="AH126" s="9">
        <v>423956.21329746826</v>
      </c>
      <c r="AI126" s="9">
        <v>12234.28719109785</v>
      </c>
      <c r="AJ126" s="9">
        <v>9511.0047201325633</v>
      </c>
      <c r="AK126" s="9">
        <v>12536.01255662234</v>
      </c>
      <c r="AL126" s="9">
        <v>18836.379713613569</v>
      </c>
      <c r="AM126" s="9">
        <v>14941.666596433082</v>
      </c>
      <c r="AN126" s="9">
        <v>373.95278639076173</v>
      </c>
      <c r="AO126" s="9">
        <v>31098146.037168823</v>
      </c>
      <c r="AP126" s="9">
        <v>2474612.7705899165</v>
      </c>
      <c r="AQ126" s="9">
        <v>3501341.1509853858</v>
      </c>
      <c r="AR126" s="9">
        <v>662457.74778389605</v>
      </c>
      <c r="AS126" s="9">
        <v>84857525.659205705</v>
      </c>
      <c r="AT126" s="9">
        <v>51251.519517783716</v>
      </c>
      <c r="AU126" s="9">
        <v>138907.17499471916</v>
      </c>
      <c r="AV126" s="9">
        <v>980808.16343346948</v>
      </c>
      <c r="AW126" s="9">
        <v>33836.991030716963</v>
      </c>
      <c r="AX126" s="20"/>
      <c r="AY126" s="9">
        <v>-508075.65583620692</v>
      </c>
      <c r="AZ126" s="9">
        <v>27.84840772888834</v>
      </c>
      <c r="BA126" s="9">
        <v>2.3185214271219227E-2</v>
      </c>
      <c r="BB126" s="9">
        <v>162657.65100810927</v>
      </c>
      <c r="BC126" s="9">
        <v>2000411.7481491498</v>
      </c>
      <c r="BD126" s="9">
        <v>1.5951552510757914</v>
      </c>
      <c r="BE126" s="9">
        <v>186532.74915016154</v>
      </c>
      <c r="BF126" s="9">
        <v>8496.947793038782</v>
      </c>
      <c r="BG126" s="9">
        <v>6175.530868117331</v>
      </c>
      <c r="BH126" s="9">
        <v>8645.5666884944058</v>
      </c>
      <c r="BI126" s="9">
        <v>14161.796850651688</v>
      </c>
      <c r="BJ126" s="9">
        <v>14731.600618786473</v>
      </c>
      <c r="BK126" s="9">
        <v>329.79305724839998</v>
      </c>
      <c r="BL126" s="9">
        <v>28262224.209135193</v>
      </c>
      <c r="BM126" s="9">
        <v>2546274.1579286656</v>
      </c>
      <c r="BN126" s="9">
        <v>3604108.4440065222</v>
      </c>
      <c r="BO126" s="9">
        <v>540749.85005776153</v>
      </c>
      <c r="BP126" s="9">
        <v>88807416.446066022</v>
      </c>
      <c r="BQ126" s="9">
        <v>97664.682623338827</v>
      </c>
      <c r="BR126" s="9">
        <v>151924.82200783346</v>
      </c>
      <c r="BS126" s="9">
        <v>521029.49487917544</v>
      </c>
      <c r="BT126" s="9">
        <v>19858.541190987653</v>
      </c>
      <c r="BU126" s="20"/>
    </row>
    <row r="127" spans="2:73" x14ac:dyDescent="0.2">
      <c r="B127" s="5" t="s">
        <v>50</v>
      </c>
      <c r="C127" s="13">
        <v>20</v>
      </c>
      <c r="D127" s="19"/>
      <c r="E127" s="10">
        <f t="shared" si="43"/>
        <v>1214034.1817594008</v>
      </c>
      <c r="F127" s="10">
        <f t="shared" si="22"/>
        <v>3.8726008770843414</v>
      </c>
      <c r="G127" s="10">
        <f t="shared" si="23"/>
        <v>7.6302648711494558E-3</v>
      </c>
      <c r="H127" s="10">
        <f t="shared" si="24"/>
        <v>86682.575182851928</v>
      </c>
      <c r="I127" s="10">
        <f t="shared" si="25"/>
        <v>2143052.6009673588</v>
      </c>
      <c r="J127" s="10">
        <f t="shared" si="26"/>
        <v>0.90447913760104193</v>
      </c>
      <c r="K127" s="10">
        <f t="shared" si="27"/>
        <v>250031.4015222938</v>
      </c>
      <c r="L127" s="10">
        <f t="shared" si="28"/>
        <v>4024.9786404470033</v>
      </c>
      <c r="M127" s="10">
        <f t="shared" si="29"/>
        <v>3615.1716518659259</v>
      </c>
      <c r="N127" s="10">
        <f t="shared" si="30"/>
        <v>4189.417552377181</v>
      </c>
      <c r="O127" s="10">
        <f t="shared" si="31"/>
        <v>5168.9490467821706</v>
      </c>
      <c r="P127" s="10">
        <f t="shared" si="32"/>
        <v>281.4578924554171</v>
      </c>
      <c r="Q127" s="10">
        <f t="shared" si="33"/>
        <v>49.581648770399397</v>
      </c>
      <c r="R127" s="10">
        <f t="shared" si="34"/>
        <v>4076839.8895732574</v>
      </c>
      <c r="S127" s="10">
        <f t="shared" si="35"/>
        <v>-65679.393472220749</v>
      </c>
      <c r="T127" s="10">
        <f t="shared" si="36"/>
        <v>-94186.237245704047</v>
      </c>
      <c r="U127" s="10">
        <f t="shared" si="37"/>
        <v>132597.7861008778</v>
      </c>
      <c r="V127" s="10">
        <f t="shared" si="38"/>
        <v>-3802567.9895744324</v>
      </c>
      <c r="W127" s="10">
        <f t="shared" si="39"/>
        <v>-43808.523203955963</v>
      </c>
      <c r="X127" s="10">
        <f t="shared" si="40"/>
        <v>-12589.33551937429</v>
      </c>
      <c r="Y127" s="10">
        <f t="shared" si="41"/>
        <v>491051.12791302695</v>
      </c>
      <c r="Z127" s="10">
        <f t="shared" si="42"/>
        <v>14997.163640121868</v>
      </c>
      <c r="AA127" s="20"/>
      <c r="AB127" s="10">
        <v>679217.7019318142</v>
      </c>
      <c r="AC127" s="10">
        <v>33.186714275914184</v>
      </c>
      <c r="AD127" s="10">
        <v>3.2035753577696009E-2</v>
      </c>
      <c r="AE127" s="10">
        <v>257901.15519138801</v>
      </c>
      <c r="AF127" s="10">
        <v>4248749.1779664634</v>
      </c>
      <c r="AG127" s="10">
        <v>2.5835899282071386</v>
      </c>
      <c r="AH127" s="10">
        <v>446381.66378562176</v>
      </c>
      <c r="AI127" s="10">
        <v>12969.134212066776</v>
      </c>
      <c r="AJ127" s="10">
        <v>10115.730460410481</v>
      </c>
      <c r="AK127" s="10">
        <v>13290.014066581822</v>
      </c>
      <c r="AL127" s="10">
        <v>20076.103626415526</v>
      </c>
      <c r="AM127" s="10">
        <v>15788.405912230646</v>
      </c>
      <c r="AN127" s="10">
        <v>396.73223534766259</v>
      </c>
      <c r="AO127" s="10">
        <v>33826549.583399765</v>
      </c>
      <c r="AP127" s="10">
        <v>2614609.1938211098</v>
      </c>
      <c r="AQ127" s="10">
        <v>3699612.1248664227</v>
      </c>
      <c r="AR127" s="10">
        <v>701808.15458273201</v>
      </c>
      <c r="AS127" s="10">
        <v>89678923.00628452</v>
      </c>
      <c r="AT127" s="10">
        <v>58996.405873242751</v>
      </c>
      <c r="AU127" s="10">
        <v>147331.52975202946</v>
      </c>
      <c r="AV127" s="10">
        <v>1039503.2277858434</v>
      </c>
      <c r="AW127" s="10">
        <v>35900.891209582558</v>
      </c>
      <c r="AX127" s="20"/>
      <c r="AY127" s="10">
        <v>-534816.47982758668</v>
      </c>
      <c r="AZ127" s="10">
        <v>29.314113398829843</v>
      </c>
      <c r="BA127" s="10">
        <v>2.4405488706546553E-2</v>
      </c>
      <c r="BB127" s="10">
        <v>171218.58000853608</v>
      </c>
      <c r="BC127" s="10">
        <v>2105696.5769991046</v>
      </c>
      <c r="BD127" s="10">
        <v>1.6791107906060967</v>
      </c>
      <c r="BE127" s="10">
        <v>196350.26226332795</v>
      </c>
      <c r="BF127" s="10">
        <v>8944.1555716197727</v>
      </c>
      <c r="BG127" s="10">
        <v>6500.5588085445552</v>
      </c>
      <c r="BH127" s="10">
        <v>9100.5965142046407</v>
      </c>
      <c r="BI127" s="10">
        <v>14907.154579633356</v>
      </c>
      <c r="BJ127" s="10">
        <v>15506.948019775229</v>
      </c>
      <c r="BK127" s="10">
        <v>347.1505865772632</v>
      </c>
      <c r="BL127" s="10">
        <v>29749709.693826508</v>
      </c>
      <c r="BM127" s="10">
        <v>2680288.5872933306</v>
      </c>
      <c r="BN127" s="10">
        <v>3793798.3621121268</v>
      </c>
      <c r="BO127" s="10">
        <v>569210.36848185421</v>
      </c>
      <c r="BP127" s="10">
        <v>93481490.995858952</v>
      </c>
      <c r="BQ127" s="10">
        <v>102804.92907719871</v>
      </c>
      <c r="BR127" s="10">
        <v>159920.86527140375</v>
      </c>
      <c r="BS127" s="10">
        <v>548452.09987281647</v>
      </c>
      <c r="BT127" s="10">
        <v>20903.727569460691</v>
      </c>
      <c r="BU127" s="20"/>
    </row>
    <row r="128" spans="2:73" x14ac:dyDescent="0.2">
      <c r="B128" s="7" t="s">
        <v>51</v>
      </c>
      <c r="C128" s="11">
        <v>1</v>
      </c>
      <c r="D128" s="19"/>
      <c r="E128" s="8">
        <f t="shared" si="43"/>
        <v>-4069837.3493270082</v>
      </c>
      <c r="F128" s="8">
        <f t="shared" si="22"/>
        <v>-3.7137418064183354</v>
      </c>
      <c r="G128" s="8">
        <f t="shared" si="23"/>
        <v>-5.0614902393182545E-3</v>
      </c>
      <c r="H128" s="8">
        <f t="shared" si="24"/>
        <v>-39756.373056346631</v>
      </c>
      <c r="I128" s="8">
        <f t="shared" si="25"/>
        <v>-539175.58881153294</v>
      </c>
      <c r="J128" s="8">
        <f t="shared" si="26"/>
        <v>-0.2259966278033948</v>
      </c>
      <c r="K128" s="8">
        <f t="shared" si="27"/>
        <v>10912.10630830517</v>
      </c>
      <c r="L128" s="8">
        <f t="shared" si="28"/>
        <v>-1691.5306107107733</v>
      </c>
      <c r="M128" s="8">
        <f t="shared" si="29"/>
        <v>-1932.320192093292</v>
      </c>
      <c r="N128" s="8">
        <f t="shared" si="30"/>
        <v>-1749.4696550070819</v>
      </c>
      <c r="O128" s="8">
        <f t="shared" si="31"/>
        <v>-4909.8649973740312</v>
      </c>
      <c r="P128" s="8">
        <f t="shared" si="32"/>
        <v>-1217.2882540831315</v>
      </c>
      <c r="Q128" s="8">
        <f t="shared" si="33"/>
        <v>-61.99273069917686</v>
      </c>
      <c r="R128" s="8">
        <f t="shared" si="34"/>
        <v>-22962531.952177975</v>
      </c>
      <c r="S128" s="8">
        <f t="shared" si="35"/>
        <v>-203962.10945506411</v>
      </c>
      <c r="T128" s="8">
        <f t="shared" si="36"/>
        <v>-292506.89722341264</v>
      </c>
      <c r="U128" s="8">
        <f t="shared" si="37"/>
        <v>-81243.798757617915</v>
      </c>
      <c r="V128" s="8">
        <f t="shared" si="38"/>
        <v>-7526320.5691153621</v>
      </c>
      <c r="W128" s="8">
        <f t="shared" si="39"/>
        <v>-109245.44774396357</v>
      </c>
      <c r="X128" s="8">
        <f t="shared" si="40"/>
        <v>-22470.028268498187</v>
      </c>
      <c r="Y128" s="8">
        <f t="shared" si="41"/>
        <v>-117505.57063866574</v>
      </c>
      <c r="Z128" s="8">
        <f t="shared" si="42"/>
        <v>-4906.2180559906537</v>
      </c>
      <c r="AA128" s="20"/>
      <c r="AB128" s="8">
        <v>-4096578.1733183875</v>
      </c>
      <c r="AC128" s="8">
        <v>-2.248036136476844</v>
      </c>
      <c r="AD128" s="8">
        <v>-3.8412158039909257E-3</v>
      </c>
      <c r="AE128" s="8">
        <v>-31195.44405591983</v>
      </c>
      <c r="AF128" s="8">
        <v>-433890.75996157771</v>
      </c>
      <c r="AG128" s="8">
        <v>-0.14204108827308998</v>
      </c>
      <c r="AH128" s="8">
        <v>20729.619421471569</v>
      </c>
      <c r="AI128" s="8">
        <v>-1244.3228321297847</v>
      </c>
      <c r="AJ128" s="8">
        <v>-1607.2922516660642</v>
      </c>
      <c r="AK128" s="8">
        <v>-1294.4398292968497</v>
      </c>
      <c r="AL128" s="8">
        <v>-4164.5072683923636</v>
      </c>
      <c r="AM128" s="8">
        <v>-441.94085309437037</v>
      </c>
      <c r="AN128" s="8">
        <v>-44.635201370313702</v>
      </c>
      <c r="AO128" s="8">
        <v>-21475046.46748665</v>
      </c>
      <c r="AP128" s="8">
        <v>-69947.680090397538</v>
      </c>
      <c r="AQ128" s="8">
        <v>-102816.97911780632</v>
      </c>
      <c r="AR128" s="8">
        <v>-52783.280333525196</v>
      </c>
      <c r="AS128" s="8">
        <v>-2852246.019322414</v>
      </c>
      <c r="AT128" s="8">
        <v>-104105.20129010364</v>
      </c>
      <c r="AU128" s="8">
        <v>-14473.985004927999</v>
      </c>
      <c r="AV128" s="8">
        <v>-90082.965645024931</v>
      </c>
      <c r="AW128" s="8">
        <v>-3861.0316775176198</v>
      </c>
      <c r="AX128" s="20"/>
      <c r="AY128" s="8">
        <v>-26740.823991379308</v>
      </c>
      <c r="AZ128" s="8">
        <v>1.4657056699414917</v>
      </c>
      <c r="BA128" s="8">
        <v>1.2202744353273284E-3</v>
      </c>
      <c r="BB128" s="8">
        <v>8560.9290004268023</v>
      </c>
      <c r="BC128" s="8">
        <v>105284.82884995527</v>
      </c>
      <c r="BD128" s="8">
        <v>8.3955539530304837E-2</v>
      </c>
      <c r="BE128" s="8">
        <v>9817.5131131663984</v>
      </c>
      <c r="BF128" s="8">
        <v>447.20777858098864</v>
      </c>
      <c r="BG128" s="8">
        <v>325.0279404272278</v>
      </c>
      <c r="BH128" s="8">
        <v>455.02982571023216</v>
      </c>
      <c r="BI128" s="8">
        <v>745.35772898166795</v>
      </c>
      <c r="BJ128" s="8">
        <v>775.34740098876114</v>
      </c>
      <c r="BK128" s="8">
        <v>17.357529328863158</v>
      </c>
      <c r="BL128" s="8">
        <v>1487485.4846913256</v>
      </c>
      <c r="BM128" s="8">
        <v>134014.42936466658</v>
      </c>
      <c r="BN128" s="8">
        <v>189689.91810560631</v>
      </c>
      <c r="BO128" s="8">
        <v>28460.518424092719</v>
      </c>
      <c r="BP128" s="8">
        <v>4674074.5497929482</v>
      </c>
      <c r="BQ128" s="8">
        <v>5140.2464538599361</v>
      </c>
      <c r="BR128" s="8">
        <v>7996.0432635701854</v>
      </c>
      <c r="BS128" s="8">
        <v>27422.604993640809</v>
      </c>
      <c r="BT128" s="8">
        <v>1045.186378473034</v>
      </c>
      <c r="BU128" s="20"/>
    </row>
    <row r="129" spans="2:73" x14ac:dyDescent="0.2">
      <c r="B129" s="4" t="s">
        <v>51</v>
      </c>
      <c r="C129" s="12">
        <v>2</v>
      </c>
      <c r="D129" s="19"/>
      <c r="E129" s="9">
        <f t="shared" si="43"/>
        <v>-4643757.7335823029</v>
      </c>
      <c r="F129" s="9">
        <f t="shared" si="22"/>
        <v>-4.3733452285496988</v>
      </c>
      <c r="G129" s="9">
        <f t="shared" si="23"/>
        <v>-5.8691303171662622E-3</v>
      </c>
      <c r="H129" s="9">
        <f t="shared" si="24"/>
        <v>-44898.973012371403</v>
      </c>
      <c r="I129" s="9">
        <f t="shared" si="25"/>
        <v>-567943.65492541261</v>
      </c>
      <c r="J129" s="9">
        <f t="shared" si="26"/>
        <v>-0.23817770640860447</v>
      </c>
      <c r="K129" s="9">
        <f t="shared" si="27"/>
        <v>23930.673868600403</v>
      </c>
      <c r="L129" s="9">
        <f t="shared" si="28"/>
        <v>-1903.0417795586457</v>
      </c>
      <c r="M129" s="9">
        <f t="shared" si="29"/>
        <v>-2207.168373852317</v>
      </c>
      <c r="N129" s="9">
        <f t="shared" si="30"/>
        <v>-1966.8754591486031</v>
      </c>
      <c r="O129" s="9">
        <f t="shared" si="31"/>
        <v>-5792.5812148338991</v>
      </c>
      <c r="P129" s="9">
        <f t="shared" si="32"/>
        <v>-1475.0603170045024</v>
      </c>
      <c r="Q129" s="9">
        <f t="shared" si="33"/>
        <v>-73.781815055908311</v>
      </c>
      <c r="R129" s="9">
        <f t="shared" si="34"/>
        <v>-27981446.400507122</v>
      </c>
      <c r="S129" s="9">
        <f t="shared" si="35"/>
        <v>-252110.59514263785</v>
      </c>
      <c r="T129" s="9">
        <f t="shared" si="36"/>
        <v>-361553.20161228906</v>
      </c>
      <c r="U129" s="9">
        <f t="shared" si="37"/>
        <v>-93243.40728214987</v>
      </c>
      <c r="V129" s="9">
        <f t="shared" si="38"/>
        <v>-9364250.7893665005</v>
      </c>
      <c r="W129" s="9">
        <f t="shared" si="39"/>
        <v>-135769.52584267201</v>
      </c>
      <c r="X129" s="9">
        <f t="shared" si="40"/>
        <v>-27875.382273687756</v>
      </c>
      <c r="Y129" s="9">
        <f t="shared" si="41"/>
        <v>-122733.0848019351</v>
      </c>
      <c r="Z129" s="9">
        <f t="shared" si="42"/>
        <v>-5348.2320021893502</v>
      </c>
      <c r="AA129" s="20"/>
      <c r="AB129" s="9">
        <v>-4697239.3815650614</v>
      </c>
      <c r="AC129" s="9">
        <v>-1.4419338886667155</v>
      </c>
      <c r="AD129" s="9">
        <v>-3.4285814465116055E-3</v>
      </c>
      <c r="AE129" s="9">
        <v>-27777.115011517799</v>
      </c>
      <c r="AF129" s="9">
        <v>-357373.99722550204</v>
      </c>
      <c r="AG129" s="9">
        <v>-7.0266627347994784E-2</v>
      </c>
      <c r="AH129" s="9">
        <v>43565.7000949332</v>
      </c>
      <c r="AI129" s="9">
        <v>-1008.6262223966684</v>
      </c>
      <c r="AJ129" s="9">
        <v>-1557.1124929978612</v>
      </c>
      <c r="AK129" s="9">
        <v>-1056.8158077281389</v>
      </c>
      <c r="AL129" s="9">
        <v>-4301.865756870563</v>
      </c>
      <c r="AM129" s="9">
        <v>75.634484973019951</v>
      </c>
      <c r="AN129" s="9">
        <v>-39.066756398181987</v>
      </c>
      <c r="AO129" s="9">
        <v>-25006475.431124471</v>
      </c>
      <c r="AP129" s="9">
        <v>15918.263586695313</v>
      </c>
      <c r="AQ129" s="9">
        <v>17826.634598923563</v>
      </c>
      <c r="AR129" s="9">
        <v>-36322.370433964432</v>
      </c>
      <c r="AS129" s="9">
        <v>-16101.689780603647</v>
      </c>
      <c r="AT129" s="9">
        <v>-125489.03293495213</v>
      </c>
      <c r="AU129" s="9">
        <v>-11883.295746547383</v>
      </c>
      <c r="AV129" s="9">
        <v>-67887.874814653478</v>
      </c>
      <c r="AW129" s="9">
        <v>-3257.8592452432827</v>
      </c>
      <c r="AX129" s="20"/>
      <c r="AY129" s="9">
        <v>-53481.647982758615</v>
      </c>
      <c r="AZ129" s="9">
        <v>2.9314113398829833</v>
      </c>
      <c r="BA129" s="9">
        <v>2.4405488706546567E-3</v>
      </c>
      <c r="BB129" s="9">
        <v>17121.858000853605</v>
      </c>
      <c r="BC129" s="9">
        <v>210569.65769991055</v>
      </c>
      <c r="BD129" s="9">
        <v>0.16791107906060967</v>
      </c>
      <c r="BE129" s="9">
        <v>19635.026226332797</v>
      </c>
      <c r="BF129" s="9">
        <v>894.41555716197729</v>
      </c>
      <c r="BG129" s="9">
        <v>650.05588085445561</v>
      </c>
      <c r="BH129" s="9">
        <v>910.05965142046432</v>
      </c>
      <c r="BI129" s="9">
        <v>1490.7154579633359</v>
      </c>
      <c r="BJ129" s="9">
        <v>1550.6948019775223</v>
      </c>
      <c r="BK129" s="9">
        <v>34.715058657726317</v>
      </c>
      <c r="BL129" s="9">
        <v>2974970.9693826512</v>
      </c>
      <c r="BM129" s="9">
        <v>268028.85872933315</v>
      </c>
      <c r="BN129" s="9">
        <v>379379.83621121262</v>
      </c>
      <c r="BO129" s="9">
        <v>56921.036848185438</v>
      </c>
      <c r="BP129" s="9">
        <v>9348149.0995858964</v>
      </c>
      <c r="BQ129" s="9">
        <v>10280.492907719872</v>
      </c>
      <c r="BR129" s="9">
        <v>15992.086527140371</v>
      </c>
      <c r="BS129" s="9">
        <v>54845.209987281618</v>
      </c>
      <c r="BT129" s="9">
        <v>2090.372756946068</v>
      </c>
      <c r="BU129" s="20"/>
    </row>
    <row r="130" spans="2:73" x14ac:dyDescent="0.2">
      <c r="B130" s="4" t="s">
        <v>51</v>
      </c>
      <c r="C130" s="12">
        <v>3</v>
      </c>
      <c r="D130" s="19"/>
      <c r="E130" s="9">
        <f t="shared" si="43"/>
        <v>-4386005.49760128</v>
      </c>
      <c r="F130" s="9">
        <f t="shared" si="22"/>
        <v>-3.9911618942056148</v>
      </c>
      <c r="G130" s="9">
        <f t="shared" si="23"/>
        <v>-5.2187786509332364E-3</v>
      </c>
      <c r="H130" s="9">
        <f t="shared" si="24"/>
        <v>-38351.261072922876</v>
      </c>
      <c r="I130" s="9">
        <f t="shared" si="25"/>
        <v>-425819.43232341344</v>
      </c>
      <c r="J130" s="9">
        <f t="shared" si="26"/>
        <v>-0.17827440049610782</v>
      </c>
      <c r="K130" s="9">
        <f t="shared" si="27"/>
        <v>37148.411265902963</v>
      </c>
      <c r="L130" s="9">
        <f t="shared" si="28"/>
        <v>-1605.0771255855402</v>
      </c>
      <c r="M130" s="9">
        <f t="shared" si="29"/>
        <v>-1920.539816274854</v>
      </c>
      <c r="N130" s="9">
        <f t="shared" si="30"/>
        <v>-1657.2602275844611</v>
      </c>
      <c r="O130" s="9">
        <f t="shared" si="31"/>
        <v>-5283.6419495693663</v>
      </c>
      <c r="P130" s="9">
        <f t="shared" si="32"/>
        <v>-1403.8902521036382</v>
      </c>
      <c r="Q130" s="9">
        <f t="shared" si="33"/>
        <v>-68.210914469013375</v>
      </c>
      <c r="R130" s="9">
        <f t="shared" si="34"/>
        <v>-26699482.868276559</v>
      </c>
      <c r="S130" s="9">
        <f t="shared" si="35"/>
        <v>-246375.61651118146</v>
      </c>
      <c r="T130" s="9">
        <f t="shared" si="36"/>
        <v>-353328.63681468496</v>
      </c>
      <c r="U130" s="9">
        <f t="shared" si="37"/>
        <v>-82281.434017702064</v>
      </c>
      <c r="V130" s="9">
        <f t="shared" si="38"/>
        <v>-9228107.0817452613</v>
      </c>
      <c r="W130" s="9">
        <f t="shared" si="39"/>
        <v>-133144.81191999131</v>
      </c>
      <c r="X130" s="9">
        <f t="shared" si="40"/>
        <v>-27546.615478448071</v>
      </c>
      <c r="Y130" s="9">
        <f t="shared" si="41"/>
        <v>-90468.413424703933</v>
      </c>
      <c r="Z130" s="9">
        <f t="shared" si="42"/>
        <v>-4301.6302176586769</v>
      </c>
      <c r="AA130" s="20"/>
      <c r="AB130" s="9">
        <v>-4466227.9695754182</v>
      </c>
      <c r="AC130" s="9">
        <v>0.40595511561885772</v>
      </c>
      <c r="AD130" s="9">
        <v>-1.5579553449512526E-3</v>
      </c>
      <c r="AE130" s="9">
        <v>-12668.474071642459</v>
      </c>
      <c r="AF130" s="9">
        <v>-109964.94577354743</v>
      </c>
      <c r="AG130" s="9">
        <v>7.359221809480665E-2</v>
      </c>
      <c r="AH130" s="9">
        <v>66600.950605402177</v>
      </c>
      <c r="AI130" s="9">
        <v>-263.45378984257394</v>
      </c>
      <c r="AJ130" s="9">
        <v>-945.45599499317041</v>
      </c>
      <c r="AK130" s="9">
        <v>-292.17075045376458</v>
      </c>
      <c r="AL130" s="9">
        <v>-3047.568762624363</v>
      </c>
      <c r="AM130" s="9">
        <v>922.15195086264634</v>
      </c>
      <c r="AN130" s="9">
        <v>-16.138326482423917</v>
      </c>
      <c r="AO130" s="9">
        <v>-22237026.414202582</v>
      </c>
      <c r="AP130" s="9">
        <v>155667.67158281832</v>
      </c>
      <c r="AQ130" s="9">
        <v>215741.11750213386</v>
      </c>
      <c r="AR130" s="9">
        <v>3100.1212545760573</v>
      </c>
      <c r="AS130" s="9">
        <v>4794116.567633586</v>
      </c>
      <c r="AT130" s="9">
        <v>-117724.07255841148</v>
      </c>
      <c r="AU130" s="9">
        <v>-3558.4856877375128</v>
      </c>
      <c r="AV130" s="9">
        <v>-8200.5984437814732</v>
      </c>
      <c r="AW130" s="9">
        <v>-1166.0710822395733</v>
      </c>
      <c r="AX130" s="20"/>
      <c r="AY130" s="9">
        <v>-80222.471974137938</v>
      </c>
      <c r="AZ130" s="9">
        <v>4.3971170098244725</v>
      </c>
      <c r="BA130" s="9">
        <v>3.6608233059819834E-3</v>
      </c>
      <c r="BB130" s="9">
        <v>25682.787001280416</v>
      </c>
      <c r="BC130" s="9">
        <v>315854.48654986604</v>
      </c>
      <c r="BD130" s="9">
        <v>0.25186661859091447</v>
      </c>
      <c r="BE130" s="9">
        <v>29452.539339499217</v>
      </c>
      <c r="BF130" s="9">
        <v>1341.6233357429662</v>
      </c>
      <c r="BG130" s="9">
        <v>975.08382128168364</v>
      </c>
      <c r="BH130" s="9">
        <v>1365.0894771306964</v>
      </c>
      <c r="BI130" s="9">
        <v>2236.0731869450033</v>
      </c>
      <c r="BJ130" s="9">
        <v>2326.0422029662845</v>
      </c>
      <c r="BK130" s="9">
        <v>52.072587986589461</v>
      </c>
      <c r="BL130" s="9">
        <v>4462456.4540739749</v>
      </c>
      <c r="BM130" s="9">
        <v>402043.28809399978</v>
      </c>
      <c r="BN130" s="9">
        <v>569069.75431681878</v>
      </c>
      <c r="BO130" s="9">
        <v>85381.555272278129</v>
      </c>
      <c r="BP130" s="9">
        <v>14022223.649378847</v>
      </c>
      <c r="BQ130" s="9">
        <v>15420.73936157981</v>
      </c>
      <c r="BR130" s="9">
        <v>23988.129790710558</v>
      </c>
      <c r="BS130" s="9">
        <v>82267.814980922456</v>
      </c>
      <c r="BT130" s="9">
        <v>3135.5591354191033</v>
      </c>
      <c r="BU130" s="20"/>
    </row>
    <row r="131" spans="2:73" x14ac:dyDescent="0.2">
      <c r="B131" s="4" t="s">
        <v>51</v>
      </c>
      <c r="C131" s="12">
        <v>4</v>
      </c>
      <c r="D131" s="19"/>
      <c r="E131" s="9">
        <f t="shared" si="43"/>
        <v>-4240476.3844792312</v>
      </c>
      <c r="F131" s="9">
        <f t="shared" si="22"/>
        <v>-3.8162943332805059</v>
      </c>
      <c r="G131" s="9">
        <f t="shared" si="23"/>
        <v>-4.8583175201255945E-3</v>
      </c>
      <c r="H131" s="9">
        <f t="shared" si="24"/>
        <v>-34133.097369446717</v>
      </c>
      <c r="I131" s="9">
        <f t="shared" si="25"/>
        <v>-317502.2622716917</v>
      </c>
      <c r="J131" s="9">
        <f t="shared" si="26"/>
        <v>-0.13264532852566702</v>
      </c>
      <c r="K131" s="9">
        <f t="shared" si="27"/>
        <v>50365.404291759405</v>
      </c>
      <c r="L131" s="9">
        <f t="shared" si="28"/>
        <v>-1408.4557052181742</v>
      </c>
      <c r="M131" s="9">
        <f t="shared" si="29"/>
        <v>-1745.3999619120229</v>
      </c>
      <c r="N131" s="9">
        <f t="shared" si="30"/>
        <v>-1452.4723692600546</v>
      </c>
      <c r="O131" s="9">
        <f t="shared" si="31"/>
        <v>-5051.6594458594227</v>
      </c>
      <c r="P131" s="9">
        <f t="shared" si="32"/>
        <v>-1398.2868449983155</v>
      </c>
      <c r="Q131" s="9">
        <f t="shared" si="33"/>
        <v>-66.094949144247366</v>
      </c>
      <c r="R131" s="9">
        <f t="shared" si="34"/>
        <v>-26673932.926842473</v>
      </c>
      <c r="S131" s="9">
        <f t="shared" si="35"/>
        <v>-251402.04717399529</v>
      </c>
      <c r="T131" s="9">
        <f t="shared" si="36"/>
        <v>-360536.34071427817</v>
      </c>
      <c r="U131" s="9">
        <f t="shared" si="37"/>
        <v>-75879.04459434333</v>
      </c>
      <c r="V131" s="9">
        <f t="shared" si="38"/>
        <v>-9486455.0166707039</v>
      </c>
      <c r="W131" s="9">
        <f t="shared" si="39"/>
        <v>-136343.55661002858</v>
      </c>
      <c r="X131" s="9">
        <f t="shared" si="40"/>
        <v>-28363.552029944291</v>
      </c>
      <c r="Y131" s="9">
        <f t="shared" si="41"/>
        <v>-65627.849412454219</v>
      </c>
      <c r="Z131" s="9">
        <f t="shared" si="42"/>
        <v>-3549.6262606165674</v>
      </c>
      <c r="AA131" s="20"/>
      <c r="AB131" s="9">
        <v>-4347439.6804447481</v>
      </c>
      <c r="AC131" s="9">
        <v>2.0465283464854607</v>
      </c>
      <c r="AD131" s="9">
        <v>2.2780221183718742E-5</v>
      </c>
      <c r="AE131" s="9">
        <v>110.61863226049394</v>
      </c>
      <c r="AF131" s="9">
        <v>103637.05312812942</v>
      </c>
      <c r="AG131" s="9">
        <v>0.20317682959555233</v>
      </c>
      <c r="AH131" s="9">
        <v>89635.456744424999</v>
      </c>
      <c r="AI131" s="9">
        <v>380.37540910578036</v>
      </c>
      <c r="AJ131" s="9">
        <v>-445.28820020311178</v>
      </c>
      <c r="AK131" s="9">
        <v>367.64693358087391</v>
      </c>
      <c r="AL131" s="9">
        <v>-2070.2285299327509</v>
      </c>
      <c r="AM131" s="9">
        <v>1703.1027589567291</v>
      </c>
      <c r="AN131" s="9">
        <v>3.3351681712052672</v>
      </c>
      <c r="AO131" s="9">
        <v>-20723990.988077171</v>
      </c>
      <c r="AP131" s="9">
        <v>284655.67028467101</v>
      </c>
      <c r="AQ131" s="9">
        <v>398223.33170814707</v>
      </c>
      <c r="AR131" s="9">
        <v>37963.029102027547</v>
      </c>
      <c r="AS131" s="9">
        <v>9209843.1825010888</v>
      </c>
      <c r="AT131" s="9">
        <v>-115782.57079458883</v>
      </c>
      <c r="AU131" s="9">
        <v>3620.6210243364512</v>
      </c>
      <c r="AV131" s="9">
        <v>44062.570562109016</v>
      </c>
      <c r="AW131" s="9">
        <v>631.11925327556878</v>
      </c>
      <c r="AX131" s="20"/>
      <c r="AY131" s="9">
        <v>-106963.29596551723</v>
      </c>
      <c r="AZ131" s="9">
        <v>5.8628226797659666</v>
      </c>
      <c r="BA131" s="9">
        <v>4.8810977413093135E-3</v>
      </c>
      <c r="BB131" s="9">
        <v>34243.716001707209</v>
      </c>
      <c r="BC131" s="9">
        <v>421139.31539982109</v>
      </c>
      <c r="BD131" s="9">
        <v>0.33582215812121935</v>
      </c>
      <c r="BE131" s="9">
        <v>39270.052452665594</v>
      </c>
      <c r="BF131" s="9">
        <v>1788.8311143239546</v>
      </c>
      <c r="BG131" s="9">
        <v>1300.1117617089112</v>
      </c>
      <c r="BH131" s="9">
        <v>1820.1193028409286</v>
      </c>
      <c r="BI131" s="9">
        <v>2981.4309159266718</v>
      </c>
      <c r="BJ131" s="9">
        <v>3101.3896039550445</v>
      </c>
      <c r="BK131" s="9">
        <v>69.430117315452634</v>
      </c>
      <c r="BL131" s="9">
        <v>5949941.9387653023</v>
      </c>
      <c r="BM131" s="9">
        <v>536057.7174586663</v>
      </c>
      <c r="BN131" s="9">
        <v>758759.67242242524</v>
      </c>
      <c r="BO131" s="9">
        <v>113842.07369637088</v>
      </c>
      <c r="BP131" s="9">
        <v>18696298.199171793</v>
      </c>
      <c r="BQ131" s="9">
        <v>20560.985815439744</v>
      </c>
      <c r="BR131" s="9">
        <v>31984.173054280742</v>
      </c>
      <c r="BS131" s="9">
        <v>109690.41997456324</v>
      </c>
      <c r="BT131" s="9">
        <v>4180.7455138921359</v>
      </c>
      <c r="BU131" s="20"/>
    </row>
    <row r="132" spans="2:73" x14ac:dyDescent="0.2">
      <c r="B132" s="4" t="s">
        <v>51</v>
      </c>
      <c r="C132" s="12">
        <v>5</v>
      </c>
      <c r="D132" s="19"/>
      <c r="E132" s="9">
        <f t="shared" si="43"/>
        <v>-3941884.1227852046</v>
      </c>
      <c r="F132" s="9">
        <f t="shared" si="22"/>
        <v>-3.4213788846006694</v>
      </c>
      <c r="G132" s="9">
        <f t="shared" si="23"/>
        <v>-4.1939455111570483E-3</v>
      </c>
      <c r="H132" s="9">
        <f t="shared" si="24"/>
        <v>-27424.932756810154</v>
      </c>
      <c r="I132" s="9">
        <f t="shared" si="25"/>
        <v>-173000.84411462763</v>
      </c>
      <c r="J132" s="9">
        <f t="shared" si="26"/>
        <v>-7.1921350907091008E-2</v>
      </c>
      <c r="K132" s="9">
        <f t="shared" si="27"/>
        <v>63628.084039698791</v>
      </c>
      <c r="L132" s="9">
        <f t="shared" si="28"/>
        <v>-1107.1639290227756</v>
      </c>
      <c r="M132" s="9">
        <f t="shared" si="29"/>
        <v>-1451.3903051400489</v>
      </c>
      <c r="N132" s="9">
        <f t="shared" si="30"/>
        <v>-1139.2977960751255</v>
      </c>
      <c r="O132" s="9">
        <f t="shared" si="31"/>
        <v>-4532.2127155743219</v>
      </c>
      <c r="P132" s="9">
        <f t="shared" si="32"/>
        <v>-1323.1487812478986</v>
      </c>
      <c r="Q132" s="9">
        <f t="shared" si="33"/>
        <v>-60.388465305309424</v>
      </c>
      <c r="R132" s="9">
        <f t="shared" si="34"/>
        <v>-25368884.432553146</v>
      </c>
      <c r="S132" s="9">
        <f t="shared" si="35"/>
        <v>-245119.72836749442</v>
      </c>
      <c r="T132" s="9">
        <f t="shared" si="36"/>
        <v>-351524.62704284862</v>
      </c>
      <c r="U132" s="9">
        <f t="shared" si="37"/>
        <v>-64426.0351679296</v>
      </c>
      <c r="V132" s="9">
        <f t="shared" si="38"/>
        <v>-9331914.0063383952</v>
      </c>
      <c r="W132" s="9">
        <f t="shared" si="39"/>
        <v>-133611.07225753611</v>
      </c>
      <c r="X132" s="9">
        <f t="shared" si="40"/>
        <v>-27913.662379930425</v>
      </c>
      <c r="Y132" s="9">
        <f t="shared" si="41"/>
        <v>-32816.492465571981</v>
      </c>
      <c r="Z132" s="9">
        <f t="shared" si="42"/>
        <v>-2478.0199007707583</v>
      </c>
      <c r="AA132" s="20"/>
      <c r="AB132" s="9">
        <v>-4075588.2427421012</v>
      </c>
      <c r="AC132" s="9">
        <v>3.9071494651067913</v>
      </c>
      <c r="AD132" s="9">
        <v>1.9074266654795901E-3</v>
      </c>
      <c r="AE132" s="9">
        <v>15379.712245323866</v>
      </c>
      <c r="AF132" s="9">
        <v>353423.30013514851</v>
      </c>
      <c r="AG132" s="9">
        <v>0.34785634674443316</v>
      </c>
      <c r="AH132" s="9">
        <v>112715.64960553078</v>
      </c>
      <c r="AI132" s="9">
        <v>1128.8749638821675</v>
      </c>
      <c r="AJ132" s="9">
        <v>173.74939699608981</v>
      </c>
      <c r="AK132" s="9">
        <v>1135.8513324760347</v>
      </c>
      <c r="AL132" s="9">
        <v>-805.42407066598309</v>
      </c>
      <c r="AM132" s="9">
        <v>2553.5882236959087</v>
      </c>
      <c r="AN132" s="9">
        <v>26.399181339006379</v>
      </c>
      <c r="AO132" s="9">
        <v>-17931457.009096518</v>
      </c>
      <c r="AP132" s="9">
        <v>424952.41845583823</v>
      </c>
      <c r="AQ132" s="9">
        <v>596924.96348518308</v>
      </c>
      <c r="AR132" s="9">
        <v>77876.556952533952</v>
      </c>
      <c r="AS132" s="9">
        <v>14038458.742626343</v>
      </c>
      <c r="AT132" s="9">
        <v>-107909.83998823645</v>
      </c>
      <c r="AU132" s="9">
        <v>12066.553937920511</v>
      </c>
      <c r="AV132" s="9">
        <v>104296.53250263214</v>
      </c>
      <c r="AW132" s="9">
        <v>2747.9119915944143</v>
      </c>
      <c r="AX132" s="20"/>
      <c r="AY132" s="9">
        <v>-133704.11995689667</v>
      </c>
      <c r="AZ132" s="9">
        <v>7.3285283497074607</v>
      </c>
      <c r="BA132" s="9">
        <v>6.1013721766366383E-3</v>
      </c>
      <c r="BB132" s="9">
        <v>42804.645002134021</v>
      </c>
      <c r="BC132" s="9">
        <v>526424.14424977615</v>
      </c>
      <c r="BD132" s="9">
        <v>0.41977769765152417</v>
      </c>
      <c r="BE132" s="9">
        <v>49087.565565831988</v>
      </c>
      <c r="BF132" s="9">
        <v>2236.0388929049432</v>
      </c>
      <c r="BG132" s="9">
        <v>1625.1397021361388</v>
      </c>
      <c r="BH132" s="9">
        <v>2275.1491285511602</v>
      </c>
      <c r="BI132" s="9">
        <v>3726.7886449083389</v>
      </c>
      <c r="BJ132" s="9">
        <v>3876.7370049438073</v>
      </c>
      <c r="BK132" s="9">
        <v>86.787646644315799</v>
      </c>
      <c r="BL132" s="9">
        <v>7437427.4234566269</v>
      </c>
      <c r="BM132" s="9">
        <v>670072.14682333264</v>
      </c>
      <c r="BN132" s="9">
        <v>948449.59052803169</v>
      </c>
      <c r="BO132" s="9">
        <v>142302.59212046355</v>
      </c>
      <c r="BP132" s="9">
        <v>23370372.748964738</v>
      </c>
      <c r="BQ132" s="9">
        <v>25701.232269299679</v>
      </c>
      <c r="BR132" s="9">
        <v>39980.216317850936</v>
      </c>
      <c r="BS132" s="9">
        <v>137113.02496820412</v>
      </c>
      <c r="BT132" s="9">
        <v>5225.9318923651726</v>
      </c>
      <c r="BU132" s="20"/>
    </row>
    <row r="133" spans="2:73" x14ac:dyDescent="0.2">
      <c r="B133" s="4" t="s">
        <v>51</v>
      </c>
      <c r="C133" s="12">
        <v>6</v>
      </c>
      <c r="D133" s="19"/>
      <c r="E133" s="9">
        <f t="shared" si="43"/>
        <v>-3677587.335045049</v>
      </c>
      <c r="F133" s="9">
        <f t="shared" si="22"/>
        <v>-3.038931842420669</v>
      </c>
      <c r="G133" s="9">
        <f t="shared" si="23"/>
        <v>-3.5432418401883008E-3</v>
      </c>
      <c r="H133" s="9">
        <f t="shared" si="24"/>
        <v>-20891.142379169338</v>
      </c>
      <c r="I133" s="9">
        <f t="shared" si="25"/>
        <v>-30799.795532525983</v>
      </c>
      <c r="J133" s="9">
        <f t="shared" si="26"/>
        <v>-1.2015039038493713E-2</v>
      </c>
      <c r="K133" s="9">
        <f t="shared" si="27"/>
        <v>76864.074687640095</v>
      </c>
      <c r="L133" s="9">
        <f t="shared" si="28"/>
        <v>-809.47734532722666</v>
      </c>
      <c r="M133" s="9">
        <f t="shared" si="29"/>
        <v>-1164.5100516180057</v>
      </c>
      <c r="N133" s="9">
        <f t="shared" si="30"/>
        <v>-829.9649863900429</v>
      </c>
      <c r="O133" s="9">
        <f t="shared" si="31"/>
        <v>-4022.943620039071</v>
      </c>
      <c r="P133" s="9">
        <f t="shared" si="32"/>
        <v>-1251.8759862474367</v>
      </c>
      <c r="Q133" s="9">
        <f t="shared" si="33"/>
        <v>-54.809414341369958</v>
      </c>
      <c r="R133" s="9">
        <f t="shared" si="34"/>
        <v>-24085445.055263557</v>
      </c>
      <c r="S133" s="9">
        <f t="shared" si="35"/>
        <v>-239382.7322609867</v>
      </c>
      <c r="T133" s="9">
        <f t="shared" si="36"/>
        <v>-343297.23382140743</v>
      </c>
      <c r="U133" s="9">
        <f t="shared" si="37"/>
        <v>-53451.105516513038</v>
      </c>
      <c r="V133" s="9">
        <f t="shared" si="38"/>
        <v>-9195820.855005838</v>
      </c>
      <c r="W133" s="9">
        <f t="shared" si="39"/>
        <v>-130986.58136504257</v>
      </c>
      <c r="X133" s="9">
        <f t="shared" si="40"/>
        <v>-27584.711532416048</v>
      </c>
      <c r="Y133" s="9">
        <f t="shared" si="41"/>
        <v>-554.07924367839587</v>
      </c>
      <c r="Z133" s="9">
        <f t="shared" si="42"/>
        <v>-1430.072953424753</v>
      </c>
      <c r="AA133" s="20"/>
      <c r="AB133" s="9">
        <v>-3838032.2789933248</v>
      </c>
      <c r="AC133" s="9">
        <v>5.755302177228276</v>
      </c>
      <c r="AD133" s="9">
        <v>3.7784047717756659E-3</v>
      </c>
      <c r="AE133" s="9">
        <v>30474.431623391494</v>
      </c>
      <c r="AF133" s="9">
        <v>600909.17756720609</v>
      </c>
      <c r="AG133" s="9">
        <v>0.49171819814333523</v>
      </c>
      <c r="AH133" s="9">
        <v>135769.15336663852</v>
      </c>
      <c r="AI133" s="9">
        <v>1873.7693261587058</v>
      </c>
      <c r="AJ133" s="9">
        <v>785.65759094536156</v>
      </c>
      <c r="AK133" s="9">
        <v>1900.21396787135</v>
      </c>
      <c r="AL133" s="9">
        <v>449.20275385093538</v>
      </c>
      <c r="AM133" s="9">
        <v>3400.2084196851324</v>
      </c>
      <c r="AN133" s="9">
        <v>49.335761631808964</v>
      </c>
      <c r="AO133" s="9">
        <v>-15160532.147115607</v>
      </c>
      <c r="AP133" s="9">
        <v>564703.84392701287</v>
      </c>
      <c r="AQ133" s="9">
        <v>794842.27481223014</v>
      </c>
      <c r="AR133" s="9">
        <v>117312.00502804322</v>
      </c>
      <c r="AS133" s="9">
        <v>18848626.443751857</v>
      </c>
      <c r="AT133" s="9">
        <v>-100145.10264188294</v>
      </c>
      <c r="AU133" s="9">
        <v>20391.548049005069</v>
      </c>
      <c r="AV133" s="9">
        <v>163981.55071816652</v>
      </c>
      <c r="AW133" s="9">
        <v>4841.0453174134536</v>
      </c>
      <c r="AX133" s="20"/>
      <c r="AY133" s="9">
        <v>-160444.94394827588</v>
      </c>
      <c r="AZ133" s="9">
        <v>8.794234019648945</v>
      </c>
      <c r="BA133" s="9">
        <v>7.3216466119639667E-3</v>
      </c>
      <c r="BB133" s="9">
        <v>51365.574002560832</v>
      </c>
      <c r="BC133" s="9">
        <v>631708.97309973207</v>
      </c>
      <c r="BD133" s="9">
        <v>0.50373323718182894</v>
      </c>
      <c r="BE133" s="9">
        <v>58905.078678998434</v>
      </c>
      <c r="BF133" s="9">
        <v>2683.2466714859324</v>
      </c>
      <c r="BG133" s="9">
        <v>1950.1676425633673</v>
      </c>
      <c r="BH133" s="9">
        <v>2730.1789542613928</v>
      </c>
      <c r="BI133" s="9">
        <v>4472.1463738900065</v>
      </c>
      <c r="BJ133" s="9">
        <v>4652.0844059325691</v>
      </c>
      <c r="BK133" s="9">
        <v>104.14517597317892</v>
      </c>
      <c r="BL133" s="9">
        <v>8924912.9081479497</v>
      </c>
      <c r="BM133" s="9">
        <v>804086.57618799957</v>
      </c>
      <c r="BN133" s="9">
        <v>1138139.5086336376</v>
      </c>
      <c r="BO133" s="9">
        <v>170763.11054455626</v>
      </c>
      <c r="BP133" s="9">
        <v>28044447.298757695</v>
      </c>
      <c r="BQ133" s="9">
        <v>30841.47872315962</v>
      </c>
      <c r="BR133" s="9">
        <v>47976.259581421116</v>
      </c>
      <c r="BS133" s="9">
        <v>164535.62996184491</v>
      </c>
      <c r="BT133" s="9">
        <v>6271.1182708382066</v>
      </c>
      <c r="BU133" s="20"/>
    </row>
    <row r="134" spans="2:73" x14ac:dyDescent="0.2">
      <c r="B134" s="4" t="s">
        <v>51</v>
      </c>
      <c r="C134" s="12">
        <v>7</v>
      </c>
      <c r="D134" s="19"/>
      <c r="E134" s="9">
        <f t="shared" si="43"/>
        <v>-3647599.0057616578</v>
      </c>
      <c r="F134" s="9">
        <f t="shared" si="22"/>
        <v>-2.8632207743890152</v>
      </c>
      <c r="G134" s="9">
        <f t="shared" si="23"/>
        <v>-3.1813547659953843E-3</v>
      </c>
      <c r="H134" s="9">
        <f t="shared" si="24"/>
        <v>-16657.393404778566</v>
      </c>
      <c r="I134" s="9">
        <f t="shared" si="25"/>
        <v>77828.379392907722</v>
      </c>
      <c r="J134" s="9">
        <f t="shared" si="26"/>
        <v>3.3746438008112833E-2</v>
      </c>
      <c r="K134" s="9">
        <f t="shared" si="27"/>
        <v>90109.365283781837</v>
      </c>
      <c r="L134" s="9">
        <f t="shared" si="28"/>
        <v>-612.17806220792727</v>
      </c>
      <c r="M134" s="9">
        <f t="shared" si="29"/>
        <v>-988.75165801886146</v>
      </c>
      <c r="N134" s="9">
        <f t="shared" si="30"/>
        <v>-624.47273277843897</v>
      </c>
      <c r="O134" s="9">
        <f t="shared" si="31"/>
        <v>-3789.8693564778541</v>
      </c>
      <c r="P134" s="9">
        <f t="shared" si="32"/>
        <v>-1246.1122076707106</v>
      </c>
      <c r="Q134" s="9">
        <f t="shared" si="33"/>
        <v>-52.681325828591184</v>
      </c>
      <c r="R134" s="9">
        <f t="shared" si="34"/>
        <v>-24057156.904697739</v>
      </c>
      <c r="S134" s="9">
        <f t="shared" si="35"/>
        <v>-244395.37051774806</v>
      </c>
      <c r="T134" s="9">
        <f t="shared" si="36"/>
        <v>-350485.16357062757</v>
      </c>
      <c r="U134" s="9">
        <f t="shared" si="37"/>
        <v>-47024.414832078299</v>
      </c>
      <c r="V134" s="9">
        <f t="shared" si="38"/>
        <v>-9453820.4054096043</v>
      </c>
      <c r="W134" s="9">
        <f t="shared" si="39"/>
        <v>-134179.47225579506</v>
      </c>
      <c r="X134" s="9">
        <f t="shared" si="40"/>
        <v>-28400.669721411075</v>
      </c>
      <c r="Y134" s="9">
        <f t="shared" si="41"/>
        <v>24358.577792269847</v>
      </c>
      <c r="Z134" s="9">
        <f t="shared" si="42"/>
        <v>-675.83203489186417</v>
      </c>
      <c r="AA134" s="20"/>
      <c r="AB134" s="9">
        <v>-3834784.773701313</v>
      </c>
      <c r="AC134" s="9">
        <v>7.3967189152014257</v>
      </c>
      <c r="AD134" s="9">
        <v>5.3605662812959108E-3</v>
      </c>
      <c r="AE134" s="9">
        <v>43269.109598209085</v>
      </c>
      <c r="AF134" s="9">
        <v>814822.18134259467</v>
      </c>
      <c r="AG134" s="9">
        <v>0.62143521472024654</v>
      </c>
      <c r="AH134" s="9">
        <v>158831.95707594664</v>
      </c>
      <c r="AI134" s="9">
        <v>2518.2763878589922</v>
      </c>
      <c r="AJ134" s="9">
        <v>1286.4439249717332</v>
      </c>
      <c r="AK134" s="9">
        <v>2560.7360471931866</v>
      </c>
      <c r="AL134" s="9">
        <v>1427.6347463938207</v>
      </c>
      <c r="AM134" s="9">
        <v>4181.3195992506216</v>
      </c>
      <c r="AN134" s="9">
        <v>68.821379473450918</v>
      </c>
      <c r="AO134" s="9">
        <v>-13644758.51185846</v>
      </c>
      <c r="AP134" s="9">
        <v>693705.63503491832</v>
      </c>
      <c r="AQ134" s="9">
        <v>977344.26316861645</v>
      </c>
      <c r="AR134" s="9">
        <v>152199.21413657075</v>
      </c>
      <c r="AS134" s="9">
        <v>23264701.443141039</v>
      </c>
      <c r="AT134" s="9">
        <v>-98197.747078775486</v>
      </c>
      <c r="AU134" s="9">
        <v>27571.633123580235</v>
      </c>
      <c r="AV134" s="9">
        <v>216316.81274775564</v>
      </c>
      <c r="AW134" s="9">
        <v>6640.4726144193755</v>
      </c>
      <c r="AX134" s="20"/>
      <c r="AY134" s="9">
        <v>-187185.7679396552</v>
      </c>
      <c r="AZ134" s="9">
        <v>10.259939689590441</v>
      </c>
      <c r="BA134" s="9">
        <v>8.5419210472912951E-3</v>
      </c>
      <c r="BB134" s="9">
        <v>59926.503002987651</v>
      </c>
      <c r="BC134" s="9">
        <v>736993.80194968695</v>
      </c>
      <c r="BD134" s="9">
        <v>0.58768877671213371</v>
      </c>
      <c r="BE134" s="9">
        <v>68722.591792164807</v>
      </c>
      <c r="BF134" s="9">
        <v>3130.4544500669194</v>
      </c>
      <c r="BG134" s="9">
        <v>2275.1955829905946</v>
      </c>
      <c r="BH134" s="9">
        <v>3185.2087799716255</v>
      </c>
      <c r="BI134" s="9">
        <v>5217.5041028716751</v>
      </c>
      <c r="BJ134" s="9">
        <v>5427.4318069213323</v>
      </c>
      <c r="BK134" s="9">
        <v>121.5027053020421</v>
      </c>
      <c r="BL134" s="9">
        <v>10412398.392839281</v>
      </c>
      <c r="BM134" s="9">
        <v>938101.00555266638</v>
      </c>
      <c r="BN134" s="9">
        <v>1327829.426739244</v>
      </c>
      <c r="BO134" s="9">
        <v>199223.62896864905</v>
      </c>
      <c r="BP134" s="9">
        <v>32718521.848550644</v>
      </c>
      <c r="BQ134" s="9">
        <v>35981.725177019573</v>
      </c>
      <c r="BR134" s="9">
        <v>55972.302844991311</v>
      </c>
      <c r="BS134" s="9">
        <v>191958.23495548579</v>
      </c>
      <c r="BT134" s="9">
        <v>7316.3046493112397</v>
      </c>
      <c r="BU134" s="20"/>
    </row>
    <row r="135" spans="2:73" x14ac:dyDescent="0.2">
      <c r="B135" s="4" t="s">
        <v>51</v>
      </c>
      <c r="C135" s="12">
        <v>8</v>
      </c>
      <c r="D135" s="19"/>
      <c r="E135" s="9">
        <f t="shared" si="43"/>
        <v>-3807173.9837503466</v>
      </c>
      <c r="F135" s="9">
        <f t="shared" si="22"/>
        <v>-2.7665524477691896</v>
      </c>
      <c r="G135" s="9">
        <f t="shared" si="23"/>
        <v>-2.8895941423226299E-3</v>
      </c>
      <c r="H135" s="9">
        <f t="shared" si="24"/>
        <v>-12586.718184172882</v>
      </c>
      <c r="I135" s="9">
        <f t="shared" si="25"/>
        <v>176565.88817044569</v>
      </c>
      <c r="J135" s="9">
        <f t="shared" si="26"/>
        <v>7.7960886366211457E-2</v>
      </c>
      <c r="K135" s="9">
        <f t="shared" si="27"/>
        <v>103380.985086411</v>
      </c>
      <c r="L135" s="9">
        <f t="shared" si="28"/>
        <v>-405.04575753717972</v>
      </c>
      <c r="M135" s="9">
        <f t="shared" si="29"/>
        <v>-857.19127985011551</v>
      </c>
      <c r="N135" s="9">
        <f t="shared" si="30"/>
        <v>-409.833887731706</v>
      </c>
      <c r="O135" s="9">
        <f t="shared" si="31"/>
        <v>-3609.9375505967887</v>
      </c>
      <c r="P135" s="9">
        <f t="shared" si="32"/>
        <v>-1269.8783571790254</v>
      </c>
      <c r="Q135" s="9">
        <f t="shared" si="33"/>
        <v>-51.483070031344738</v>
      </c>
      <c r="R135" s="9">
        <f t="shared" si="34"/>
        <v>-24162113.878688708</v>
      </c>
      <c r="S135" s="9">
        <f t="shared" si="35"/>
        <v>-253340.73575094994</v>
      </c>
      <c r="T135" s="9">
        <f t="shared" si="36"/>
        <v>-363327.72354466189</v>
      </c>
      <c r="U135" s="9">
        <f t="shared" si="37"/>
        <v>-44077.721623250953</v>
      </c>
      <c r="V135" s="9">
        <f t="shared" si="38"/>
        <v>-9844086.4019625224</v>
      </c>
      <c r="W135" s="9">
        <f t="shared" si="39"/>
        <v>-137994.58039208653</v>
      </c>
      <c r="X135" s="9">
        <f t="shared" si="40"/>
        <v>-30155.20980181342</v>
      </c>
      <c r="Y135" s="9">
        <f t="shared" si="41"/>
        <v>47753.095489560044</v>
      </c>
      <c r="Z135" s="9">
        <f t="shared" si="42"/>
        <v>-84.831026733183535</v>
      </c>
      <c r="AA135" s="20"/>
      <c r="AB135" s="9">
        <v>-4021100.5756813809</v>
      </c>
      <c r="AC135" s="9">
        <v>8.9590929117627436</v>
      </c>
      <c r="AD135" s="9">
        <v>6.872601340295997E-3</v>
      </c>
      <c r="AE135" s="9">
        <v>55900.713819241537</v>
      </c>
      <c r="AF135" s="9">
        <v>1018844.5189700879</v>
      </c>
      <c r="AG135" s="9">
        <v>0.74960520260865016</v>
      </c>
      <c r="AH135" s="9">
        <v>181921.08999174219</v>
      </c>
      <c r="AI135" s="9">
        <v>3172.6164711107294</v>
      </c>
      <c r="AJ135" s="9">
        <v>1743.0322435677069</v>
      </c>
      <c r="AK135" s="9">
        <v>3230.4047179501513</v>
      </c>
      <c r="AL135" s="9">
        <v>2352.9242812565549</v>
      </c>
      <c r="AM135" s="9">
        <v>4932.9008507310637</v>
      </c>
      <c r="AN135" s="9">
        <v>87.37716459956053</v>
      </c>
      <c r="AO135" s="9">
        <v>-12262230.001158103</v>
      </c>
      <c r="AP135" s="9">
        <v>818774.69916638266</v>
      </c>
      <c r="AQ135" s="9">
        <v>1154191.6213001886</v>
      </c>
      <c r="AR135" s="9">
        <v>183606.4257694908</v>
      </c>
      <c r="AS135" s="9">
        <v>27548509.996381063</v>
      </c>
      <c r="AT135" s="9">
        <v>-96872.608761207026</v>
      </c>
      <c r="AU135" s="9">
        <v>33813.136306748063</v>
      </c>
      <c r="AV135" s="9">
        <v>267133.93543868652</v>
      </c>
      <c r="AW135" s="9">
        <v>8276.6600010510883</v>
      </c>
      <c r="AX135" s="20"/>
      <c r="AY135" s="9">
        <v>-213926.59193103446</v>
      </c>
      <c r="AZ135" s="9">
        <v>11.725645359531933</v>
      </c>
      <c r="BA135" s="9">
        <v>9.7621954826186269E-3</v>
      </c>
      <c r="BB135" s="9">
        <v>68487.432003414418</v>
      </c>
      <c r="BC135" s="9">
        <v>842278.63079964218</v>
      </c>
      <c r="BD135" s="9">
        <v>0.6716443162424387</v>
      </c>
      <c r="BE135" s="9">
        <v>78540.104905331187</v>
      </c>
      <c r="BF135" s="9">
        <v>3577.6622286479092</v>
      </c>
      <c r="BG135" s="9">
        <v>2600.2235234178224</v>
      </c>
      <c r="BH135" s="9">
        <v>3640.2386056818573</v>
      </c>
      <c r="BI135" s="9">
        <v>5962.8618318533436</v>
      </c>
      <c r="BJ135" s="9">
        <v>6202.7792079100891</v>
      </c>
      <c r="BK135" s="9">
        <v>138.86023463090527</v>
      </c>
      <c r="BL135" s="9">
        <v>11899883.877530605</v>
      </c>
      <c r="BM135" s="9">
        <v>1072115.4349173326</v>
      </c>
      <c r="BN135" s="9">
        <v>1517519.3448448505</v>
      </c>
      <c r="BO135" s="9">
        <v>227684.14739274175</v>
      </c>
      <c r="BP135" s="9">
        <v>37392596.398343585</v>
      </c>
      <c r="BQ135" s="9">
        <v>41121.971630879489</v>
      </c>
      <c r="BR135" s="9">
        <v>63968.346108561484</v>
      </c>
      <c r="BS135" s="9">
        <v>219380.83994912647</v>
      </c>
      <c r="BT135" s="9">
        <v>8361.4910277842719</v>
      </c>
      <c r="BU135" s="20"/>
    </row>
    <row r="136" spans="2:73" x14ac:dyDescent="0.2">
      <c r="B136" s="4" t="s">
        <v>51</v>
      </c>
      <c r="C136" s="12">
        <v>9</v>
      </c>
      <c r="D136" s="19"/>
      <c r="E136" s="9">
        <f t="shared" si="43"/>
        <v>-3720390.958868992</v>
      </c>
      <c r="F136" s="9">
        <f t="shared" ref="F136:F199" si="44">AC136-AZ136</f>
        <v>-2.5876602160042825</v>
      </c>
      <c r="G136" s="9">
        <f t="shared" ref="G136:G199" si="45">AD136-BA136</f>
        <v>-2.5218414834470709E-3</v>
      </c>
      <c r="H136" s="9">
        <f t="shared" ref="H136:H199" si="46">AE136-BB136</f>
        <v>-8195.5223273430747</v>
      </c>
      <c r="I136" s="9">
        <f t="shared" ref="I136:I199" si="47">AF136-BC136</f>
        <v>286466.91369346459</v>
      </c>
      <c r="J136" s="9">
        <f t="shared" ref="J136:J199" si="48">AG136-BD136</f>
        <v>0.12442485166667538</v>
      </c>
      <c r="K136" s="9">
        <f t="shared" ref="K136:K199" si="49">AH136-BE136</f>
        <v>116678.70345642731</v>
      </c>
      <c r="L136" s="9">
        <f t="shared" ref="L136:L199" si="50">AI136-BF136</f>
        <v>-202.63746652706641</v>
      </c>
      <c r="M136" s="9">
        <f t="shared" ref="M136:M199" si="51">AJ136-BG136</f>
        <v>-679.3630254455943</v>
      </c>
      <c r="N136" s="9">
        <f t="shared" ref="N136:N199" si="52">AK136-BH136</f>
        <v>-199.06871367030681</v>
      </c>
      <c r="O136" s="9">
        <f t="shared" ref="O136:O199" si="53">AL136-BI136</f>
        <v>-3372.5448236809134</v>
      </c>
      <c r="P136" s="9">
        <f t="shared" ref="P136:P199" si="54">AM136-BJ136</f>
        <v>-1263.8113490932419</v>
      </c>
      <c r="Q136" s="9">
        <f t="shared" ref="Q136:Q199" si="55">AN136-BK136</f>
        <v>-49.333821924103972</v>
      </c>
      <c r="R136" s="9">
        <f t="shared" ref="R136:R199" si="56">AO136-BL136</f>
        <v>-24126679.710037369</v>
      </c>
      <c r="S136" s="9">
        <f t="shared" ref="S136:S199" si="57">AP136-BM136</f>
        <v>-258291.08290940267</v>
      </c>
      <c r="T136" s="9">
        <f t="shared" ref="T136:T199" si="58">AQ136-BN136</f>
        <v>-370425.89592878963</v>
      </c>
      <c r="U136" s="9">
        <f t="shared" ref="U136:U199" si="59">AR136-BO136</f>
        <v>-37588.999826135754</v>
      </c>
      <c r="V136" s="9">
        <f t="shared" ref="V136:V199" si="60">AS136-BP136</f>
        <v>-10099997.490511596</v>
      </c>
      <c r="W136" s="9">
        <f t="shared" ref="W136:W199" si="61">AT136-BQ136</f>
        <v>-141153.68052796711</v>
      </c>
      <c r="X136" s="9">
        <f t="shared" ref="X136:X199" si="62">AU136-BR136</f>
        <v>-30966.913867528092</v>
      </c>
      <c r="Y136" s="9">
        <f t="shared" ref="Y136:Y199" si="63">AV136-BS136</f>
        <v>73065.25119878276</v>
      </c>
      <c r="Z136" s="9">
        <f t="shared" ref="Z136:Z199" si="64">AW136-BT136</f>
        <v>674.50612259386617</v>
      </c>
      <c r="AA136" s="20"/>
      <c r="AB136" s="9">
        <v>-3961058.3747914061</v>
      </c>
      <c r="AC136" s="9">
        <v>10.603690813469148</v>
      </c>
      <c r="AD136" s="9">
        <v>8.4606284344988965E-3</v>
      </c>
      <c r="AE136" s="9">
        <v>68852.838676498228</v>
      </c>
      <c r="AF136" s="9">
        <v>1234030.3733430628</v>
      </c>
      <c r="AG136" s="9">
        <v>0.8800247074394193</v>
      </c>
      <c r="AH136" s="9">
        <v>205036.32147492497</v>
      </c>
      <c r="AI136" s="9">
        <v>3822.2325407018348</v>
      </c>
      <c r="AJ136" s="9">
        <v>2245.8884383994573</v>
      </c>
      <c r="AK136" s="9">
        <v>3896.1997177217854</v>
      </c>
      <c r="AL136" s="9">
        <v>3335.6747371541023</v>
      </c>
      <c r="AM136" s="9">
        <v>5714.3152598056186</v>
      </c>
      <c r="AN136" s="9">
        <v>106.88394203566452</v>
      </c>
      <c r="AO136" s="9">
        <v>-10739310.347815424</v>
      </c>
      <c r="AP136" s="9">
        <v>947838.78137259721</v>
      </c>
      <c r="AQ136" s="9">
        <v>1336783.3670216694</v>
      </c>
      <c r="AR136" s="9">
        <v>218555.66599069882</v>
      </c>
      <c r="AS136" s="9">
        <v>31966673.45762495</v>
      </c>
      <c r="AT136" s="9">
        <v>-94891.462443227618</v>
      </c>
      <c r="AU136" s="9">
        <v>40997.475504603608</v>
      </c>
      <c r="AV136" s="9">
        <v>319868.69614155038</v>
      </c>
      <c r="AW136" s="9">
        <v>10081.183528851179</v>
      </c>
      <c r="AX136" s="20"/>
      <c r="AY136" s="9">
        <v>-240667.41592241407</v>
      </c>
      <c r="AZ136" s="9">
        <v>13.191351029473431</v>
      </c>
      <c r="BA136" s="9">
        <v>1.0982469917945967E-2</v>
      </c>
      <c r="BB136" s="9">
        <v>77048.361003841303</v>
      </c>
      <c r="BC136" s="9">
        <v>947563.45964959823</v>
      </c>
      <c r="BD136" s="9">
        <v>0.75559985577274391</v>
      </c>
      <c r="BE136" s="9">
        <v>88357.618018497669</v>
      </c>
      <c r="BF136" s="9">
        <v>4024.8700072289012</v>
      </c>
      <c r="BG136" s="9">
        <v>2925.2514638450516</v>
      </c>
      <c r="BH136" s="9">
        <v>4095.2684313920922</v>
      </c>
      <c r="BI136" s="9">
        <v>6708.2195608350157</v>
      </c>
      <c r="BJ136" s="9">
        <v>6978.1266088988605</v>
      </c>
      <c r="BK136" s="9">
        <v>156.21776395976849</v>
      </c>
      <c r="BL136" s="9">
        <v>13387369.362221945</v>
      </c>
      <c r="BM136" s="9">
        <v>1206129.8642819999</v>
      </c>
      <c r="BN136" s="9">
        <v>1707209.262950459</v>
      </c>
      <c r="BO136" s="9">
        <v>256144.66581683457</v>
      </c>
      <c r="BP136" s="9">
        <v>42066670.948136546</v>
      </c>
      <c r="BQ136" s="9">
        <v>46262.218084739477</v>
      </c>
      <c r="BR136" s="9">
        <v>71964.3893721317</v>
      </c>
      <c r="BS136" s="9">
        <v>246803.44494276762</v>
      </c>
      <c r="BT136" s="9">
        <v>9406.6774062573131</v>
      </c>
      <c r="BU136" s="20"/>
    </row>
    <row r="137" spans="2:73" x14ac:dyDescent="0.2">
      <c r="B137" s="4" t="s">
        <v>51</v>
      </c>
      <c r="C137" s="12">
        <v>10</v>
      </c>
      <c r="D137" s="19"/>
      <c r="E137" s="9">
        <f t="shared" ref="E137:E200" si="65">AB137-AY137</f>
        <v>-3642866.9090864812</v>
      </c>
      <c r="F137" s="9">
        <f t="shared" si="44"/>
        <v>-2.3965546600429501</v>
      </c>
      <c r="G137" s="9">
        <f t="shared" si="45"/>
        <v>-2.1409695433739443E-3</v>
      </c>
      <c r="H137" s="9">
        <f t="shared" si="46"/>
        <v>-3658.9248136327078</v>
      </c>
      <c r="I137" s="9">
        <f t="shared" si="47"/>
        <v>398552.4838062888</v>
      </c>
      <c r="J137" s="9">
        <f t="shared" si="48"/>
        <v>0.17161778296802577</v>
      </c>
      <c r="K137" s="9">
        <f t="shared" si="49"/>
        <v>130007.45151780982</v>
      </c>
      <c r="L137" s="9">
        <f t="shared" si="50"/>
        <v>2.5425801153396606</v>
      </c>
      <c r="M137" s="9">
        <f t="shared" si="51"/>
        <v>-494.51431588017113</v>
      </c>
      <c r="N137" s="9">
        <f t="shared" si="52"/>
        <v>14.680652740567893</v>
      </c>
      <c r="O137" s="9">
        <f t="shared" si="53"/>
        <v>-3125.3199555718502</v>
      </c>
      <c r="P137" s="9">
        <f t="shared" si="54"/>
        <v>-1253.8598151504048</v>
      </c>
      <c r="Q137" s="9">
        <f t="shared" si="55"/>
        <v>-47.05506849560328</v>
      </c>
      <c r="R137" s="9">
        <f t="shared" si="56"/>
        <v>-24069722.126761973</v>
      </c>
      <c r="S137" s="9">
        <f t="shared" si="57"/>
        <v>-262703.93127288274</v>
      </c>
      <c r="T137" s="9">
        <f t="shared" si="58"/>
        <v>-376751.05258347816</v>
      </c>
      <c r="U137" s="9">
        <f t="shared" si="59"/>
        <v>-30622.381872464262</v>
      </c>
      <c r="V137" s="9">
        <f t="shared" si="60"/>
        <v>-10337801.901934691</v>
      </c>
      <c r="W137" s="9">
        <f t="shared" si="61"/>
        <v>-144210.19599656301</v>
      </c>
      <c r="X137" s="9">
        <f t="shared" si="62"/>
        <v>-31658.223606165666</v>
      </c>
      <c r="Y137" s="9">
        <f t="shared" si="63"/>
        <v>98873.445387500396</v>
      </c>
      <c r="Z137" s="9">
        <f t="shared" si="64"/>
        <v>1457.6627915662393</v>
      </c>
      <c r="AA137" s="20"/>
      <c r="AB137" s="9">
        <v>-3910275.1490002745</v>
      </c>
      <c r="AC137" s="9">
        <v>12.260502039371977</v>
      </c>
      <c r="AD137" s="9">
        <v>1.0061774809899339E-2</v>
      </c>
      <c r="AE137" s="9">
        <v>81950.365190635363</v>
      </c>
      <c r="AF137" s="9">
        <v>1451400.7723058416</v>
      </c>
      <c r="AG137" s="9">
        <v>1.0111731782710747</v>
      </c>
      <c r="AH137" s="9">
        <v>228182.58264947389</v>
      </c>
      <c r="AI137" s="9">
        <v>4474.6203659252278</v>
      </c>
      <c r="AJ137" s="9">
        <v>2755.7650883921087</v>
      </c>
      <c r="AK137" s="9">
        <v>4564.9789098428901</v>
      </c>
      <c r="AL137" s="9">
        <v>4328.257334244835</v>
      </c>
      <c r="AM137" s="9">
        <v>6499.6141947372153</v>
      </c>
      <c r="AN137" s="9">
        <v>126.52022479302843</v>
      </c>
      <c r="AO137" s="9">
        <v>-9194867.2798487134</v>
      </c>
      <c r="AP137" s="9">
        <v>1077440.3623737833</v>
      </c>
      <c r="AQ137" s="9">
        <v>1520148.1284725871</v>
      </c>
      <c r="AR137" s="9">
        <v>253982.80236846308</v>
      </c>
      <c r="AS137" s="9">
        <v>36402943.595994823</v>
      </c>
      <c r="AT137" s="9">
        <v>-92807.73145796363</v>
      </c>
      <c r="AU137" s="9">
        <v>48302.209029536236</v>
      </c>
      <c r="AV137" s="9">
        <v>373099.49532390875</v>
      </c>
      <c r="AW137" s="9">
        <v>11909.526576296586</v>
      </c>
      <c r="AX137" s="20"/>
      <c r="AY137" s="9">
        <v>-267408.2399137934</v>
      </c>
      <c r="AZ137" s="9">
        <v>14.657056699414927</v>
      </c>
      <c r="BA137" s="9">
        <v>1.2202744353273284E-2</v>
      </c>
      <c r="BB137" s="9">
        <v>85609.29000426807</v>
      </c>
      <c r="BC137" s="9">
        <v>1052848.2884995528</v>
      </c>
      <c r="BD137" s="9">
        <v>0.8395553953030489</v>
      </c>
      <c r="BE137" s="9">
        <v>98175.131131664064</v>
      </c>
      <c r="BF137" s="9">
        <v>4472.0777858098882</v>
      </c>
      <c r="BG137" s="9">
        <v>3250.2794042722799</v>
      </c>
      <c r="BH137" s="9">
        <v>4550.2982571023222</v>
      </c>
      <c r="BI137" s="9">
        <v>7453.5772898166852</v>
      </c>
      <c r="BJ137" s="9">
        <v>7753.47400988762</v>
      </c>
      <c r="BK137" s="9">
        <v>173.57529328863171</v>
      </c>
      <c r="BL137" s="9">
        <v>14874854.846913259</v>
      </c>
      <c r="BM137" s="9">
        <v>1340144.293646666</v>
      </c>
      <c r="BN137" s="9">
        <v>1896899.1810560653</v>
      </c>
      <c r="BO137" s="9">
        <v>284605.18424092734</v>
      </c>
      <c r="BP137" s="9">
        <v>46740745.497929513</v>
      </c>
      <c r="BQ137" s="9">
        <v>51402.464538599379</v>
      </c>
      <c r="BR137" s="9">
        <v>79960.432635701902</v>
      </c>
      <c r="BS137" s="9">
        <v>274226.04993640835</v>
      </c>
      <c r="BT137" s="9">
        <v>10451.863784730347</v>
      </c>
      <c r="BU137" s="20"/>
    </row>
    <row r="138" spans="2:73" x14ac:dyDescent="0.2">
      <c r="B138" s="4" t="s">
        <v>51</v>
      </c>
      <c r="C138" s="12">
        <v>11</v>
      </c>
      <c r="D138" s="19"/>
      <c r="E138" s="9">
        <f t="shared" si="65"/>
        <v>-3377006.6384993386</v>
      </c>
      <c r="F138" s="9">
        <f t="shared" si="44"/>
        <v>-2.0100793116792843</v>
      </c>
      <c r="G138" s="9">
        <f t="shared" si="45"/>
        <v>-1.4829383794154102E-3</v>
      </c>
      <c r="H138" s="9">
        <f t="shared" si="46"/>
        <v>3053.8989455903502</v>
      </c>
      <c r="I138" s="9">
        <f t="shared" si="47"/>
        <v>542344.69426187291</v>
      </c>
      <c r="J138" s="9">
        <f t="shared" si="48"/>
        <v>0.23237137065457492</v>
      </c>
      <c r="K138" s="9">
        <f t="shared" si="49"/>
        <v>143321.25743993773</v>
      </c>
      <c r="L138" s="9">
        <f t="shared" si="50"/>
        <v>306.17517387953922</v>
      </c>
      <c r="M138" s="9">
        <f t="shared" si="51"/>
        <v>-204.95873964156954</v>
      </c>
      <c r="N138" s="9">
        <f t="shared" si="52"/>
        <v>330.15385067695388</v>
      </c>
      <c r="O138" s="9">
        <f t="shared" si="53"/>
        <v>-2610.6186480103361</v>
      </c>
      <c r="P138" s="9">
        <f t="shared" si="54"/>
        <v>-1182.1404091283202</v>
      </c>
      <c r="Q138" s="9">
        <f t="shared" si="55"/>
        <v>-41.444137219092767</v>
      </c>
      <c r="R138" s="9">
        <f t="shared" si="56"/>
        <v>-22776578.398104884</v>
      </c>
      <c r="S138" s="9">
        <f t="shared" si="57"/>
        <v>-256890.16974438727</v>
      </c>
      <c r="T138" s="9">
        <f t="shared" si="58"/>
        <v>-368413.1225268743</v>
      </c>
      <c r="U138" s="9">
        <f t="shared" si="59"/>
        <v>-19562.805676164455</v>
      </c>
      <c r="V138" s="9">
        <f t="shared" si="60"/>
        <v>-10199223.463128753</v>
      </c>
      <c r="W138" s="9">
        <f t="shared" si="61"/>
        <v>-141545.43939557677</v>
      </c>
      <c r="X138" s="9">
        <f t="shared" si="62"/>
        <v>-31324.003007423045</v>
      </c>
      <c r="Y138" s="9">
        <f t="shared" si="63"/>
        <v>131615.34162990027</v>
      </c>
      <c r="Z138" s="9">
        <f t="shared" si="64"/>
        <v>2512.7427379298861</v>
      </c>
      <c r="AA138" s="20"/>
      <c r="AB138" s="9">
        <v>-3671155.7024045112</v>
      </c>
      <c r="AC138" s="9">
        <v>14.112683057677131</v>
      </c>
      <c r="AD138" s="9">
        <v>1.1940080409185207E-2</v>
      </c>
      <c r="AE138" s="9">
        <v>97224.117950285246</v>
      </c>
      <c r="AF138" s="9">
        <v>1700477.8116113816</v>
      </c>
      <c r="AG138" s="9">
        <v>1.1558823054879281</v>
      </c>
      <c r="AH138" s="9">
        <v>251313.90168476824</v>
      </c>
      <c r="AI138" s="9">
        <v>5225.4607382704153</v>
      </c>
      <c r="AJ138" s="9">
        <v>3370.3486050579368</v>
      </c>
      <c r="AK138" s="9">
        <v>5335.4819334895083</v>
      </c>
      <c r="AL138" s="9">
        <v>5588.3163707880167</v>
      </c>
      <c r="AM138" s="9">
        <v>7346.6810017480584</v>
      </c>
      <c r="AN138" s="9">
        <v>149.48868539840203</v>
      </c>
      <c r="AO138" s="9">
        <v>-6414238.066500294</v>
      </c>
      <c r="AP138" s="9">
        <v>1217268.553266946</v>
      </c>
      <c r="AQ138" s="9">
        <v>1718175.9766347969</v>
      </c>
      <c r="AR138" s="9">
        <v>293502.89698885567</v>
      </c>
      <c r="AS138" s="9">
        <v>41215596.584593721</v>
      </c>
      <c r="AT138" s="9">
        <v>-85002.728403117449</v>
      </c>
      <c r="AU138" s="9">
        <v>56632.472891849015</v>
      </c>
      <c r="AV138" s="9">
        <v>433263.99655994936</v>
      </c>
      <c r="AW138" s="9">
        <v>14009.792901133269</v>
      </c>
      <c r="AX138" s="20"/>
      <c r="AY138" s="9">
        <v>-294149.06390517234</v>
      </c>
      <c r="AZ138" s="9">
        <v>16.122762369356415</v>
      </c>
      <c r="BA138" s="9">
        <v>1.3423018788600617E-2</v>
      </c>
      <c r="BB138" s="9">
        <v>94170.219004694896</v>
      </c>
      <c r="BC138" s="9">
        <v>1158133.1173495087</v>
      </c>
      <c r="BD138" s="9">
        <v>0.92351093483335323</v>
      </c>
      <c r="BE138" s="9">
        <v>107992.64424483052</v>
      </c>
      <c r="BF138" s="9">
        <v>4919.2855643908761</v>
      </c>
      <c r="BG138" s="9">
        <v>3575.3073446995063</v>
      </c>
      <c r="BH138" s="9">
        <v>5005.3280828125544</v>
      </c>
      <c r="BI138" s="9">
        <v>8198.9350187983528</v>
      </c>
      <c r="BJ138" s="9">
        <v>8528.8214108763786</v>
      </c>
      <c r="BK138" s="9">
        <v>190.93282261749479</v>
      </c>
      <c r="BL138" s="9">
        <v>16362340.331604591</v>
      </c>
      <c r="BM138" s="9">
        <v>1474158.7230113333</v>
      </c>
      <c r="BN138" s="9">
        <v>2086589.0991616712</v>
      </c>
      <c r="BO138" s="9">
        <v>313065.70266502013</v>
      </c>
      <c r="BP138" s="9">
        <v>51414820.047722474</v>
      </c>
      <c r="BQ138" s="9">
        <v>56542.710992459331</v>
      </c>
      <c r="BR138" s="9">
        <v>87956.47589927206</v>
      </c>
      <c r="BS138" s="9">
        <v>301648.65493004909</v>
      </c>
      <c r="BT138" s="9">
        <v>11497.050163203383</v>
      </c>
      <c r="BU138" s="20"/>
    </row>
    <row r="139" spans="2:73" x14ac:dyDescent="0.2">
      <c r="B139" s="4" t="s">
        <v>51</v>
      </c>
      <c r="C139" s="12">
        <v>12</v>
      </c>
      <c r="D139" s="19"/>
      <c r="E139" s="9">
        <f t="shared" si="65"/>
        <v>-3117406.6284845993</v>
      </c>
      <c r="F139" s="9">
        <f t="shared" si="44"/>
        <v>-1.6232863812581915</v>
      </c>
      <c r="G139" s="9">
        <f t="shared" si="45"/>
        <v>-8.2431333336089457E-4</v>
      </c>
      <c r="H139" s="9">
        <f t="shared" si="46"/>
        <v>9784.0855673333572</v>
      </c>
      <c r="I139" s="9">
        <f t="shared" si="47"/>
        <v>686265.79248765483</v>
      </c>
      <c r="J139" s="9">
        <f t="shared" si="48"/>
        <v>0.29319840180893664</v>
      </c>
      <c r="K139" s="9">
        <f t="shared" si="49"/>
        <v>156639.52782383998</v>
      </c>
      <c r="L139" s="9">
        <f t="shared" si="50"/>
        <v>610.36108234896255</v>
      </c>
      <c r="M139" s="9">
        <f t="shared" si="51"/>
        <v>84.798150755915231</v>
      </c>
      <c r="N139" s="9">
        <f t="shared" si="52"/>
        <v>646.19784577162682</v>
      </c>
      <c r="O139" s="9">
        <f t="shared" si="53"/>
        <v>-2095.4854520000436</v>
      </c>
      <c r="P139" s="9">
        <f t="shared" si="54"/>
        <v>-1110.3951608647931</v>
      </c>
      <c r="Q139" s="9">
        <f t="shared" si="55"/>
        <v>-35.831464478080107</v>
      </c>
      <c r="R139" s="9">
        <f t="shared" si="56"/>
        <v>-21482775.916127052</v>
      </c>
      <c r="S139" s="9">
        <f t="shared" si="57"/>
        <v>-251069.97891903622</v>
      </c>
      <c r="T139" s="9">
        <f t="shared" si="58"/>
        <v>-360065.924744908</v>
      </c>
      <c r="U139" s="9">
        <f t="shared" si="59"/>
        <v>-8497.4990172016551</v>
      </c>
      <c r="V139" s="9">
        <f t="shared" si="60"/>
        <v>-10060422.202241093</v>
      </c>
      <c r="W139" s="9">
        <f t="shared" si="61"/>
        <v>-138877.1410993326</v>
      </c>
      <c r="X139" s="9">
        <f t="shared" si="62"/>
        <v>-30989.346722250833</v>
      </c>
      <c r="Y139" s="9">
        <f t="shared" si="63"/>
        <v>164399.29412654333</v>
      </c>
      <c r="Z139" s="9">
        <f t="shared" si="64"/>
        <v>3568.2739741941114</v>
      </c>
      <c r="AA139" s="20"/>
      <c r="AB139" s="9">
        <v>-3438296.516381151</v>
      </c>
      <c r="AC139" s="9">
        <v>15.965181658039713</v>
      </c>
      <c r="AD139" s="9">
        <v>1.3818979890567041E-2</v>
      </c>
      <c r="AE139" s="9">
        <v>112515.23357245505</v>
      </c>
      <c r="AF139" s="9">
        <v>1949683.7386871192</v>
      </c>
      <c r="AG139" s="9">
        <v>1.3006648761725947</v>
      </c>
      <c r="AH139" s="9">
        <v>274449.68518183689</v>
      </c>
      <c r="AI139" s="9">
        <v>5976.8544253208293</v>
      </c>
      <c r="AJ139" s="9">
        <v>3985.1334358826498</v>
      </c>
      <c r="AK139" s="9">
        <v>6106.5557542944152</v>
      </c>
      <c r="AL139" s="9">
        <v>6848.8072957799714</v>
      </c>
      <c r="AM139" s="9">
        <v>8193.7736510003488</v>
      </c>
      <c r="AN139" s="9">
        <v>172.45888746827788</v>
      </c>
      <c r="AO139" s="9">
        <v>-3632950.0998311462</v>
      </c>
      <c r="AP139" s="9">
        <v>1357103.1734569632</v>
      </c>
      <c r="AQ139" s="9">
        <v>1916213.0925223681</v>
      </c>
      <c r="AR139" s="9">
        <v>333028.72207191098</v>
      </c>
      <c r="AS139" s="9">
        <v>46028472.395274311</v>
      </c>
      <c r="AT139" s="9">
        <v>-77194.183653013344</v>
      </c>
      <c r="AU139" s="9">
        <v>64963.172440591457</v>
      </c>
      <c r="AV139" s="9">
        <v>493470.55405023327</v>
      </c>
      <c r="AW139" s="9">
        <v>16110.51051587053</v>
      </c>
      <c r="AX139" s="20"/>
      <c r="AY139" s="9">
        <v>-320889.88789655187</v>
      </c>
      <c r="AZ139" s="9">
        <v>17.588468039297904</v>
      </c>
      <c r="BA139" s="9">
        <v>1.4643293223927935E-2</v>
      </c>
      <c r="BB139" s="9">
        <v>102731.14800512169</v>
      </c>
      <c r="BC139" s="9">
        <v>1263417.9461994644</v>
      </c>
      <c r="BD139" s="9">
        <v>1.0074664743636581</v>
      </c>
      <c r="BE139" s="9">
        <v>117810.15735799693</v>
      </c>
      <c r="BF139" s="9">
        <v>5366.4933429718667</v>
      </c>
      <c r="BG139" s="9">
        <v>3900.3352851267346</v>
      </c>
      <c r="BH139" s="9">
        <v>5460.3579085227884</v>
      </c>
      <c r="BI139" s="9">
        <v>8944.2927477800149</v>
      </c>
      <c r="BJ139" s="9">
        <v>9304.1688118651418</v>
      </c>
      <c r="BK139" s="9">
        <v>208.29035194635799</v>
      </c>
      <c r="BL139" s="9">
        <v>17849825.816295907</v>
      </c>
      <c r="BM139" s="9">
        <v>1608173.1523759994</v>
      </c>
      <c r="BN139" s="9">
        <v>2276279.0172672761</v>
      </c>
      <c r="BO139" s="9">
        <v>341526.22108911263</v>
      </c>
      <c r="BP139" s="9">
        <v>56088894.597515404</v>
      </c>
      <c r="BQ139" s="9">
        <v>61682.957446319255</v>
      </c>
      <c r="BR139" s="9">
        <v>95952.519162842291</v>
      </c>
      <c r="BS139" s="9">
        <v>329071.25992368994</v>
      </c>
      <c r="BT139" s="9">
        <v>12542.236541676419</v>
      </c>
      <c r="BU139" s="20"/>
    </row>
    <row r="140" spans="2:73" x14ac:dyDescent="0.2">
      <c r="B140" s="4" t="s">
        <v>51</v>
      </c>
      <c r="C140" s="12">
        <v>13</v>
      </c>
      <c r="D140" s="19"/>
      <c r="E140" s="9">
        <f t="shared" si="65"/>
        <v>-2858046.7095211884</v>
      </c>
      <c r="F140" s="9">
        <f t="shared" si="44"/>
        <v>-1.2374164939067498</v>
      </c>
      <c r="G140" s="9">
        <f t="shared" si="45"/>
        <v>-1.6741439079690987E-4</v>
      </c>
      <c r="H140" s="9">
        <f t="shared" si="46"/>
        <v>16463.807022709458</v>
      </c>
      <c r="I140" s="9">
        <f t="shared" si="47"/>
        <v>829812.28163249604</v>
      </c>
      <c r="J140" s="9">
        <f t="shared" si="48"/>
        <v>0.35381197055614999</v>
      </c>
      <c r="K140" s="9">
        <f t="shared" si="49"/>
        <v>169944.8226560629</v>
      </c>
      <c r="L140" s="9">
        <f t="shared" si="50"/>
        <v>912.93878448983742</v>
      </c>
      <c r="M140" s="9">
        <f t="shared" si="51"/>
        <v>373.96992909654728</v>
      </c>
      <c r="N140" s="9">
        <f t="shared" si="52"/>
        <v>960.58282196320124</v>
      </c>
      <c r="O140" s="9">
        <f t="shared" si="53"/>
        <v>-1581.6075275537314</v>
      </c>
      <c r="P140" s="9">
        <f t="shared" si="54"/>
        <v>-1038.7250208154273</v>
      </c>
      <c r="Q140" s="9">
        <f t="shared" si="55"/>
        <v>-30.223853129263318</v>
      </c>
      <c r="R140" s="9">
        <f t="shared" si="56"/>
        <v>-20190888.064394973</v>
      </c>
      <c r="S140" s="9">
        <f t="shared" si="57"/>
        <v>-245268.47476184834</v>
      </c>
      <c r="T140" s="9">
        <f t="shared" si="58"/>
        <v>-351745.66348223016</v>
      </c>
      <c r="U140" s="9">
        <f t="shared" si="59"/>
        <v>2551.1523706778535</v>
      </c>
      <c r="V140" s="9">
        <f t="shared" si="60"/>
        <v>-9922268.5723625571</v>
      </c>
      <c r="W140" s="9">
        <f t="shared" si="61"/>
        <v>-136219.13669650716</v>
      </c>
      <c r="X140" s="9">
        <f t="shared" si="62"/>
        <v>-30655.95675059082</v>
      </c>
      <c r="Y140" s="9">
        <f t="shared" si="63"/>
        <v>197061.01069108612</v>
      </c>
      <c r="Z140" s="9">
        <f t="shared" si="64"/>
        <v>4622.4935678713864</v>
      </c>
      <c r="AA140" s="20"/>
      <c r="AB140" s="9">
        <v>-3205677.4214091194</v>
      </c>
      <c r="AC140" s="9">
        <v>17.816757215332643</v>
      </c>
      <c r="AD140" s="9">
        <v>1.5696153268458361E-2</v>
      </c>
      <c r="AE140" s="9">
        <v>127755.88402825795</v>
      </c>
      <c r="AF140" s="9">
        <v>2198515.0566819147</v>
      </c>
      <c r="AG140" s="9">
        <v>1.4452339844501128</v>
      </c>
      <c r="AH140" s="9">
        <v>297572.49312722619</v>
      </c>
      <c r="AI140" s="9">
        <v>6726.6399060426893</v>
      </c>
      <c r="AJ140" s="9">
        <v>4599.3331546505106</v>
      </c>
      <c r="AK140" s="9">
        <v>6875.9705561962191</v>
      </c>
      <c r="AL140" s="9">
        <v>8108.042949207962</v>
      </c>
      <c r="AM140" s="9">
        <v>9040.7911920384777</v>
      </c>
      <c r="AN140" s="9">
        <v>195.42402814595783</v>
      </c>
      <c r="AO140" s="9">
        <v>-853576.76340773702</v>
      </c>
      <c r="AP140" s="9">
        <v>1496919.1069788174</v>
      </c>
      <c r="AQ140" s="9">
        <v>2114223.2718906528</v>
      </c>
      <c r="AR140" s="9">
        <v>372537.8918838831</v>
      </c>
      <c r="AS140" s="9">
        <v>50840700.574945815</v>
      </c>
      <c r="AT140" s="9">
        <v>-69395.932796327965</v>
      </c>
      <c r="AU140" s="9">
        <v>73292.605675821615</v>
      </c>
      <c r="AV140" s="9">
        <v>553554.87560841686</v>
      </c>
      <c r="AW140" s="9">
        <v>18209.916488020841</v>
      </c>
      <c r="AX140" s="20"/>
      <c r="AY140" s="9">
        <v>-347630.71188793099</v>
      </c>
      <c r="AZ140" s="9">
        <v>19.054173709239393</v>
      </c>
      <c r="BA140" s="9">
        <v>1.586356765925527E-2</v>
      </c>
      <c r="BB140" s="9">
        <v>111292.07700554849</v>
      </c>
      <c r="BC140" s="9">
        <v>1368702.7750494187</v>
      </c>
      <c r="BD140" s="9">
        <v>1.0914220138939628</v>
      </c>
      <c r="BE140" s="9">
        <v>127627.67047116329</v>
      </c>
      <c r="BF140" s="9">
        <v>5813.7011215528519</v>
      </c>
      <c r="BG140" s="9">
        <v>4225.3632255539633</v>
      </c>
      <c r="BH140" s="9">
        <v>5915.3877342330179</v>
      </c>
      <c r="BI140" s="9">
        <v>9689.6504767616934</v>
      </c>
      <c r="BJ140" s="9">
        <v>10079.516212853905</v>
      </c>
      <c r="BK140" s="9">
        <v>225.64788127522115</v>
      </c>
      <c r="BL140" s="9">
        <v>19337311.300987236</v>
      </c>
      <c r="BM140" s="9">
        <v>1742187.5817406657</v>
      </c>
      <c r="BN140" s="9">
        <v>2465968.935372883</v>
      </c>
      <c r="BO140" s="9">
        <v>369986.73951320525</v>
      </c>
      <c r="BP140" s="9">
        <v>60762969.147308372</v>
      </c>
      <c r="BQ140" s="9">
        <v>66823.203900179185</v>
      </c>
      <c r="BR140" s="9">
        <v>103948.56242641243</v>
      </c>
      <c r="BS140" s="9">
        <v>356493.86491733073</v>
      </c>
      <c r="BT140" s="9">
        <v>13587.422920149455</v>
      </c>
      <c r="BU140" s="20"/>
    </row>
    <row r="141" spans="2:73" x14ac:dyDescent="0.2">
      <c r="B141" s="4" t="s">
        <v>51</v>
      </c>
      <c r="C141" s="12">
        <v>14</v>
      </c>
      <c r="D141" s="19"/>
      <c r="E141" s="9">
        <f t="shared" si="65"/>
        <v>-2752604.9496348985</v>
      </c>
      <c r="F141" s="9">
        <f t="shared" si="44"/>
        <v>-1.0459732689843655</v>
      </c>
      <c r="G141" s="9">
        <f t="shared" si="45"/>
        <v>2.1405447743894773E-4</v>
      </c>
      <c r="H141" s="9">
        <f t="shared" si="46"/>
        <v>21012.903137515881</v>
      </c>
      <c r="I141" s="9">
        <f t="shared" si="47"/>
        <v>942024.58333774842</v>
      </c>
      <c r="J141" s="9">
        <f t="shared" si="48"/>
        <v>0.40106950266734409</v>
      </c>
      <c r="K141" s="9">
        <f t="shared" si="49"/>
        <v>183280.59915818839</v>
      </c>
      <c r="L141" s="9">
        <f t="shared" si="50"/>
        <v>1118.5476227003264</v>
      </c>
      <c r="M141" s="9">
        <f t="shared" si="51"/>
        <v>559.04706347453157</v>
      </c>
      <c r="N141" s="9">
        <f t="shared" si="52"/>
        <v>1174.7752368379761</v>
      </c>
      <c r="O141" s="9">
        <f t="shared" si="53"/>
        <v>-1333.9228226681698</v>
      </c>
      <c r="P141" s="9">
        <f t="shared" si="54"/>
        <v>-1028.726794878592</v>
      </c>
      <c r="Q141" s="9">
        <f t="shared" si="55"/>
        <v>-27.941829246243941</v>
      </c>
      <c r="R141" s="9">
        <f t="shared" si="56"/>
        <v>-20132981.923378136</v>
      </c>
      <c r="S141" s="9">
        <f t="shared" si="57"/>
        <v>-249674.50202427944</v>
      </c>
      <c r="T141" s="9">
        <f t="shared" si="58"/>
        <v>-358061.00497342134</v>
      </c>
      <c r="U141" s="9">
        <f t="shared" si="59"/>
        <v>9525.3594218584476</v>
      </c>
      <c r="V141" s="9">
        <f t="shared" si="60"/>
        <v>-10159856.00887195</v>
      </c>
      <c r="W141" s="9">
        <f t="shared" si="61"/>
        <v>-139272.15866403433</v>
      </c>
      <c r="X141" s="9">
        <f t="shared" si="62"/>
        <v>-31346.753841694459</v>
      </c>
      <c r="Y141" s="9">
        <f t="shared" si="63"/>
        <v>222905.27949640591</v>
      </c>
      <c r="Z141" s="9">
        <f t="shared" si="64"/>
        <v>5406.3019237496701</v>
      </c>
      <c r="AA141" s="20"/>
      <c r="AB141" s="9">
        <v>-3126976.4855142087</v>
      </c>
      <c r="AC141" s="9">
        <v>19.473906110196523</v>
      </c>
      <c r="AD141" s="9">
        <v>1.7297896572021545E-2</v>
      </c>
      <c r="AE141" s="9">
        <v>140865.90914349121</v>
      </c>
      <c r="AF141" s="9">
        <v>2416012.1872371226</v>
      </c>
      <c r="AG141" s="9">
        <v>1.5764470560916117</v>
      </c>
      <c r="AH141" s="9">
        <v>320725.782742518</v>
      </c>
      <c r="AI141" s="9">
        <v>7379.4565228341653</v>
      </c>
      <c r="AJ141" s="9">
        <v>5109.4382294557226</v>
      </c>
      <c r="AK141" s="9">
        <v>7545.1927967812298</v>
      </c>
      <c r="AL141" s="9">
        <v>9101.0853830751803</v>
      </c>
      <c r="AM141" s="9">
        <v>9826.1368189640743</v>
      </c>
      <c r="AN141" s="9">
        <v>215.06358135784029</v>
      </c>
      <c r="AO141" s="9">
        <v>691814.86230042577</v>
      </c>
      <c r="AP141" s="9">
        <v>1626527.5090810538</v>
      </c>
      <c r="AQ141" s="9">
        <v>2297597.8485050686</v>
      </c>
      <c r="AR141" s="9">
        <v>407972.61735915666</v>
      </c>
      <c r="AS141" s="9">
        <v>55277187.688229345</v>
      </c>
      <c r="AT141" s="9">
        <v>-67308.708309995185</v>
      </c>
      <c r="AU141" s="9">
        <v>80597.851848288192</v>
      </c>
      <c r="AV141" s="9">
        <v>606821.74940737756</v>
      </c>
      <c r="AW141" s="9">
        <v>20038.911222372157</v>
      </c>
      <c r="AX141" s="20"/>
      <c r="AY141" s="9">
        <v>-374371.53587931045</v>
      </c>
      <c r="AZ141" s="9">
        <v>20.519879379180889</v>
      </c>
      <c r="BA141" s="9">
        <v>1.7083842094582597E-2</v>
      </c>
      <c r="BB141" s="9">
        <v>119853.00600597533</v>
      </c>
      <c r="BC141" s="9">
        <v>1473987.6038993741</v>
      </c>
      <c r="BD141" s="9">
        <v>1.1753775534242676</v>
      </c>
      <c r="BE141" s="9">
        <v>137445.18358432961</v>
      </c>
      <c r="BF141" s="9">
        <v>6260.9089001338389</v>
      </c>
      <c r="BG141" s="9">
        <v>4550.3911659811911</v>
      </c>
      <c r="BH141" s="9">
        <v>6370.4175599432538</v>
      </c>
      <c r="BI141" s="9">
        <v>10435.00820574335</v>
      </c>
      <c r="BJ141" s="9">
        <v>10854.863613842666</v>
      </c>
      <c r="BK141" s="9">
        <v>243.00541060408423</v>
      </c>
      <c r="BL141" s="9">
        <v>20824796.785678562</v>
      </c>
      <c r="BM141" s="9">
        <v>1876202.0111053332</v>
      </c>
      <c r="BN141" s="9">
        <v>2655658.8534784899</v>
      </c>
      <c r="BO141" s="9">
        <v>398447.25793729821</v>
      </c>
      <c r="BP141" s="9">
        <v>65437043.697101295</v>
      </c>
      <c r="BQ141" s="9">
        <v>71963.45035403916</v>
      </c>
      <c r="BR141" s="9">
        <v>111944.60568998265</v>
      </c>
      <c r="BS141" s="9">
        <v>383916.46991097165</v>
      </c>
      <c r="BT141" s="9">
        <v>14632.609298622487</v>
      </c>
      <c r="BU141" s="20"/>
    </row>
    <row r="142" spans="2:73" x14ac:dyDescent="0.2">
      <c r="B142" s="4" t="s">
        <v>51</v>
      </c>
      <c r="C142" s="12">
        <v>15</v>
      </c>
      <c r="D142" s="19"/>
      <c r="E142" s="9">
        <f t="shared" si="65"/>
        <v>-2735570.4561953591</v>
      </c>
      <c r="F142" s="9">
        <f t="shared" si="44"/>
        <v>-0.94507858209081874</v>
      </c>
      <c r="G142" s="9">
        <f t="shared" si="45"/>
        <v>5.1354530124205974E-4</v>
      </c>
      <c r="H142" s="9">
        <f t="shared" si="46"/>
        <v>25281.048471884642</v>
      </c>
      <c r="I142" s="9">
        <f t="shared" si="47"/>
        <v>1042437.5016448975</v>
      </c>
      <c r="J142" s="9">
        <f t="shared" si="48"/>
        <v>0.44619110423801689</v>
      </c>
      <c r="K142" s="9">
        <f t="shared" si="49"/>
        <v>196628.00795179704</v>
      </c>
      <c r="L142" s="9">
        <f t="shared" si="50"/>
        <v>1332.1657737909527</v>
      </c>
      <c r="M142" s="9">
        <f t="shared" si="51"/>
        <v>693.3821528514145</v>
      </c>
      <c r="N142" s="9">
        <f t="shared" si="52"/>
        <v>1396.1099980811159</v>
      </c>
      <c r="O142" s="9">
        <f t="shared" si="53"/>
        <v>-1148.2769704478669</v>
      </c>
      <c r="P142" s="9">
        <f t="shared" si="54"/>
        <v>-1052.0503699792862</v>
      </c>
      <c r="Q142" s="9">
        <f t="shared" si="55"/>
        <v>-26.712429480740951</v>
      </c>
      <c r="R142" s="9">
        <f t="shared" si="56"/>
        <v>-20228018.191580683</v>
      </c>
      <c r="S142" s="9">
        <f t="shared" si="57"/>
        <v>-258537.4908975549</v>
      </c>
      <c r="T142" s="9">
        <f t="shared" si="58"/>
        <v>-370784.9203985217</v>
      </c>
      <c r="U142" s="9">
        <f t="shared" si="59"/>
        <v>12557.851644078793</v>
      </c>
      <c r="V142" s="9">
        <f t="shared" si="60"/>
        <v>-10547403.980608657</v>
      </c>
      <c r="W142" s="9">
        <f t="shared" si="61"/>
        <v>-143043.50100495288</v>
      </c>
      <c r="X142" s="9">
        <f t="shared" si="62"/>
        <v>-33095.615445644638</v>
      </c>
      <c r="Y142" s="9">
        <f t="shared" si="63"/>
        <v>246814.60294768889</v>
      </c>
      <c r="Z142" s="9">
        <f t="shared" si="64"/>
        <v>6004.4257476644161</v>
      </c>
      <c r="AA142" s="20"/>
      <c r="AB142" s="9">
        <v>-3136682.8160660486</v>
      </c>
      <c r="AC142" s="9">
        <v>21.040506467031555</v>
      </c>
      <c r="AD142" s="9">
        <v>1.881766183115199E-2</v>
      </c>
      <c r="AE142" s="9">
        <v>153694.98347828674</v>
      </c>
      <c r="AF142" s="9">
        <v>2621709.9343942269</v>
      </c>
      <c r="AG142" s="9">
        <v>1.7055241971925899</v>
      </c>
      <c r="AH142" s="9">
        <v>343890.7046492931</v>
      </c>
      <c r="AI142" s="9">
        <v>8040.2824525057822</v>
      </c>
      <c r="AJ142" s="9">
        <v>5568.8012592598325</v>
      </c>
      <c r="AK142" s="9">
        <v>8221.5573837345964</v>
      </c>
      <c r="AL142" s="9">
        <v>10032.088964277151</v>
      </c>
      <c r="AM142" s="9">
        <v>10578.160644852142</v>
      </c>
      <c r="AN142" s="9">
        <v>233.65051045220648</v>
      </c>
      <c r="AO142" s="9">
        <v>2084264.0787891983</v>
      </c>
      <c r="AP142" s="9">
        <v>1751678.9495724444</v>
      </c>
      <c r="AQ142" s="9">
        <v>2474563.8511855747</v>
      </c>
      <c r="AR142" s="9">
        <v>439465.62800546957</v>
      </c>
      <c r="AS142" s="9">
        <v>59563714.266285613</v>
      </c>
      <c r="AT142" s="9">
        <v>-65939.804197053803</v>
      </c>
      <c r="AU142" s="9">
        <v>86845.033507908127</v>
      </c>
      <c r="AV142" s="9">
        <v>658153.67785230128</v>
      </c>
      <c r="AW142" s="9">
        <v>21682.221424759937</v>
      </c>
      <c r="AX142" s="20"/>
      <c r="AY142" s="9">
        <v>-401112.35987068963</v>
      </c>
      <c r="AZ142" s="9">
        <v>21.985585049122374</v>
      </c>
      <c r="BA142" s="9">
        <v>1.8304116529909931E-2</v>
      </c>
      <c r="BB142" s="9">
        <v>128413.9350064021</v>
      </c>
      <c r="BC142" s="9">
        <v>1579272.4327493294</v>
      </c>
      <c r="BD142" s="9">
        <v>1.259333092954573</v>
      </c>
      <c r="BE142" s="9">
        <v>147262.69669749605</v>
      </c>
      <c r="BF142" s="9">
        <v>6708.1166787148295</v>
      </c>
      <c r="BG142" s="9">
        <v>4875.419106408418</v>
      </c>
      <c r="BH142" s="9">
        <v>6825.4473856534805</v>
      </c>
      <c r="BI142" s="9">
        <v>11180.365934725018</v>
      </c>
      <c r="BJ142" s="9">
        <v>11630.211014831428</v>
      </c>
      <c r="BK142" s="9">
        <v>260.36293993294743</v>
      </c>
      <c r="BL142" s="9">
        <v>22312282.27036988</v>
      </c>
      <c r="BM142" s="9">
        <v>2010216.4404699993</v>
      </c>
      <c r="BN142" s="9">
        <v>2845348.7715840964</v>
      </c>
      <c r="BO142" s="9">
        <v>426907.77636139077</v>
      </c>
      <c r="BP142" s="9">
        <v>70111118.24689427</v>
      </c>
      <c r="BQ142" s="9">
        <v>77103.696807899076</v>
      </c>
      <c r="BR142" s="9">
        <v>119940.64895355277</v>
      </c>
      <c r="BS142" s="9">
        <v>411339.07490461238</v>
      </c>
      <c r="BT142" s="9">
        <v>15677.795677095521</v>
      </c>
      <c r="BU142" s="20"/>
    </row>
    <row r="143" spans="2:73" x14ac:dyDescent="0.2">
      <c r="B143" s="4" t="s">
        <v>51</v>
      </c>
      <c r="C143" s="12">
        <v>16</v>
      </c>
      <c r="D143" s="19"/>
      <c r="E143" s="9">
        <f t="shared" si="65"/>
        <v>-2513951.340663203</v>
      </c>
      <c r="F143" s="9">
        <f t="shared" si="44"/>
        <v>-0.55547548075629294</v>
      </c>
      <c r="G143" s="9">
        <f t="shared" si="45"/>
        <v>1.1773953023327018E-3</v>
      </c>
      <c r="H143" s="9">
        <f t="shared" si="46"/>
        <v>32157.799527375202</v>
      </c>
      <c r="I143" s="9">
        <f t="shared" si="47"/>
        <v>1187495.6258163259</v>
      </c>
      <c r="J143" s="9">
        <f t="shared" si="48"/>
        <v>0.50765506916980252</v>
      </c>
      <c r="K143" s="9">
        <f t="shared" si="49"/>
        <v>209990.12538405883</v>
      </c>
      <c r="L143" s="9">
        <f t="shared" si="50"/>
        <v>1641.0659419501108</v>
      </c>
      <c r="M143" s="9">
        <f t="shared" si="51"/>
        <v>984.94636337429165</v>
      </c>
      <c r="N143" s="9">
        <f t="shared" si="52"/>
        <v>1717.0184098852342</v>
      </c>
      <c r="O143" s="9">
        <f t="shared" si="53"/>
        <v>-629.32887931669029</v>
      </c>
      <c r="P143" s="9">
        <f t="shared" si="54"/>
        <v>-980.05847779808755</v>
      </c>
      <c r="Q143" s="9">
        <f t="shared" si="55"/>
        <v>-21.082694378812107</v>
      </c>
      <c r="R143" s="9">
        <f t="shared" si="56"/>
        <v>-18928207.863085218</v>
      </c>
      <c r="S143" s="9">
        <f t="shared" si="57"/>
        <v>-252662.01056911843</v>
      </c>
      <c r="T143" s="9">
        <f t="shared" si="58"/>
        <v>-362358.03750283597</v>
      </c>
      <c r="U143" s="9">
        <f t="shared" si="59"/>
        <v>23676.083977233618</v>
      </c>
      <c r="V143" s="9">
        <f t="shared" si="60"/>
        <v>-10406722.61400836</v>
      </c>
      <c r="W143" s="9">
        <f t="shared" si="61"/>
        <v>-140345.13530108996</v>
      </c>
      <c r="X143" s="9">
        <f t="shared" si="62"/>
        <v>-32757.240731638216</v>
      </c>
      <c r="Y143" s="9">
        <f t="shared" si="63"/>
        <v>279962.23582020885</v>
      </c>
      <c r="Z143" s="9">
        <f t="shared" si="64"/>
        <v>7064.2220789264939</v>
      </c>
      <c r="AA143" s="20"/>
      <c r="AB143" s="9">
        <v>-2941804.5245252722</v>
      </c>
      <c r="AC143" s="9">
        <v>22.895815238307577</v>
      </c>
      <c r="AD143" s="9">
        <v>2.0701786267569963E-2</v>
      </c>
      <c r="AE143" s="9">
        <v>169132.66353420407</v>
      </c>
      <c r="AF143" s="9">
        <v>2872052.8874156107</v>
      </c>
      <c r="AG143" s="9">
        <v>1.8509437016546801</v>
      </c>
      <c r="AH143" s="9">
        <v>367070.33519472124</v>
      </c>
      <c r="AI143" s="9">
        <v>8796.3903992459291</v>
      </c>
      <c r="AJ143" s="9">
        <v>6185.3934102099365</v>
      </c>
      <c r="AK143" s="9">
        <v>8997.4956212489487</v>
      </c>
      <c r="AL143" s="9">
        <v>11296.394784389999</v>
      </c>
      <c r="AM143" s="9">
        <v>11425.499938022096</v>
      </c>
      <c r="AN143" s="9">
        <v>256.63777488299849</v>
      </c>
      <c r="AO143" s="9">
        <v>4871559.8919759933</v>
      </c>
      <c r="AP143" s="9">
        <v>1891568.8592655472</v>
      </c>
      <c r="AQ143" s="9">
        <v>2672680.6521868655</v>
      </c>
      <c r="AR143" s="9">
        <v>479044.37876271713</v>
      </c>
      <c r="AS143" s="9">
        <v>64378470.182678811</v>
      </c>
      <c r="AT143" s="9">
        <v>-58101.192039330963</v>
      </c>
      <c r="AU143" s="9">
        <v>95179.451485484766</v>
      </c>
      <c r="AV143" s="9">
        <v>718723.91571846185</v>
      </c>
      <c r="AW143" s="9">
        <v>23787.204134495038</v>
      </c>
      <c r="AX143" s="20"/>
      <c r="AY143" s="9">
        <v>-427853.18386206892</v>
      </c>
      <c r="AZ143" s="9">
        <v>23.45129071906387</v>
      </c>
      <c r="BA143" s="9">
        <v>1.9524390965237261E-2</v>
      </c>
      <c r="BB143" s="9">
        <v>136974.86400682887</v>
      </c>
      <c r="BC143" s="9">
        <v>1684557.2615992848</v>
      </c>
      <c r="BD143" s="9">
        <v>1.3432886324848776</v>
      </c>
      <c r="BE143" s="9">
        <v>157080.2098106624</v>
      </c>
      <c r="BF143" s="9">
        <v>7155.3244572958183</v>
      </c>
      <c r="BG143" s="9">
        <v>5200.4470468356449</v>
      </c>
      <c r="BH143" s="9">
        <v>7280.4772113637146</v>
      </c>
      <c r="BI143" s="9">
        <v>11925.723663706689</v>
      </c>
      <c r="BJ143" s="9">
        <v>12405.558415820184</v>
      </c>
      <c r="BK143" s="9">
        <v>277.72046926181059</v>
      </c>
      <c r="BL143" s="9">
        <v>23799767.755061209</v>
      </c>
      <c r="BM143" s="9">
        <v>2144230.8698346657</v>
      </c>
      <c r="BN143" s="9">
        <v>3035038.6896897014</v>
      </c>
      <c r="BO143" s="9">
        <v>455368.29478548351</v>
      </c>
      <c r="BP143" s="9">
        <v>74785192.796687171</v>
      </c>
      <c r="BQ143" s="9">
        <v>82243.943261758992</v>
      </c>
      <c r="BR143" s="9">
        <v>127936.69221712298</v>
      </c>
      <c r="BS143" s="9">
        <v>438761.679898253</v>
      </c>
      <c r="BT143" s="9">
        <v>16722.982055568544</v>
      </c>
      <c r="BU143" s="20"/>
    </row>
    <row r="144" spans="2:73" x14ac:dyDescent="0.2">
      <c r="B144" s="4" t="s">
        <v>51</v>
      </c>
      <c r="C144" s="12">
        <v>17</v>
      </c>
      <c r="D144" s="19"/>
      <c r="E144" s="9">
        <f t="shared" si="65"/>
        <v>-2674096.842832352</v>
      </c>
      <c r="F144" s="9">
        <f t="shared" si="44"/>
        <v>-0.4548188550116663</v>
      </c>
      <c r="G144" s="9">
        <f t="shared" si="45"/>
        <v>1.4764409486017552E-3</v>
      </c>
      <c r="H144" s="9">
        <f t="shared" si="46"/>
        <v>36412.929473203403</v>
      </c>
      <c r="I144" s="9">
        <f t="shared" si="47"/>
        <v>1287811.9290898235</v>
      </c>
      <c r="J144" s="9">
        <f t="shared" si="48"/>
        <v>0.552721616929577</v>
      </c>
      <c r="K144" s="9">
        <f t="shared" si="49"/>
        <v>223334.18764652332</v>
      </c>
      <c r="L144" s="9">
        <f t="shared" si="50"/>
        <v>1854.2693229685456</v>
      </c>
      <c r="M144" s="9">
        <f t="shared" si="51"/>
        <v>1119.1305469504332</v>
      </c>
      <c r="N144" s="9">
        <f t="shared" si="52"/>
        <v>1937.9252960560243</v>
      </c>
      <c r="O144" s="9">
        <f t="shared" si="53"/>
        <v>-444.00677295744936</v>
      </c>
      <c r="P144" s="9">
        <f t="shared" si="54"/>
        <v>-1003.4014240893212</v>
      </c>
      <c r="Q144" s="9">
        <f t="shared" si="55"/>
        <v>-19.854600000510743</v>
      </c>
      <c r="R144" s="9">
        <f t="shared" si="56"/>
        <v>-19023737.932868913</v>
      </c>
      <c r="S144" s="9">
        <f t="shared" si="57"/>
        <v>-261529.81889620912</v>
      </c>
      <c r="T144" s="9">
        <f t="shared" si="58"/>
        <v>-375088.90009021899</v>
      </c>
      <c r="U144" s="9">
        <f t="shared" si="59"/>
        <v>26704.280644287122</v>
      </c>
      <c r="V144" s="9">
        <f t="shared" si="60"/>
        <v>-10794437.615299568</v>
      </c>
      <c r="W144" s="9">
        <f t="shared" si="61"/>
        <v>-144119.13252624439</v>
      </c>
      <c r="X144" s="9">
        <f t="shared" si="62"/>
        <v>-34506.428929052781</v>
      </c>
      <c r="Y144" s="9">
        <f t="shared" si="63"/>
        <v>303840.03356305388</v>
      </c>
      <c r="Z144" s="9">
        <f t="shared" si="64"/>
        <v>7662.007617111627</v>
      </c>
      <c r="AA144" s="20"/>
      <c r="AB144" s="9">
        <v>-3128690.8506858004</v>
      </c>
      <c r="AC144" s="9">
        <v>24.462177533993689</v>
      </c>
      <c r="AD144" s="9">
        <v>2.2221106349166329E-2</v>
      </c>
      <c r="AE144" s="9">
        <v>181948.72248045902</v>
      </c>
      <c r="AF144" s="9">
        <v>3077654.0195390629</v>
      </c>
      <c r="AG144" s="9">
        <v>1.9799657889447588</v>
      </c>
      <c r="AH144" s="9">
        <v>390231.91057035216</v>
      </c>
      <c r="AI144" s="9">
        <v>9456.8015588453527</v>
      </c>
      <c r="AJ144" s="9">
        <v>6644.6055342133077</v>
      </c>
      <c r="AK144" s="9">
        <v>9673.4323331299693</v>
      </c>
      <c r="AL144" s="9">
        <v>12227.074619730905</v>
      </c>
      <c r="AM144" s="9">
        <v>12177.504392719629</v>
      </c>
      <c r="AN144" s="9">
        <v>275.22339859016301</v>
      </c>
      <c r="AO144" s="9">
        <v>6263515.3068836275</v>
      </c>
      <c r="AP144" s="9">
        <v>2016715.4803031229</v>
      </c>
      <c r="AQ144" s="9">
        <v>2849639.7077050898</v>
      </c>
      <c r="AR144" s="9">
        <v>510533.09385386342</v>
      </c>
      <c r="AS144" s="9">
        <v>68664829.731180549</v>
      </c>
      <c r="AT144" s="9">
        <v>-56734.942810625405</v>
      </c>
      <c r="AU144" s="9">
        <v>101426.30655164045</v>
      </c>
      <c r="AV144" s="9">
        <v>770024.31845494802</v>
      </c>
      <c r="AW144" s="9">
        <v>25430.176051153219</v>
      </c>
      <c r="AX144" s="20"/>
      <c r="AY144" s="9">
        <v>-454594.00785344839</v>
      </c>
      <c r="AZ144" s="9">
        <v>24.916996389005355</v>
      </c>
      <c r="BA144" s="9">
        <v>2.0744665400564574E-2</v>
      </c>
      <c r="BB144" s="9">
        <v>145535.79300725562</v>
      </c>
      <c r="BC144" s="9">
        <v>1789842.0904492394</v>
      </c>
      <c r="BD144" s="9">
        <v>1.4272441720151818</v>
      </c>
      <c r="BE144" s="9">
        <v>166897.72292382884</v>
      </c>
      <c r="BF144" s="9">
        <v>7602.5322358768071</v>
      </c>
      <c r="BG144" s="9">
        <v>5525.4749872628745</v>
      </c>
      <c r="BH144" s="9">
        <v>7735.507037073945</v>
      </c>
      <c r="BI144" s="9">
        <v>12671.081392688355</v>
      </c>
      <c r="BJ144" s="9">
        <v>13180.90581680895</v>
      </c>
      <c r="BK144" s="9">
        <v>295.07799859067376</v>
      </c>
      <c r="BL144" s="9">
        <v>25287253.239752539</v>
      </c>
      <c r="BM144" s="9">
        <v>2278245.299199332</v>
      </c>
      <c r="BN144" s="9">
        <v>3224728.6077953088</v>
      </c>
      <c r="BO144" s="9">
        <v>483828.8132095763</v>
      </c>
      <c r="BP144" s="9">
        <v>79459267.346480116</v>
      </c>
      <c r="BQ144" s="9">
        <v>87384.189715618981</v>
      </c>
      <c r="BR144" s="9">
        <v>135932.73548069323</v>
      </c>
      <c r="BS144" s="9">
        <v>466184.28489189415</v>
      </c>
      <c r="BT144" s="9">
        <v>17768.168434041592</v>
      </c>
      <c r="BU144" s="20"/>
    </row>
    <row r="145" spans="2:73" x14ac:dyDescent="0.2">
      <c r="B145" s="4" t="s">
        <v>51</v>
      </c>
      <c r="C145" s="12">
        <v>18</v>
      </c>
      <c r="D145" s="19"/>
      <c r="E145" s="9">
        <f t="shared" si="65"/>
        <v>-2457790.5748871621</v>
      </c>
      <c r="F145" s="9">
        <f t="shared" si="44"/>
        <v>-6.6655620292493722E-2</v>
      </c>
      <c r="G145" s="9">
        <f t="shared" si="45"/>
        <v>2.137598379858642E-3</v>
      </c>
      <c r="H145" s="9">
        <f t="shared" si="46"/>
        <v>43210.959477586555</v>
      </c>
      <c r="I145" s="9">
        <f t="shared" si="47"/>
        <v>1432285.6959960167</v>
      </c>
      <c r="J145" s="9">
        <f t="shared" si="48"/>
        <v>0.61385259957580329</v>
      </c>
      <c r="K145" s="9">
        <f t="shared" si="49"/>
        <v>236676.06423989651</v>
      </c>
      <c r="L145" s="9">
        <f t="shared" si="50"/>
        <v>2160.6608348881928</v>
      </c>
      <c r="M145" s="9">
        <f t="shared" si="51"/>
        <v>1409.7820330494014</v>
      </c>
      <c r="N145" s="9">
        <f t="shared" si="52"/>
        <v>2256.2457885718241</v>
      </c>
      <c r="O145" s="9">
        <f t="shared" si="53"/>
        <v>72.983204216872764</v>
      </c>
      <c r="P145" s="9">
        <f t="shared" si="54"/>
        <v>-931.52669477132076</v>
      </c>
      <c r="Q145" s="9">
        <f t="shared" si="55"/>
        <v>-14.232760278190995</v>
      </c>
      <c r="R145" s="9">
        <f t="shared" si="56"/>
        <v>-17726914.267319154</v>
      </c>
      <c r="S145" s="9">
        <f t="shared" si="57"/>
        <v>-255683.48809789354</v>
      </c>
      <c r="T145" s="9">
        <f t="shared" si="58"/>
        <v>-366704.03575599985</v>
      </c>
      <c r="U145" s="9">
        <f t="shared" si="59"/>
        <v>37796.532147231163</v>
      </c>
      <c r="V145" s="9">
        <f t="shared" si="60"/>
        <v>-10654766.494515032</v>
      </c>
      <c r="W145" s="9">
        <f t="shared" si="61"/>
        <v>-141436.82437414629</v>
      </c>
      <c r="X145" s="9">
        <f t="shared" si="62"/>
        <v>-34170.029552190201</v>
      </c>
      <c r="Y145" s="9">
        <f t="shared" si="63"/>
        <v>336796.98930945608</v>
      </c>
      <c r="Z145" s="9">
        <f t="shared" si="64"/>
        <v>8719.7578930503623</v>
      </c>
      <c r="AA145" s="20"/>
      <c r="AB145" s="9">
        <v>-2939125.4067319897</v>
      </c>
      <c r="AC145" s="9">
        <v>26.316046438654361</v>
      </c>
      <c r="AD145" s="9">
        <v>2.4102538215750546E-2</v>
      </c>
      <c r="AE145" s="9">
        <v>197307.68148526907</v>
      </c>
      <c r="AF145" s="9">
        <v>3327412.6152952118</v>
      </c>
      <c r="AG145" s="9">
        <v>2.1250523111212902</v>
      </c>
      <c r="AH145" s="9">
        <v>413391.30027689179</v>
      </c>
      <c r="AI145" s="9">
        <v>10210.40084934599</v>
      </c>
      <c r="AJ145" s="9">
        <v>7260.284960739501</v>
      </c>
      <c r="AK145" s="9">
        <v>10446.782651356003</v>
      </c>
      <c r="AL145" s="9">
        <v>13489.422325886893</v>
      </c>
      <c r="AM145" s="9">
        <v>13024.726523026387</v>
      </c>
      <c r="AN145" s="9">
        <v>298.20276764134582</v>
      </c>
      <c r="AO145" s="9">
        <v>9047824.4571247101</v>
      </c>
      <c r="AP145" s="9">
        <v>2156576.2404661053</v>
      </c>
      <c r="AQ145" s="9">
        <v>3047714.4901449136</v>
      </c>
      <c r="AR145" s="9">
        <v>550085.86378090002</v>
      </c>
      <c r="AS145" s="9">
        <v>73478575.401758045</v>
      </c>
      <c r="AT145" s="9">
        <v>-48912.388204667419</v>
      </c>
      <c r="AU145" s="9">
        <v>109758.74919207311</v>
      </c>
      <c r="AV145" s="9">
        <v>830403.87919499085</v>
      </c>
      <c r="AW145" s="9">
        <v>27533.112705564974</v>
      </c>
      <c r="AX145" s="20"/>
      <c r="AY145" s="9">
        <v>-481334.83184482751</v>
      </c>
      <c r="AZ145" s="9">
        <v>26.382702058946855</v>
      </c>
      <c r="BA145" s="9">
        <v>2.1964939835891904E-2</v>
      </c>
      <c r="BB145" s="9">
        <v>154096.72200768252</v>
      </c>
      <c r="BC145" s="9">
        <v>1895126.9192991951</v>
      </c>
      <c r="BD145" s="9">
        <v>1.5111997115454869</v>
      </c>
      <c r="BE145" s="9">
        <v>176715.23603699528</v>
      </c>
      <c r="BF145" s="9">
        <v>8049.7400144577969</v>
      </c>
      <c r="BG145" s="9">
        <v>5850.5029276900996</v>
      </c>
      <c r="BH145" s="9">
        <v>8190.536862784179</v>
      </c>
      <c r="BI145" s="9">
        <v>13416.439121670021</v>
      </c>
      <c r="BJ145" s="9">
        <v>13956.253217797708</v>
      </c>
      <c r="BK145" s="9">
        <v>312.43552791953681</v>
      </c>
      <c r="BL145" s="9">
        <v>26774738.724443864</v>
      </c>
      <c r="BM145" s="9">
        <v>2412259.7285639988</v>
      </c>
      <c r="BN145" s="9">
        <v>3414418.5259009134</v>
      </c>
      <c r="BO145" s="9">
        <v>512289.33163366886</v>
      </c>
      <c r="BP145" s="9">
        <v>84133341.896273077</v>
      </c>
      <c r="BQ145" s="9">
        <v>92524.436169478882</v>
      </c>
      <c r="BR145" s="9">
        <v>143928.77874426331</v>
      </c>
      <c r="BS145" s="9">
        <v>493606.88988553477</v>
      </c>
      <c r="BT145" s="9">
        <v>18813.354812514612</v>
      </c>
      <c r="BU145" s="20"/>
    </row>
    <row r="146" spans="2:73" x14ac:dyDescent="0.2">
      <c r="B146" s="4" t="s">
        <v>51</v>
      </c>
      <c r="C146" s="12">
        <v>19</v>
      </c>
      <c r="D146" s="19"/>
      <c r="E146" s="9">
        <f t="shared" si="65"/>
        <v>-2187483.5557482936</v>
      </c>
      <c r="F146" s="9">
        <f t="shared" si="44"/>
        <v>0.3356893432910546</v>
      </c>
      <c r="G146" s="9">
        <f t="shared" si="45"/>
        <v>2.8156280848590301E-3</v>
      </c>
      <c r="H146" s="9">
        <f t="shared" si="46"/>
        <v>50277.03526649953</v>
      </c>
      <c r="I146" s="9">
        <f t="shared" si="47"/>
        <v>1579755.1693647958</v>
      </c>
      <c r="J146" s="9">
        <f t="shared" si="48"/>
        <v>0.67619746939252767</v>
      </c>
      <c r="K146" s="9">
        <f t="shared" si="49"/>
        <v>250068.71486078089</v>
      </c>
      <c r="L146" s="9">
        <f t="shared" si="50"/>
        <v>2473.6426330568429</v>
      </c>
      <c r="M146" s="9">
        <f t="shared" si="51"/>
        <v>1708.6489890873954</v>
      </c>
      <c r="N146" s="9">
        <f t="shared" si="52"/>
        <v>2581.4874548187727</v>
      </c>
      <c r="O146" s="9">
        <f t="shared" si="53"/>
        <v>602.48081004299456</v>
      </c>
      <c r="P146" s="9">
        <f t="shared" si="54"/>
        <v>-855.64728256845774</v>
      </c>
      <c r="Q146" s="9">
        <f t="shared" si="55"/>
        <v>-8.4740928309403216</v>
      </c>
      <c r="R146" s="9">
        <f t="shared" si="56"/>
        <v>-16404927.60251078</v>
      </c>
      <c r="S146" s="9">
        <f t="shared" si="57"/>
        <v>-249257.14906596765</v>
      </c>
      <c r="T146" s="9">
        <f t="shared" si="58"/>
        <v>-357484.85235363198</v>
      </c>
      <c r="U146" s="9">
        <f t="shared" si="59"/>
        <v>49397.778467694297</v>
      </c>
      <c r="V146" s="9">
        <f t="shared" si="60"/>
        <v>-10495445.40563871</v>
      </c>
      <c r="W146" s="9">
        <f t="shared" si="61"/>
        <v>-138627.41560155293</v>
      </c>
      <c r="X146" s="9">
        <f t="shared" si="62"/>
        <v>-33710.340884757592</v>
      </c>
      <c r="Y146" s="9">
        <f t="shared" si="63"/>
        <v>370529.77881389949</v>
      </c>
      <c r="Z146" s="9">
        <f t="shared" si="64"/>
        <v>9803.6022183885507</v>
      </c>
      <c r="AA146" s="20"/>
      <c r="AB146" s="9">
        <v>-2695559.2115845005</v>
      </c>
      <c r="AC146" s="9">
        <v>28.184097072179394</v>
      </c>
      <c r="AD146" s="9">
        <v>2.6000842356078257E-2</v>
      </c>
      <c r="AE146" s="9">
        <v>212934.6862746088</v>
      </c>
      <c r="AF146" s="9">
        <v>3580166.9175139456</v>
      </c>
      <c r="AG146" s="9">
        <v>2.271352720468319</v>
      </c>
      <c r="AH146" s="9">
        <v>436601.46401094244</v>
      </c>
      <c r="AI146" s="9">
        <v>10970.590426095625</v>
      </c>
      <c r="AJ146" s="9">
        <v>7884.1798572047264</v>
      </c>
      <c r="AK146" s="9">
        <v>11227.054143313178</v>
      </c>
      <c r="AL146" s="9">
        <v>14764.277660694683</v>
      </c>
      <c r="AM146" s="9">
        <v>13875.953336218015</v>
      </c>
      <c r="AN146" s="9">
        <v>321.31896441745965</v>
      </c>
      <c r="AO146" s="9">
        <v>11857296.606624413</v>
      </c>
      <c r="AP146" s="9">
        <v>2297017.008862698</v>
      </c>
      <c r="AQ146" s="9">
        <v>3246623.5916528902</v>
      </c>
      <c r="AR146" s="9">
        <v>590147.62852545583</v>
      </c>
      <c r="AS146" s="9">
        <v>78311971.040427312</v>
      </c>
      <c r="AT146" s="9">
        <v>-40962.732978214088</v>
      </c>
      <c r="AU146" s="9">
        <v>118214.48112307586</v>
      </c>
      <c r="AV146" s="9">
        <v>891559.27369307494</v>
      </c>
      <c r="AW146" s="9">
        <v>29662.143409376204</v>
      </c>
      <c r="AX146" s="20"/>
      <c r="AY146" s="9">
        <v>-508075.65583620692</v>
      </c>
      <c r="AZ146" s="9">
        <v>27.84840772888834</v>
      </c>
      <c r="BA146" s="9">
        <v>2.3185214271219227E-2</v>
      </c>
      <c r="BB146" s="9">
        <v>162657.65100810927</v>
      </c>
      <c r="BC146" s="9">
        <v>2000411.7481491498</v>
      </c>
      <c r="BD146" s="9">
        <v>1.5951552510757914</v>
      </c>
      <c r="BE146" s="9">
        <v>186532.74915016154</v>
      </c>
      <c r="BF146" s="9">
        <v>8496.947793038782</v>
      </c>
      <c r="BG146" s="9">
        <v>6175.530868117331</v>
      </c>
      <c r="BH146" s="9">
        <v>8645.5666884944058</v>
      </c>
      <c r="BI146" s="9">
        <v>14161.796850651688</v>
      </c>
      <c r="BJ146" s="9">
        <v>14731.600618786473</v>
      </c>
      <c r="BK146" s="9">
        <v>329.79305724839998</v>
      </c>
      <c r="BL146" s="9">
        <v>28262224.209135193</v>
      </c>
      <c r="BM146" s="9">
        <v>2546274.1579286656</v>
      </c>
      <c r="BN146" s="9">
        <v>3604108.4440065222</v>
      </c>
      <c r="BO146" s="9">
        <v>540749.85005776153</v>
      </c>
      <c r="BP146" s="9">
        <v>88807416.446066022</v>
      </c>
      <c r="BQ146" s="9">
        <v>97664.682623338827</v>
      </c>
      <c r="BR146" s="9">
        <v>151924.82200783346</v>
      </c>
      <c r="BS146" s="9">
        <v>521029.49487917544</v>
      </c>
      <c r="BT146" s="9">
        <v>19858.541190987653</v>
      </c>
      <c r="BU146" s="20"/>
    </row>
    <row r="147" spans="2:73" x14ac:dyDescent="0.2">
      <c r="B147" s="5" t="s">
        <v>51</v>
      </c>
      <c r="C147" s="13">
        <v>20</v>
      </c>
      <c r="D147" s="19"/>
      <c r="E147" s="10">
        <f t="shared" si="65"/>
        <v>-2219235.5079815821</v>
      </c>
      <c r="F147" s="10">
        <f t="shared" si="44"/>
        <v>0.43798705952029593</v>
      </c>
      <c r="G147" s="10">
        <f t="shared" si="45"/>
        <v>3.1177524278161138E-3</v>
      </c>
      <c r="H147" s="10">
        <f t="shared" si="46"/>
        <v>54622.799451646337</v>
      </c>
      <c r="I147" s="10">
        <f t="shared" si="47"/>
        <v>1680742.539910432</v>
      </c>
      <c r="J147" s="10">
        <f t="shared" si="48"/>
        <v>0.72164692433529565</v>
      </c>
      <c r="K147" s="10">
        <f t="shared" si="49"/>
        <v>263436.13221811084</v>
      </c>
      <c r="L147" s="10">
        <f t="shared" si="50"/>
        <v>2689.7315392570872</v>
      </c>
      <c r="M147" s="10">
        <f t="shared" si="51"/>
        <v>1843.8754110262626</v>
      </c>
      <c r="N147" s="10">
        <f t="shared" si="52"/>
        <v>2805.3710067249522</v>
      </c>
      <c r="O147" s="10">
        <f t="shared" si="53"/>
        <v>790.03518945385076</v>
      </c>
      <c r="P147" s="10">
        <f t="shared" si="54"/>
        <v>-878.86159438747927</v>
      </c>
      <c r="Q147" s="10">
        <f t="shared" si="55"/>
        <v>-7.2372341650102499</v>
      </c>
      <c r="R147" s="10">
        <f t="shared" si="56"/>
        <v>-16497136.626670711</v>
      </c>
      <c r="S147" s="10">
        <f t="shared" si="57"/>
        <v>-258092.38928394299</v>
      </c>
      <c r="T147" s="10">
        <f t="shared" si="58"/>
        <v>-370168.76051033009</v>
      </c>
      <c r="U147" s="10">
        <f t="shared" si="59"/>
        <v>52455.50168542075</v>
      </c>
      <c r="V147" s="10">
        <f t="shared" si="60"/>
        <v>-10882033.787080854</v>
      </c>
      <c r="W147" s="10">
        <f t="shared" si="61"/>
        <v>-142383.46108850351</v>
      </c>
      <c r="X147" s="10">
        <f t="shared" si="62"/>
        <v>-35457.363746339703</v>
      </c>
      <c r="Y147" s="10">
        <f t="shared" si="63"/>
        <v>394626.91896967369</v>
      </c>
      <c r="Z147" s="10">
        <f t="shared" si="64"/>
        <v>10403.719364936191</v>
      </c>
      <c r="AA147" s="20"/>
      <c r="AB147" s="10">
        <v>-2754051.9878091686</v>
      </c>
      <c r="AC147" s="10">
        <v>29.752100458350139</v>
      </c>
      <c r="AD147" s="10">
        <v>2.7523241134362667E-2</v>
      </c>
      <c r="AE147" s="10">
        <v>225841.37946018242</v>
      </c>
      <c r="AF147" s="10">
        <v>3786439.1169095365</v>
      </c>
      <c r="AG147" s="10">
        <v>2.4007577149413923</v>
      </c>
      <c r="AH147" s="10">
        <v>459786.39448143879</v>
      </c>
      <c r="AI147" s="10">
        <v>11633.88711087686</v>
      </c>
      <c r="AJ147" s="10">
        <v>8344.4342195708177</v>
      </c>
      <c r="AK147" s="10">
        <v>11905.967520929593</v>
      </c>
      <c r="AL147" s="10">
        <v>15697.189769087207</v>
      </c>
      <c r="AM147" s="10">
        <v>14628.08642538775</v>
      </c>
      <c r="AN147" s="10">
        <v>339.91335241225295</v>
      </c>
      <c r="AO147" s="10">
        <v>13252573.067155797</v>
      </c>
      <c r="AP147" s="10">
        <v>2422196.1980093876</v>
      </c>
      <c r="AQ147" s="10">
        <v>3423629.6016017967</v>
      </c>
      <c r="AR147" s="10">
        <v>621665.87016727496</v>
      </c>
      <c r="AS147" s="10">
        <v>82599457.208778098</v>
      </c>
      <c r="AT147" s="10">
        <v>-39578.532011304793</v>
      </c>
      <c r="AU147" s="10">
        <v>124463.50152506404</v>
      </c>
      <c r="AV147" s="10">
        <v>943079.01884249016</v>
      </c>
      <c r="AW147" s="10">
        <v>31307.446934396881</v>
      </c>
      <c r="AX147" s="20"/>
      <c r="AY147" s="10">
        <v>-534816.47982758668</v>
      </c>
      <c r="AZ147" s="10">
        <v>29.314113398829843</v>
      </c>
      <c r="BA147" s="10">
        <v>2.4405488706546553E-2</v>
      </c>
      <c r="BB147" s="10">
        <v>171218.58000853608</v>
      </c>
      <c r="BC147" s="10">
        <v>2105696.5769991046</v>
      </c>
      <c r="BD147" s="10">
        <v>1.6791107906060967</v>
      </c>
      <c r="BE147" s="10">
        <v>196350.26226332795</v>
      </c>
      <c r="BF147" s="10">
        <v>8944.1555716197727</v>
      </c>
      <c r="BG147" s="10">
        <v>6500.5588085445552</v>
      </c>
      <c r="BH147" s="10">
        <v>9100.5965142046407</v>
      </c>
      <c r="BI147" s="10">
        <v>14907.154579633356</v>
      </c>
      <c r="BJ147" s="10">
        <v>15506.948019775229</v>
      </c>
      <c r="BK147" s="10">
        <v>347.1505865772632</v>
      </c>
      <c r="BL147" s="10">
        <v>29749709.693826508</v>
      </c>
      <c r="BM147" s="10">
        <v>2680288.5872933306</v>
      </c>
      <c r="BN147" s="10">
        <v>3793798.3621121268</v>
      </c>
      <c r="BO147" s="10">
        <v>569210.36848185421</v>
      </c>
      <c r="BP147" s="10">
        <v>93481490.995858952</v>
      </c>
      <c r="BQ147" s="10">
        <v>102804.92907719871</v>
      </c>
      <c r="BR147" s="10">
        <v>159920.86527140375</v>
      </c>
      <c r="BS147" s="10">
        <v>548452.09987281647</v>
      </c>
      <c r="BT147" s="10">
        <v>20903.727569460691</v>
      </c>
      <c r="BU147" s="20"/>
    </row>
    <row r="148" spans="2:73" x14ac:dyDescent="0.2">
      <c r="B148" s="7" t="s">
        <v>52</v>
      </c>
      <c r="C148" s="11">
        <v>1</v>
      </c>
      <c r="D148" s="19"/>
      <c r="E148" s="8">
        <f t="shared" si="65"/>
        <v>0</v>
      </c>
      <c r="F148" s="8">
        <f t="shared" si="44"/>
        <v>0</v>
      </c>
      <c r="G148" s="8">
        <f t="shared" si="45"/>
        <v>0</v>
      </c>
      <c r="H148" s="8">
        <f t="shared" si="46"/>
        <v>0</v>
      </c>
      <c r="I148" s="8">
        <f t="shared" si="47"/>
        <v>0</v>
      </c>
      <c r="J148" s="8">
        <f t="shared" si="48"/>
        <v>0</v>
      </c>
      <c r="K148" s="8">
        <f t="shared" si="49"/>
        <v>0</v>
      </c>
      <c r="L148" s="8">
        <f t="shared" si="50"/>
        <v>0</v>
      </c>
      <c r="M148" s="8">
        <f t="shared" si="51"/>
        <v>0</v>
      </c>
      <c r="N148" s="8">
        <f t="shared" si="52"/>
        <v>0</v>
      </c>
      <c r="O148" s="8">
        <f t="shared" si="53"/>
        <v>0</v>
      </c>
      <c r="P148" s="8">
        <f t="shared" si="54"/>
        <v>0</v>
      </c>
      <c r="Q148" s="8">
        <f t="shared" si="55"/>
        <v>0</v>
      </c>
      <c r="R148" s="8">
        <f t="shared" si="56"/>
        <v>0</v>
      </c>
      <c r="S148" s="8">
        <f t="shared" si="57"/>
        <v>0</v>
      </c>
      <c r="T148" s="8">
        <f t="shared" si="58"/>
        <v>0</v>
      </c>
      <c r="U148" s="8">
        <f t="shared" si="59"/>
        <v>0</v>
      </c>
      <c r="V148" s="8">
        <f t="shared" si="60"/>
        <v>0</v>
      </c>
      <c r="W148" s="8">
        <f t="shared" si="61"/>
        <v>0</v>
      </c>
      <c r="X148" s="8">
        <f t="shared" si="62"/>
        <v>0</v>
      </c>
      <c r="Y148" s="8">
        <f t="shared" si="63"/>
        <v>0</v>
      </c>
      <c r="Z148" s="8">
        <f t="shared" si="64"/>
        <v>0</v>
      </c>
      <c r="AA148" s="20"/>
      <c r="AB148" s="8">
        <v>-26740.823991379308</v>
      </c>
      <c r="AC148" s="8">
        <v>1.4657056699414917</v>
      </c>
      <c r="AD148" s="8">
        <v>1.2202744353273284E-3</v>
      </c>
      <c r="AE148" s="8">
        <v>8560.9290004268023</v>
      </c>
      <c r="AF148" s="8">
        <v>105284.82884995527</v>
      </c>
      <c r="AG148" s="8">
        <v>8.3955539530304837E-2</v>
      </c>
      <c r="AH148" s="8">
        <v>9817.5131131663984</v>
      </c>
      <c r="AI148" s="8">
        <v>447.20777858098864</v>
      </c>
      <c r="AJ148" s="8">
        <v>325.0279404272278</v>
      </c>
      <c r="AK148" s="8">
        <v>455.02982571023216</v>
      </c>
      <c r="AL148" s="8">
        <v>745.35772898166795</v>
      </c>
      <c r="AM148" s="8">
        <v>775.34740098876114</v>
      </c>
      <c r="AN148" s="8">
        <v>17.357529328863158</v>
      </c>
      <c r="AO148" s="8">
        <v>1487485.4846913256</v>
      </c>
      <c r="AP148" s="8">
        <v>134014.42936466658</v>
      </c>
      <c r="AQ148" s="8">
        <v>189689.91810560631</v>
      </c>
      <c r="AR148" s="8">
        <v>28460.518424092719</v>
      </c>
      <c r="AS148" s="8">
        <v>4674074.5497929482</v>
      </c>
      <c r="AT148" s="8">
        <v>5140.2464538599361</v>
      </c>
      <c r="AU148" s="8">
        <v>7996.0432635701854</v>
      </c>
      <c r="AV148" s="8">
        <v>27422.604993640809</v>
      </c>
      <c r="AW148" s="8">
        <v>1045.186378473034</v>
      </c>
      <c r="AX148" s="20"/>
      <c r="AY148" s="8">
        <v>-26740.823991379308</v>
      </c>
      <c r="AZ148" s="8">
        <v>1.4657056699414917</v>
      </c>
      <c r="BA148" s="8">
        <v>1.2202744353273284E-3</v>
      </c>
      <c r="BB148" s="8">
        <v>8560.9290004268023</v>
      </c>
      <c r="BC148" s="8">
        <v>105284.82884995527</v>
      </c>
      <c r="BD148" s="8">
        <v>8.3955539530304837E-2</v>
      </c>
      <c r="BE148" s="8">
        <v>9817.5131131663984</v>
      </c>
      <c r="BF148" s="8">
        <v>447.20777858098864</v>
      </c>
      <c r="BG148" s="8">
        <v>325.0279404272278</v>
      </c>
      <c r="BH148" s="8">
        <v>455.02982571023216</v>
      </c>
      <c r="BI148" s="8">
        <v>745.35772898166795</v>
      </c>
      <c r="BJ148" s="8">
        <v>775.34740098876114</v>
      </c>
      <c r="BK148" s="8">
        <v>17.357529328863158</v>
      </c>
      <c r="BL148" s="8">
        <v>1487485.4846913256</v>
      </c>
      <c r="BM148" s="8">
        <v>134014.42936466658</v>
      </c>
      <c r="BN148" s="8">
        <v>189689.91810560631</v>
      </c>
      <c r="BO148" s="8">
        <v>28460.518424092719</v>
      </c>
      <c r="BP148" s="8">
        <v>4674074.5497929482</v>
      </c>
      <c r="BQ148" s="8">
        <v>5140.2464538599361</v>
      </c>
      <c r="BR148" s="8">
        <v>7996.0432635701854</v>
      </c>
      <c r="BS148" s="8">
        <v>27422.604993640809</v>
      </c>
      <c r="BT148" s="8">
        <v>1045.186378473034</v>
      </c>
      <c r="BU148" s="20"/>
    </row>
    <row r="149" spans="2:73" x14ac:dyDescent="0.2">
      <c r="B149" s="4" t="s">
        <v>52</v>
      </c>
      <c r="C149" s="12">
        <v>2</v>
      </c>
      <c r="D149" s="19"/>
      <c r="E149" s="9">
        <f t="shared" si="65"/>
        <v>0</v>
      </c>
      <c r="F149" s="9">
        <f t="shared" si="44"/>
        <v>0</v>
      </c>
      <c r="G149" s="9">
        <f t="shared" si="45"/>
        <v>0</v>
      </c>
      <c r="H149" s="9">
        <f t="shared" si="46"/>
        <v>0</v>
      </c>
      <c r="I149" s="9">
        <f t="shared" si="47"/>
        <v>0</v>
      </c>
      <c r="J149" s="9">
        <f t="shared" si="48"/>
        <v>0</v>
      </c>
      <c r="K149" s="9">
        <f t="shared" si="49"/>
        <v>0</v>
      </c>
      <c r="L149" s="9">
        <f t="shared" si="50"/>
        <v>0</v>
      </c>
      <c r="M149" s="9">
        <f t="shared" si="51"/>
        <v>0</v>
      </c>
      <c r="N149" s="9">
        <f t="shared" si="52"/>
        <v>0</v>
      </c>
      <c r="O149" s="9">
        <f t="shared" si="53"/>
        <v>0</v>
      </c>
      <c r="P149" s="9">
        <f t="shared" si="54"/>
        <v>0</v>
      </c>
      <c r="Q149" s="9">
        <f t="shared" si="55"/>
        <v>0</v>
      </c>
      <c r="R149" s="9">
        <f t="shared" si="56"/>
        <v>0</v>
      </c>
      <c r="S149" s="9">
        <f t="shared" si="57"/>
        <v>0</v>
      </c>
      <c r="T149" s="9">
        <f t="shared" si="58"/>
        <v>0</v>
      </c>
      <c r="U149" s="9">
        <f t="shared" si="59"/>
        <v>0</v>
      </c>
      <c r="V149" s="9">
        <f t="shared" si="60"/>
        <v>0</v>
      </c>
      <c r="W149" s="9">
        <f t="shared" si="61"/>
        <v>0</v>
      </c>
      <c r="X149" s="9">
        <f t="shared" si="62"/>
        <v>0</v>
      </c>
      <c r="Y149" s="9">
        <f t="shared" si="63"/>
        <v>0</v>
      </c>
      <c r="Z149" s="9">
        <f t="shared" si="64"/>
        <v>0</v>
      </c>
      <c r="AA149" s="20"/>
      <c r="AB149" s="9">
        <v>-53481.647982758615</v>
      </c>
      <c r="AC149" s="9">
        <v>2.9314113398829833</v>
      </c>
      <c r="AD149" s="9">
        <v>2.4405488706546567E-3</v>
      </c>
      <c r="AE149" s="9">
        <v>17121.858000853605</v>
      </c>
      <c r="AF149" s="9">
        <v>210569.65769991055</v>
      </c>
      <c r="AG149" s="9">
        <v>0.16791107906060967</v>
      </c>
      <c r="AH149" s="9">
        <v>19635.026226332797</v>
      </c>
      <c r="AI149" s="9">
        <v>894.41555716197729</v>
      </c>
      <c r="AJ149" s="9">
        <v>650.05588085445561</v>
      </c>
      <c r="AK149" s="9">
        <v>910.05965142046432</v>
      </c>
      <c r="AL149" s="9">
        <v>1490.7154579633359</v>
      </c>
      <c r="AM149" s="9">
        <v>1550.6948019775223</v>
      </c>
      <c r="AN149" s="9">
        <v>34.715058657726317</v>
      </c>
      <c r="AO149" s="9">
        <v>2974970.9693826512</v>
      </c>
      <c r="AP149" s="9">
        <v>268028.85872933315</v>
      </c>
      <c r="AQ149" s="9">
        <v>379379.83621121262</v>
      </c>
      <c r="AR149" s="9">
        <v>56921.036848185438</v>
      </c>
      <c r="AS149" s="9">
        <v>9348149.0995858964</v>
      </c>
      <c r="AT149" s="9">
        <v>10280.492907719872</v>
      </c>
      <c r="AU149" s="9">
        <v>15992.086527140371</v>
      </c>
      <c r="AV149" s="9">
        <v>54845.209987281618</v>
      </c>
      <c r="AW149" s="9">
        <v>2090.372756946068</v>
      </c>
      <c r="AX149" s="20"/>
      <c r="AY149" s="9">
        <v>-53481.647982758615</v>
      </c>
      <c r="AZ149" s="9">
        <v>2.9314113398829833</v>
      </c>
      <c r="BA149" s="9">
        <v>2.4405488706546567E-3</v>
      </c>
      <c r="BB149" s="9">
        <v>17121.858000853605</v>
      </c>
      <c r="BC149" s="9">
        <v>210569.65769991055</v>
      </c>
      <c r="BD149" s="9">
        <v>0.16791107906060967</v>
      </c>
      <c r="BE149" s="9">
        <v>19635.026226332797</v>
      </c>
      <c r="BF149" s="9">
        <v>894.41555716197729</v>
      </c>
      <c r="BG149" s="9">
        <v>650.05588085445561</v>
      </c>
      <c r="BH149" s="9">
        <v>910.05965142046432</v>
      </c>
      <c r="BI149" s="9">
        <v>1490.7154579633359</v>
      </c>
      <c r="BJ149" s="9">
        <v>1550.6948019775223</v>
      </c>
      <c r="BK149" s="9">
        <v>34.715058657726317</v>
      </c>
      <c r="BL149" s="9">
        <v>2974970.9693826512</v>
      </c>
      <c r="BM149" s="9">
        <v>268028.85872933315</v>
      </c>
      <c r="BN149" s="9">
        <v>379379.83621121262</v>
      </c>
      <c r="BO149" s="9">
        <v>56921.036848185438</v>
      </c>
      <c r="BP149" s="9">
        <v>9348149.0995858964</v>
      </c>
      <c r="BQ149" s="9">
        <v>10280.492907719872</v>
      </c>
      <c r="BR149" s="9">
        <v>15992.086527140371</v>
      </c>
      <c r="BS149" s="9">
        <v>54845.209987281618</v>
      </c>
      <c r="BT149" s="9">
        <v>2090.372756946068</v>
      </c>
      <c r="BU149" s="20"/>
    </row>
    <row r="150" spans="2:73" x14ac:dyDescent="0.2">
      <c r="B150" s="4" t="s">
        <v>52</v>
      </c>
      <c r="C150" s="12">
        <v>3</v>
      </c>
      <c r="D150" s="19"/>
      <c r="E150" s="9">
        <f t="shared" si="65"/>
        <v>-483774.47433798551</v>
      </c>
      <c r="F150" s="9">
        <f t="shared" si="44"/>
        <v>-0.22505253897873168</v>
      </c>
      <c r="G150" s="9">
        <f t="shared" si="45"/>
        <v>-1.2703347106225943E-4</v>
      </c>
      <c r="H150" s="9">
        <f t="shared" si="46"/>
        <v>426.38770588779153</v>
      </c>
      <c r="I150" s="9">
        <f t="shared" si="47"/>
        <v>66860.728643622249</v>
      </c>
      <c r="J150" s="9">
        <f t="shared" si="48"/>
        <v>2.9829686318200155E-2</v>
      </c>
      <c r="K150" s="9">
        <f t="shared" si="49"/>
        <v>16989.709528910931</v>
      </c>
      <c r="L150" s="9">
        <f t="shared" si="50"/>
        <v>65.558156558237897</v>
      </c>
      <c r="M150" s="9">
        <f t="shared" si="51"/>
        <v>-18.505194826027036</v>
      </c>
      <c r="N150" s="9">
        <f t="shared" si="52"/>
        <v>68.624288585950126</v>
      </c>
      <c r="O150" s="9">
        <f t="shared" si="53"/>
        <v>-246.37537585783753</v>
      </c>
      <c r="P150" s="9">
        <f t="shared" si="54"/>
        <v>-136.84433254574833</v>
      </c>
      <c r="Q150" s="9">
        <f t="shared" si="55"/>
        <v>-4.1665319028894388</v>
      </c>
      <c r="R150" s="9">
        <f t="shared" si="56"/>
        <v>-2272496.5237436546</v>
      </c>
      <c r="S150" s="9">
        <f t="shared" si="57"/>
        <v>-29404.933759708947</v>
      </c>
      <c r="T150" s="9">
        <f t="shared" si="58"/>
        <v>-42186.439303288818</v>
      </c>
      <c r="U150" s="9">
        <f t="shared" si="59"/>
        <v>-3417.9643869420543</v>
      </c>
      <c r="V150" s="9">
        <f t="shared" si="60"/>
        <v>-1161338.306140108</v>
      </c>
      <c r="W150" s="9">
        <f t="shared" si="61"/>
        <v>-14899.447198529062</v>
      </c>
      <c r="X150" s="9">
        <f t="shared" si="62"/>
        <v>-4050.8507082047436</v>
      </c>
      <c r="Y150" s="9">
        <f t="shared" si="63"/>
        <v>15994.023809930761</v>
      </c>
      <c r="Z150" s="9">
        <f t="shared" si="64"/>
        <v>280.36374167984741</v>
      </c>
      <c r="AA150" s="20"/>
      <c r="AB150" s="9">
        <v>-563996.94631212344</v>
      </c>
      <c r="AC150" s="9">
        <v>4.1720644708457408</v>
      </c>
      <c r="AD150" s="9">
        <v>3.5337898349197239E-3</v>
      </c>
      <c r="AE150" s="9">
        <v>26109.174707168208</v>
      </c>
      <c r="AF150" s="9">
        <v>382715.21519348829</v>
      </c>
      <c r="AG150" s="9">
        <v>0.28169630490911463</v>
      </c>
      <c r="AH150" s="9">
        <v>46442.248868410148</v>
      </c>
      <c r="AI150" s="9">
        <v>1407.1814923012041</v>
      </c>
      <c r="AJ150" s="9">
        <v>956.5786264556566</v>
      </c>
      <c r="AK150" s="9">
        <v>1433.7137657166465</v>
      </c>
      <c r="AL150" s="9">
        <v>1989.6978110871657</v>
      </c>
      <c r="AM150" s="9">
        <v>2189.1978704205362</v>
      </c>
      <c r="AN150" s="9">
        <v>47.906056083700022</v>
      </c>
      <c r="AO150" s="9">
        <v>2189959.9303303203</v>
      </c>
      <c r="AP150" s="9">
        <v>372638.35433429084</v>
      </c>
      <c r="AQ150" s="9">
        <v>526883.31501352997</v>
      </c>
      <c r="AR150" s="9">
        <v>81963.590885336074</v>
      </c>
      <c r="AS150" s="9">
        <v>12860885.343238739</v>
      </c>
      <c r="AT150" s="9">
        <v>521.2921630507484</v>
      </c>
      <c r="AU150" s="9">
        <v>19937.279082505815</v>
      </c>
      <c r="AV150" s="9">
        <v>98261.838790853217</v>
      </c>
      <c r="AW150" s="9">
        <v>3415.9228770989507</v>
      </c>
      <c r="AX150" s="20"/>
      <c r="AY150" s="9">
        <v>-80222.471974137938</v>
      </c>
      <c r="AZ150" s="9">
        <v>4.3971170098244725</v>
      </c>
      <c r="BA150" s="9">
        <v>3.6608233059819834E-3</v>
      </c>
      <c r="BB150" s="9">
        <v>25682.787001280416</v>
      </c>
      <c r="BC150" s="9">
        <v>315854.48654986604</v>
      </c>
      <c r="BD150" s="9">
        <v>0.25186661859091447</v>
      </c>
      <c r="BE150" s="9">
        <v>29452.539339499217</v>
      </c>
      <c r="BF150" s="9">
        <v>1341.6233357429662</v>
      </c>
      <c r="BG150" s="9">
        <v>975.08382128168364</v>
      </c>
      <c r="BH150" s="9">
        <v>1365.0894771306964</v>
      </c>
      <c r="BI150" s="9">
        <v>2236.0731869450033</v>
      </c>
      <c r="BJ150" s="9">
        <v>2326.0422029662845</v>
      </c>
      <c r="BK150" s="9">
        <v>52.072587986589461</v>
      </c>
      <c r="BL150" s="9">
        <v>4462456.4540739749</v>
      </c>
      <c r="BM150" s="9">
        <v>402043.28809399978</v>
      </c>
      <c r="BN150" s="9">
        <v>569069.75431681878</v>
      </c>
      <c r="BO150" s="9">
        <v>85381.555272278129</v>
      </c>
      <c r="BP150" s="9">
        <v>14022223.649378847</v>
      </c>
      <c r="BQ150" s="9">
        <v>15420.73936157981</v>
      </c>
      <c r="BR150" s="9">
        <v>23988.129790710558</v>
      </c>
      <c r="BS150" s="9">
        <v>82267.814980922456</v>
      </c>
      <c r="BT150" s="9">
        <v>3135.5591354191033</v>
      </c>
      <c r="BU150" s="20"/>
    </row>
    <row r="151" spans="2:73" x14ac:dyDescent="0.2">
      <c r="B151" s="4" t="s">
        <v>52</v>
      </c>
      <c r="C151" s="12">
        <v>4</v>
      </c>
      <c r="D151" s="19"/>
      <c r="E151" s="9">
        <f t="shared" si="65"/>
        <v>-594964.3370362753</v>
      </c>
      <c r="F151" s="9">
        <f t="shared" si="44"/>
        <v>-0.15533877603426749</v>
      </c>
      <c r="G151" s="9">
        <f t="shared" si="45"/>
        <v>1.1588338066075444E-4</v>
      </c>
      <c r="H151" s="9">
        <f t="shared" si="46"/>
        <v>4199.9296784070466</v>
      </c>
      <c r="I151" s="9">
        <f t="shared" si="47"/>
        <v>178869.21774036012</v>
      </c>
      <c r="J151" s="9">
        <f t="shared" si="48"/>
        <v>7.7224823481336413E-2</v>
      </c>
      <c r="K151" s="9">
        <f t="shared" si="49"/>
        <v>33679.600727427256</v>
      </c>
      <c r="L151" s="9">
        <f t="shared" si="50"/>
        <v>242.61403196466836</v>
      </c>
      <c r="M151" s="9">
        <f t="shared" si="51"/>
        <v>120.83035709450974</v>
      </c>
      <c r="N151" s="9">
        <f t="shared" si="52"/>
        <v>253.54318170743613</v>
      </c>
      <c r="O151" s="9">
        <f t="shared" si="53"/>
        <v>-156.87854840859563</v>
      </c>
      <c r="P151" s="9">
        <f t="shared" si="54"/>
        <v>-177.93812716982711</v>
      </c>
      <c r="Q151" s="9">
        <f t="shared" si="55"/>
        <v>-4.0698281220979879</v>
      </c>
      <c r="R151" s="9">
        <f t="shared" si="56"/>
        <v>-3169519.7036521658</v>
      </c>
      <c r="S151" s="9">
        <f t="shared" si="57"/>
        <v>-43550.80401626759</v>
      </c>
      <c r="T151" s="9">
        <f t="shared" si="58"/>
        <v>-62470.304127450916</v>
      </c>
      <c r="U151" s="9">
        <f t="shared" si="59"/>
        <v>1343.8153950779088</v>
      </c>
      <c r="V151" s="9">
        <f t="shared" si="60"/>
        <v>-1773015.4830553345</v>
      </c>
      <c r="W151" s="9">
        <f t="shared" si="61"/>
        <v>-23205.676580492312</v>
      </c>
      <c r="X151" s="9">
        <f t="shared" si="62"/>
        <v>-5895.7412299731513</v>
      </c>
      <c r="Y151" s="9">
        <f t="shared" si="63"/>
        <v>42078.582449905865</v>
      </c>
      <c r="Z151" s="9">
        <f t="shared" si="64"/>
        <v>1009.6104723017888</v>
      </c>
      <c r="AA151" s="20"/>
      <c r="AB151" s="9">
        <v>-701927.63300179248</v>
      </c>
      <c r="AC151" s="9">
        <v>5.7074839037316991</v>
      </c>
      <c r="AD151" s="9">
        <v>4.9969811219700679E-3</v>
      </c>
      <c r="AE151" s="9">
        <v>38443.645680114256</v>
      </c>
      <c r="AF151" s="9">
        <v>600008.53314018121</v>
      </c>
      <c r="AG151" s="9">
        <v>0.41304698160255576</v>
      </c>
      <c r="AH151" s="9">
        <v>72949.65318009285</v>
      </c>
      <c r="AI151" s="9">
        <v>2031.4451462886229</v>
      </c>
      <c r="AJ151" s="9">
        <v>1420.942118803421</v>
      </c>
      <c r="AK151" s="9">
        <v>2073.6624845483648</v>
      </c>
      <c r="AL151" s="9">
        <v>2824.5523675180762</v>
      </c>
      <c r="AM151" s="9">
        <v>2923.4514767852174</v>
      </c>
      <c r="AN151" s="9">
        <v>65.360289193354646</v>
      </c>
      <c r="AO151" s="9">
        <v>2780422.2351131365</v>
      </c>
      <c r="AP151" s="9">
        <v>492506.91344239871</v>
      </c>
      <c r="AQ151" s="9">
        <v>696289.36829497432</v>
      </c>
      <c r="AR151" s="9">
        <v>115185.88909144879</v>
      </c>
      <c r="AS151" s="9">
        <v>16923282.716116458</v>
      </c>
      <c r="AT151" s="9">
        <v>-2644.6907650525682</v>
      </c>
      <c r="AU151" s="9">
        <v>26088.43182430759</v>
      </c>
      <c r="AV151" s="9">
        <v>151769.0024244691</v>
      </c>
      <c r="AW151" s="9">
        <v>5190.3559861939248</v>
      </c>
      <c r="AX151" s="20"/>
      <c r="AY151" s="9">
        <v>-106963.29596551723</v>
      </c>
      <c r="AZ151" s="9">
        <v>5.8628226797659666</v>
      </c>
      <c r="BA151" s="9">
        <v>4.8810977413093135E-3</v>
      </c>
      <c r="BB151" s="9">
        <v>34243.716001707209</v>
      </c>
      <c r="BC151" s="9">
        <v>421139.31539982109</v>
      </c>
      <c r="BD151" s="9">
        <v>0.33582215812121935</v>
      </c>
      <c r="BE151" s="9">
        <v>39270.052452665594</v>
      </c>
      <c r="BF151" s="9">
        <v>1788.8311143239546</v>
      </c>
      <c r="BG151" s="9">
        <v>1300.1117617089112</v>
      </c>
      <c r="BH151" s="9">
        <v>1820.1193028409286</v>
      </c>
      <c r="BI151" s="9">
        <v>2981.4309159266718</v>
      </c>
      <c r="BJ151" s="9">
        <v>3101.3896039550445</v>
      </c>
      <c r="BK151" s="9">
        <v>69.430117315452634</v>
      </c>
      <c r="BL151" s="9">
        <v>5949941.9387653023</v>
      </c>
      <c r="BM151" s="9">
        <v>536057.7174586663</v>
      </c>
      <c r="BN151" s="9">
        <v>758759.67242242524</v>
      </c>
      <c r="BO151" s="9">
        <v>113842.07369637088</v>
      </c>
      <c r="BP151" s="9">
        <v>18696298.199171793</v>
      </c>
      <c r="BQ151" s="9">
        <v>20560.985815439744</v>
      </c>
      <c r="BR151" s="9">
        <v>31984.173054280742</v>
      </c>
      <c r="BS151" s="9">
        <v>109690.41997456324</v>
      </c>
      <c r="BT151" s="9">
        <v>4180.7455138921359</v>
      </c>
      <c r="BU151" s="20"/>
    </row>
    <row r="152" spans="2:73" x14ac:dyDescent="0.2">
      <c r="B152" s="4" t="s">
        <v>52</v>
      </c>
      <c r="C152" s="12">
        <v>5</v>
      </c>
      <c r="D152" s="19"/>
      <c r="E152" s="9">
        <f t="shared" si="65"/>
        <v>-402000.89524922962</v>
      </c>
      <c r="F152" s="9">
        <f t="shared" si="44"/>
        <v>0.1024314103321613</v>
      </c>
      <c r="G152" s="9">
        <f t="shared" si="45"/>
        <v>5.5003143032594619E-4</v>
      </c>
      <c r="H152" s="9">
        <f t="shared" si="46"/>
        <v>8673.1044942587905</v>
      </c>
      <c r="I152" s="9">
        <f t="shared" si="47"/>
        <v>273307.71350670024</v>
      </c>
      <c r="J152" s="9">
        <f t="shared" si="48"/>
        <v>0.11706607266417046</v>
      </c>
      <c r="K152" s="9">
        <f t="shared" si="49"/>
        <v>42291.148209284031</v>
      </c>
      <c r="L152" s="9">
        <f t="shared" si="50"/>
        <v>441.69984433083482</v>
      </c>
      <c r="M152" s="9">
        <f t="shared" si="51"/>
        <v>312.43809280563755</v>
      </c>
      <c r="N152" s="9">
        <f t="shared" si="52"/>
        <v>460.44730175929544</v>
      </c>
      <c r="O152" s="9">
        <f t="shared" si="53"/>
        <v>182.25604755175482</v>
      </c>
      <c r="P152" s="9">
        <f t="shared" si="54"/>
        <v>-129.17037614978608</v>
      </c>
      <c r="Q152" s="9">
        <f t="shared" si="55"/>
        <v>-0.36726024637253829</v>
      </c>
      <c r="R152" s="9">
        <f t="shared" si="56"/>
        <v>-2320733.682815209</v>
      </c>
      <c r="S152" s="9">
        <f t="shared" si="57"/>
        <v>-39439.495095334365</v>
      </c>
      <c r="T152" s="9">
        <f t="shared" si="58"/>
        <v>-56572.431421813904</v>
      </c>
      <c r="U152" s="9">
        <f t="shared" si="59"/>
        <v>8792.1948750974261</v>
      </c>
      <c r="V152" s="9">
        <f t="shared" si="60"/>
        <v>-1671375.5040691607</v>
      </c>
      <c r="W152" s="9">
        <f t="shared" si="61"/>
        <v>-21411.23508561539</v>
      </c>
      <c r="X152" s="9">
        <f t="shared" si="62"/>
        <v>-5601.5025805914483</v>
      </c>
      <c r="Y152" s="9">
        <f t="shared" si="63"/>
        <v>63622.120931132231</v>
      </c>
      <c r="Z152" s="9">
        <f t="shared" si="64"/>
        <v>1704.6834122522323</v>
      </c>
      <c r="AA152" s="20"/>
      <c r="AB152" s="9">
        <v>-535705.01520612626</v>
      </c>
      <c r="AC152" s="9">
        <v>7.430959760039622</v>
      </c>
      <c r="AD152" s="9">
        <v>6.6514036069625845E-3</v>
      </c>
      <c r="AE152" s="9">
        <v>51477.749496392811</v>
      </c>
      <c r="AF152" s="9">
        <v>799731.85775647638</v>
      </c>
      <c r="AG152" s="9">
        <v>0.53684377031569464</v>
      </c>
      <c r="AH152" s="9">
        <v>91378.713775116019</v>
      </c>
      <c r="AI152" s="9">
        <v>2677.738737235778</v>
      </c>
      <c r="AJ152" s="9">
        <v>1937.5777949417763</v>
      </c>
      <c r="AK152" s="9">
        <v>2735.5964303104556</v>
      </c>
      <c r="AL152" s="9">
        <v>3909.0446924600938</v>
      </c>
      <c r="AM152" s="9">
        <v>3747.5666287940212</v>
      </c>
      <c r="AN152" s="9">
        <v>86.420386397943261</v>
      </c>
      <c r="AO152" s="9">
        <v>5116693.7406414179</v>
      </c>
      <c r="AP152" s="9">
        <v>630632.65172799828</v>
      </c>
      <c r="AQ152" s="9">
        <v>891877.15910621779</v>
      </c>
      <c r="AR152" s="9">
        <v>151094.78699556098</v>
      </c>
      <c r="AS152" s="9">
        <v>21698997.244895577</v>
      </c>
      <c r="AT152" s="9">
        <v>4289.9971836842897</v>
      </c>
      <c r="AU152" s="9">
        <v>34378.713737259488</v>
      </c>
      <c r="AV152" s="9">
        <v>200735.14589933635</v>
      </c>
      <c r="AW152" s="9">
        <v>6930.6153046174049</v>
      </c>
      <c r="AX152" s="20"/>
      <c r="AY152" s="9">
        <v>-133704.11995689667</v>
      </c>
      <c r="AZ152" s="9">
        <v>7.3285283497074607</v>
      </c>
      <c r="BA152" s="9">
        <v>6.1013721766366383E-3</v>
      </c>
      <c r="BB152" s="9">
        <v>42804.645002134021</v>
      </c>
      <c r="BC152" s="9">
        <v>526424.14424977615</v>
      </c>
      <c r="BD152" s="9">
        <v>0.41977769765152417</v>
      </c>
      <c r="BE152" s="9">
        <v>49087.565565831988</v>
      </c>
      <c r="BF152" s="9">
        <v>2236.0388929049432</v>
      </c>
      <c r="BG152" s="9">
        <v>1625.1397021361388</v>
      </c>
      <c r="BH152" s="9">
        <v>2275.1491285511602</v>
      </c>
      <c r="BI152" s="9">
        <v>3726.7886449083389</v>
      </c>
      <c r="BJ152" s="9">
        <v>3876.7370049438073</v>
      </c>
      <c r="BK152" s="9">
        <v>86.787646644315799</v>
      </c>
      <c r="BL152" s="9">
        <v>7437427.4234566269</v>
      </c>
      <c r="BM152" s="9">
        <v>670072.14682333264</v>
      </c>
      <c r="BN152" s="9">
        <v>948449.59052803169</v>
      </c>
      <c r="BO152" s="9">
        <v>142302.59212046355</v>
      </c>
      <c r="BP152" s="9">
        <v>23370372.748964738</v>
      </c>
      <c r="BQ152" s="9">
        <v>25701.232269299679</v>
      </c>
      <c r="BR152" s="9">
        <v>39980.216317850936</v>
      </c>
      <c r="BS152" s="9">
        <v>137113.02496820412</v>
      </c>
      <c r="BT152" s="9">
        <v>5225.9318923651726</v>
      </c>
      <c r="BU152" s="20"/>
    </row>
    <row r="153" spans="2:73" x14ac:dyDescent="0.2">
      <c r="B153" s="4" t="s">
        <v>52</v>
      </c>
      <c r="C153" s="12">
        <v>6</v>
      </c>
      <c r="D153" s="19"/>
      <c r="E153" s="9">
        <f t="shared" si="65"/>
        <v>-243332.92741607013</v>
      </c>
      <c r="F153" s="9">
        <f t="shared" si="44"/>
        <v>0.34773319019859983</v>
      </c>
      <c r="G153" s="9">
        <f t="shared" si="45"/>
        <v>9.7051114199113268E-4</v>
      </c>
      <c r="H153" s="9">
        <f t="shared" si="46"/>
        <v>12971.90507511051</v>
      </c>
      <c r="I153" s="9">
        <f t="shared" si="47"/>
        <v>365445.83969803911</v>
      </c>
      <c r="J153" s="9">
        <f t="shared" si="48"/>
        <v>0.15608965609700443</v>
      </c>
      <c r="K153" s="9">
        <f t="shared" si="49"/>
        <v>50876.006591140751</v>
      </c>
      <c r="L153" s="9">
        <f t="shared" si="50"/>
        <v>637.18046419700022</v>
      </c>
      <c r="M153" s="9">
        <f t="shared" si="51"/>
        <v>496.91642526676287</v>
      </c>
      <c r="N153" s="9">
        <f t="shared" si="52"/>
        <v>663.50965831115263</v>
      </c>
      <c r="O153" s="9">
        <f t="shared" si="53"/>
        <v>511.21300876210535</v>
      </c>
      <c r="P153" s="9">
        <f t="shared" si="54"/>
        <v>-84.267893879745316</v>
      </c>
      <c r="Q153" s="9">
        <f t="shared" si="55"/>
        <v>3.2078747543529857</v>
      </c>
      <c r="R153" s="9">
        <f t="shared" si="56"/>
        <v>-1493556.7789782528</v>
      </c>
      <c r="S153" s="9">
        <f t="shared" si="57"/>
        <v>-35873.508874401683</v>
      </c>
      <c r="T153" s="9">
        <f t="shared" si="58"/>
        <v>-51458.87916617631</v>
      </c>
      <c r="U153" s="9">
        <f t="shared" si="59"/>
        <v>15762.494580116851</v>
      </c>
      <c r="V153" s="9">
        <f t="shared" si="60"/>
        <v>-1588183.3840830103</v>
      </c>
      <c r="W153" s="9">
        <f t="shared" si="61"/>
        <v>-19724.787050738472</v>
      </c>
      <c r="X153" s="9">
        <f t="shared" si="62"/>
        <v>-5428.2027337097534</v>
      </c>
      <c r="Y153" s="9">
        <f t="shared" si="63"/>
        <v>84616.715687358606</v>
      </c>
      <c r="Z153" s="9">
        <f t="shared" si="64"/>
        <v>2376.0969397026774</v>
      </c>
      <c r="AA153" s="20"/>
      <c r="AB153" s="9">
        <v>-403777.87136434601</v>
      </c>
      <c r="AC153" s="9">
        <v>9.1419672098475449</v>
      </c>
      <c r="AD153" s="9">
        <v>8.2921577539550994E-3</v>
      </c>
      <c r="AE153" s="9">
        <v>64337.479077671342</v>
      </c>
      <c r="AF153" s="9">
        <v>997154.81279777118</v>
      </c>
      <c r="AG153" s="9">
        <v>0.65982289327883337</v>
      </c>
      <c r="AH153" s="9">
        <v>109781.08527013919</v>
      </c>
      <c r="AI153" s="9">
        <v>3320.4271356829327</v>
      </c>
      <c r="AJ153" s="9">
        <v>2447.0840678301302</v>
      </c>
      <c r="AK153" s="9">
        <v>3393.6886125725455</v>
      </c>
      <c r="AL153" s="9">
        <v>4983.3593826521119</v>
      </c>
      <c r="AM153" s="9">
        <v>4567.8165120528238</v>
      </c>
      <c r="AN153" s="9">
        <v>107.35305072753191</v>
      </c>
      <c r="AO153" s="9">
        <v>7431356.1291696969</v>
      </c>
      <c r="AP153" s="9">
        <v>768213.06731359789</v>
      </c>
      <c r="AQ153" s="9">
        <v>1086680.6294674613</v>
      </c>
      <c r="AR153" s="9">
        <v>186525.60512467311</v>
      </c>
      <c r="AS153" s="9">
        <v>26456263.914674684</v>
      </c>
      <c r="AT153" s="9">
        <v>11116.691672421146</v>
      </c>
      <c r="AU153" s="9">
        <v>42548.056847711363</v>
      </c>
      <c r="AV153" s="9">
        <v>249152.34564920352</v>
      </c>
      <c r="AW153" s="9">
        <v>8647.2152105408841</v>
      </c>
      <c r="AX153" s="20"/>
      <c r="AY153" s="9">
        <v>-160444.94394827588</v>
      </c>
      <c r="AZ153" s="9">
        <v>8.794234019648945</v>
      </c>
      <c r="BA153" s="9">
        <v>7.3216466119639667E-3</v>
      </c>
      <c r="BB153" s="9">
        <v>51365.574002560832</v>
      </c>
      <c r="BC153" s="9">
        <v>631708.97309973207</v>
      </c>
      <c r="BD153" s="9">
        <v>0.50373323718182894</v>
      </c>
      <c r="BE153" s="9">
        <v>58905.078678998434</v>
      </c>
      <c r="BF153" s="9">
        <v>2683.2466714859324</v>
      </c>
      <c r="BG153" s="9">
        <v>1950.1676425633673</v>
      </c>
      <c r="BH153" s="9">
        <v>2730.1789542613928</v>
      </c>
      <c r="BI153" s="9">
        <v>4472.1463738900065</v>
      </c>
      <c r="BJ153" s="9">
        <v>4652.0844059325691</v>
      </c>
      <c r="BK153" s="9">
        <v>104.14517597317892</v>
      </c>
      <c r="BL153" s="9">
        <v>8924912.9081479497</v>
      </c>
      <c r="BM153" s="9">
        <v>804086.57618799957</v>
      </c>
      <c r="BN153" s="9">
        <v>1138139.5086336376</v>
      </c>
      <c r="BO153" s="9">
        <v>170763.11054455626</v>
      </c>
      <c r="BP153" s="9">
        <v>28044447.298757695</v>
      </c>
      <c r="BQ153" s="9">
        <v>30841.47872315962</v>
      </c>
      <c r="BR153" s="9">
        <v>47976.259581421116</v>
      </c>
      <c r="BS153" s="9">
        <v>164535.62996184491</v>
      </c>
      <c r="BT153" s="9">
        <v>6271.1182708382066</v>
      </c>
      <c r="BU153" s="20"/>
    </row>
    <row r="154" spans="2:73" x14ac:dyDescent="0.2">
      <c r="B154" s="4" t="s">
        <v>52</v>
      </c>
      <c r="C154" s="12">
        <v>7</v>
      </c>
      <c r="D154" s="19"/>
      <c r="E154" s="9">
        <f t="shared" si="65"/>
        <v>-195269.1482773622</v>
      </c>
      <c r="F154" s="9">
        <f t="shared" si="44"/>
        <v>0.5320065710830022</v>
      </c>
      <c r="G154" s="9">
        <f t="shared" si="45"/>
        <v>1.3405014231953616E-3</v>
      </c>
      <c r="H154" s="9">
        <f t="shared" si="46"/>
        <v>17505.807823685362</v>
      </c>
      <c r="I154" s="9">
        <f t="shared" si="47"/>
        <v>475210.73446600686</v>
      </c>
      <c r="J154" s="9">
        <f t="shared" si="48"/>
        <v>0.20249462107419136</v>
      </c>
      <c r="K154" s="9">
        <f t="shared" si="49"/>
        <v>63892.55176066127</v>
      </c>
      <c r="L154" s="9">
        <f t="shared" si="50"/>
        <v>839.91677267420255</v>
      </c>
      <c r="M154" s="9">
        <f t="shared" si="51"/>
        <v>676.26034000639993</v>
      </c>
      <c r="N154" s="9">
        <f t="shared" si="52"/>
        <v>874.68349069573378</v>
      </c>
      <c r="O154" s="9">
        <f t="shared" si="53"/>
        <v>749.27923375218688</v>
      </c>
      <c r="P154" s="9">
        <f t="shared" si="54"/>
        <v>-75.970195084330044</v>
      </c>
      <c r="Q154" s="9">
        <f t="shared" si="55"/>
        <v>5.359656131462188</v>
      </c>
      <c r="R154" s="9">
        <f t="shared" si="56"/>
        <v>-1462456.6427686885</v>
      </c>
      <c r="S154" s="9">
        <f t="shared" si="57"/>
        <v>-40381.94491208985</v>
      </c>
      <c r="T154" s="9">
        <f t="shared" si="58"/>
        <v>-57920.642607859569</v>
      </c>
      <c r="U154" s="9">
        <f t="shared" si="59"/>
        <v>22498.805452530913</v>
      </c>
      <c r="V154" s="9">
        <f t="shared" si="60"/>
        <v>-1827748.465800792</v>
      </c>
      <c r="W154" s="9">
        <f t="shared" si="61"/>
        <v>-22817.238140993493</v>
      </c>
      <c r="X154" s="9">
        <f t="shared" si="62"/>
        <v>-6126.4750427306935</v>
      </c>
      <c r="Y154" s="9">
        <f t="shared" si="63"/>
        <v>110019.85317213618</v>
      </c>
      <c r="Z154" s="9">
        <f t="shared" si="64"/>
        <v>3136.338895274188</v>
      </c>
      <c r="AA154" s="20"/>
      <c r="AB154" s="9">
        <v>-382454.91621701739</v>
      </c>
      <c r="AC154" s="9">
        <v>10.791946260673443</v>
      </c>
      <c r="AD154" s="9">
        <v>9.8824224704866567E-3</v>
      </c>
      <c r="AE154" s="9">
        <v>77432.310826673012</v>
      </c>
      <c r="AF154" s="9">
        <v>1212204.5364156938</v>
      </c>
      <c r="AG154" s="9">
        <v>0.79018339778632507</v>
      </c>
      <c r="AH154" s="9">
        <v>132615.14355282608</v>
      </c>
      <c r="AI154" s="9">
        <v>3970.371222741122</v>
      </c>
      <c r="AJ154" s="9">
        <v>2951.4559229969946</v>
      </c>
      <c r="AK154" s="9">
        <v>4059.8922706673593</v>
      </c>
      <c r="AL154" s="9">
        <v>5966.7833366238619</v>
      </c>
      <c r="AM154" s="9">
        <v>5351.4616118370022</v>
      </c>
      <c r="AN154" s="9">
        <v>126.86236143350429</v>
      </c>
      <c r="AO154" s="9">
        <v>8949941.7500705924</v>
      </c>
      <c r="AP154" s="9">
        <v>897719.06064057653</v>
      </c>
      <c r="AQ154" s="9">
        <v>1269908.7841313845</v>
      </c>
      <c r="AR154" s="9">
        <v>221722.43442117996</v>
      </c>
      <c r="AS154" s="9">
        <v>30890773.382749852</v>
      </c>
      <c r="AT154" s="9">
        <v>13164.487036026079</v>
      </c>
      <c r="AU154" s="9">
        <v>49845.827802260617</v>
      </c>
      <c r="AV154" s="9">
        <v>301978.08812762197</v>
      </c>
      <c r="AW154" s="9">
        <v>10452.643544585428</v>
      </c>
      <c r="AX154" s="20"/>
      <c r="AY154" s="9">
        <v>-187185.7679396552</v>
      </c>
      <c r="AZ154" s="9">
        <v>10.259939689590441</v>
      </c>
      <c r="BA154" s="9">
        <v>8.5419210472912951E-3</v>
      </c>
      <c r="BB154" s="9">
        <v>59926.503002987651</v>
      </c>
      <c r="BC154" s="9">
        <v>736993.80194968695</v>
      </c>
      <c r="BD154" s="9">
        <v>0.58768877671213371</v>
      </c>
      <c r="BE154" s="9">
        <v>68722.591792164807</v>
      </c>
      <c r="BF154" s="9">
        <v>3130.4544500669194</v>
      </c>
      <c r="BG154" s="9">
        <v>2275.1955829905946</v>
      </c>
      <c r="BH154" s="9">
        <v>3185.2087799716255</v>
      </c>
      <c r="BI154" s="9">
        <v>5217.5041028716751</v>
      </c>
      <c r="BJ154" s="9">
        <v>5427.4318069213323</v>
      </c>
      <c r="BK154" s="9">
        <v>121.5027053020421</v>
      </c>
      <c r="BL154" s="9">
        <v>10412398.392839281</v>
      </c>
      <c r="BM154" s="9">
        <v>938101.00555266638</v>
      </c>
      <c r="BN154" s="9">
        <v>1327829.426739244</v>
      </c>
      <c r="BO154" s="9">
        <v>199223.62896864905</v>
      </c>
      <c r="BP154" s="9">
        <v>32718521.848550644</v>
      </c>
      <c r="BQ154" s="9">
        <v>35981.725177019573</v>
      </c>
      <c r="BR154" s="9">
        <v>55972.302844991311</v>
      </c>
      <c r="BS154" s="9">
        <v>191958.23495548579</v>
      </c>
      <c r="BT154" s="9">
        <v>7316.3046493112397</v>
      </c>
      <c r="BU154" s="20"/>
    </row>
    <row r="155" spans="2:73" x14ac:dyDescent="0.2">
      <c r="B155" s="4" t="s">
        <v>52</v>
      </c>
      <c r="C155" s="12">
        <v>8</v>
      </c>
      <c r="D155" s="19"/>
      <c r="E155" s="9">
        <f t="shared" si="65"/>
        <v>-62056.042584142764</v>
      </c>
      <c r="F155" s="9">
        <f t="shared" si="44"/>
        <v>0.79676688053966771</v>
      </c>
      <c r="G155" s="9">
        <f t="shared" si="45"/>
        <v>1.7937965350813597E-3</v>
      </c>
      <c r="H155" s="9">
        <f t="shared" si="46"/>
        <v>22149.46698758124</v>
      </c>
      <c r="I155" s="9">
        <f t="shared" si="47"/>
        <v>574494.32318644982</v>
      </c>
      <c r="J155" s="9">
        <f t="shared" si="48"/>
        <v>0.24454429670351185</v>
      </c>
      <c r="K155" s="9">
        <f t="shared" si="49"/>
        <v>73120.200612003537</v>
      </c>
      <c r="L155" s="9">
        <f t="shared" si="50"/>
        <v>1050.5963848285551</v>
      </c>
      <c r="M155" s="9">
        <f t="shared" si="51"/>
        <v>875.18041592863119</v>
      </c>
      <c r="N155" s="9">
        <f t="shared" si="52"/>
        <v>1093.5398527314505</v>
      </c>
      <c r="O155" s="9">
        <f t="shared" si="53"/>
        <v>1103.8116255649938</v>
      </c>
      <c r="P155" s="9">
        <f t="shared" si="54"/>
        <v>-27.413153669828716</v>
      </c>
      <c r="Q155" s="9">
        <f t="shared" si="55"/>
        <v>9.2122817227693758</v>
      </c>
      <c r="R155" s="9">
        <f t="shared" si="56"/>
        <v>-571448.16171978228</v>
      </c>
      <c r="S155" s="9">
        <f t="shared" si="57"/>
        <v>-36505.645349323982</v>
      </c>
      <c r="T155" s="9">
        <f t="shared" si="58"/>
        <v>-52361.89363008691</v>
      </c>
      <c r="U155" s="9">
        <f t="shared" si="59"/>
        <v>30029.512254251575</v>
      </c>
      <c r="V155" s="9">
        <f t="shared" si="60"/>
        <v>-1736863.7746082321</v>
      </c>
      <c r="W155" s="9">
        <f t="shared" si="61"/>
        <v>-20995.34397142498</v>
      </c>
      <c r="X155" s="9">
        <f t="shared" si="62"/>
        <v>-5931.0096372860717</v>
      </c>
      <c r="Y155" s="9">
        <f t="shared" si="63"/>
        <v>132652.40637077758</v>
      </c>
      <c r="Z155" s="9">
        <f t="shared" si="64"/>
        <v>3860.1871521156136</v>
      </c>
      <c r="AA155" s="20"/>
      <c r="AB155" s="9">
        <v>-275982.63451517723</v>
      </c>
      <c r="AC155" s="9">
        <v>12.522412240071601</v>
      </c>
      <c r="AD155" s="9">
        <v>1.1555992017699987E-2</v>
      </c>
      <c r="AE155" s="9">
        <v>90636.898990995658</v>
      </c>
      <c r="AF155" s="9">
        <v>1416772.953986092</v>
      </c>
      <c r="AG155" s="9">
        <v>0.91618861294595055</v>
      </c>
      <c r="AH155" s="9">
        <v>151660.30551733472</v>
      </c>
      <c r="AI155" s="9">
        <v>4628.2586134764642</v>
      </c>
      <c r="AJ155" s="9">
        <v>3475.4039393464536</v>
      </c>
      <c r="AK155" s="9">
        <v>4733.7784584133078</v>
      </c>
      <c r="AL155" s="9">
        <v>7066.6734574183374</v>
      </c>
      <c r="AM155" s="9">
        <v>6175.3660542402604</v>
      </c>
      <c r="AN155" s="9">
        <v>148.07251635367464</v>
      </c>
      <c r="AO155" s="9">
        <v>11328435.715810822</v>
      </c>
      <c r="AP155" s="9">
        <v>1035609.7895680086</v>
      </c>
      <c r="AQ155" s="9">
        <v>1465157.4512147636</v>
      </c>
      <c r="AR155" s="9">
        <v>257713.65964699333</v>
      </c>
      <c r="AS155" s="9">
        <v>35655732.623735353</v>
      </c>
      <c r="AT155" s="9">
        <v>20126.627659454509</v>
      </c>
      <c r="AU155" s="9">
        <v>58037.336471275412</v>
      </c>
      <c r="AV155" s="9">
        <v>352033.24631990405</v>
      </c>
      <c r="AW155" s="9">
        <v>12221.678179899885</v>
      </c>
      <c r="AX155" s="20"/>
      <c r="AY155" s="9">
        <v>-213926.59193103446</v>
      </c>
      <c r="AZ155" s="9">
        <v>11.725645359531933</v>
      </c>
      <c r="BA155" s="9">
        <v>9.7621954826186269E-3</v>
      </c>
      <c r="BB155" s="9">
        <v>68487.432003414418</v>
      </c>
      <c r="BC155" s="9">
        <v>842278.63079964218</v>
      </c>
      <c r="BD155" s="9">
        <v>0.6716443162424387</v>
      </c>
      <c r="BE155" s="9">
        <v>78540.104905331187</v>
      </c>
      <c r="BF155" s="9">
        <v>3577.6622286479092</v>
      </c>
      <c r="BG155" s="9">
        <v>2600.2235234178224</v>
      </c>
      <c r="BH155" s="9">
        <v>3640.2386056818573</v>
      </c>
      <c r="BI155" s="9">
        <v>5962.8618318533436</v>
      </c>
      <c r="BJ155" s="9">
        <v>6202.7792079100891</v>
      </c>
      <c r="BK155" s="9">
        <v>138.86023463090527</v>
      </c>
      <c r="BL155" s="9">
        <v>11899883.877530605</v>
      </c>
      <c r="BM155" s="9">
        <v>1072115.4349173326</v>
      </c>
      <c r="BN155" s="9">
        <v>1517519.3448448505</v>
      </c>
      <c r="BO155" s="9">
        <v>227684.14739274175</v>
      </c>
      <c r="BP155" s="9">
        <v>37392596.398343585</v>
      </c>
      <c r="BQ155" s="9">
        <v>41121.971630879489</v>
      </c>
      <c r="BR155" s="9">
        <v>63968.346108561484</v>
      </c>
      <c r="BS155" s="9">
        <v>219380.83994912647</v>
      </c>
      <c r="BT155" s="9">
        <v>8361.4910277842719</v>
      </c>
      <c r="BU155" s="20"/>
    </row>
    <row r="156" spans="2:73" x14ac:dyDescent="0.2">
      <c r="B156" s="4" t="s">
        <v>52</v>
      </c>
      <c r="C156" s="12">
        <v>9</v>
      </c>
      <c r="D156" s="19"/>
      <c r="E156" s="9">
        <f t="shared" si="65"/>
        <v>58576.677621073264</v>
      </c>
      <c r="F156" s="9">
        <f t="shared" si="44"/>
        <v>0.99930491928286536</v>
      </c>
      <c r="G156" s="9">
        <f t="shared" si="45"/>
        <v>2.2010663359715472E-3</v>
      </c>
      <c r="H156" s="9">
        <f t="shared" si="46"/>
        <v>26820.748044354972</v>
      </c>
      <c r="I156" s="9">
        <f t="shared" si="47"/>
        <v>692940.96384826535</v>
      </c>
      <c r="J156" s="9">
        <f t="shared" si="48"/>
        <v>0.29432654375640999</v>
      </c>
      <c r="K156" s="9">
        <f t="shared" si="49"/>
        <v>87198.095660046311</v>
      </c>
      <c r="L156" s="9">
        <f t="shared" si="50"/>
        <v>1268.0489802535121</v>
      </c>
      <c r="M156" s="9">
        <f t="shared" si="51"/>
        <v>1070.9246717679653</v>
      </c>
      <c r="N156" s="9">
        <f t="shared" si="52"/>
        <v>1319.971420299184</v>
      </c>
      <c r="O156" s="9">
        <f t="shared" si="53"/>
        <v>1372.5955856939599</v>
      </c>
      <c r="P156" s="9">
        <f t="shared" si="54"/>
        <v>-16.353162459621672</v>
      </c>
      <c r="Q156" s="9">
        <f t="shared" si="55"/>
        <v>11.737955127002323</v>
      </c>
      <c r="R156" s="9">
        <f t="shared" si="56"/>
        <v>-455688.6880012136</v>
      </c>
      <c r="S156" s="9">
        <f t="shared" si="57"/>
        <v>-41093.988936057314</v>
      </c>
      <c r="T156" s="9">
        <f t="shared" si="58"/>
        <v>-58941.555180626921</v>
      </c>
      <c r="U156" s="9">
        <f t="shared" si="59"/>
        <v>37236.872322277486</v>
      </c>
      <c r="V156" s="9">
        <f t="shared" si="60"/>
        <v>-1984449.1663468257</v>
      </c>
      <c r="W156" s="9">
        <f t="shared" si="61"/>
        <v>-23999.542265985416</v>
      </c>
      <c r="X156" s="9">
        <f t="shared" si="62"/>
        <v>-6717.0740721451584</v>
      </c>
      <c r="Y156" s="9">
        <f t="shared" si="63"/>
        <v>159787.13170714193</v>
      </c>
      <c r="Z156" s="9">
        <f t="shared" si="64"/>
        <v>4693.9047122956817</v>
      </c>
      <c r="AA156" s="20"/>
      <c r="AB156" s="9">
        <v>-182090.73830134081</v>
      </c>
      <c r="AC156" s="9">
        <v>14.190655948756296</v>
      </c>
      <c r="AD156" s="9">
        <v>1.3183536253917515E-2</v>
      </c>
      <c r="AE156" s="9">
        <v>103869.10904819627</v>
      </c>
      <c r="AF156" s="9">
        <v>1640504.4234978636</v>
      </c>
      <c r="AG156" s="9">
        <v>1.0499263995291539</v>
      </c>
      <c r="AH156" s="9">
        <v>175555.71367854398</v>
      </c>
      <c r="AI156" s="9">
        <v>5292.9189874824133</v>
      </c>
      <c r="AJ156" s="9">
        <v>3996.1761356130169</v>
      </c>
      <c r="AK156" s="9">
        <v>5415.2398516912763</v>
      </c>
      <c r="AL156" s="9">
        <v>8080.8151465289757</v>
      </c>
      <c r="AM156" s="9">
        <v>6961.7734464392388</v>
      </c>
      <c r="AN156" s="9">
        <v>167.95571908677081</v>
      </c>
      <c r="AO156" s="9">
        <v>12931680.674220731</v>
      </c>
      <c r="AP156" s="9">
        <v>1165035.8753459426</v>
      </c>
      <c r="AQ156" s="9">
        <v>1648267.7077698321</v>
      </c>
      <c r="AR156" s="9">
        <v>293381.53813911206</v>
      </c>
      <c r="AS156" s="9">
        <v>40082221.78178972</v>
      </c>
      <c r="AT156" s="9">
        <v>22262.675818754062</v>
      </c>
      <c r="AU156" s="9">
        <v>65247.315299986542</v>
      </c>
      <c r="AV156" s="9">
        <v>406590.57664990955</v>
      </c>
      <c r="AW156" s="9">
        <v>14100.582118552995</v>
      </c>
      <c r="AX156" s="20"/>
      <c r="AY156" s="9">
        <v>-240667.41592241407</v>
      </c>
      <c r="AZ156" s="9">
        <v>13.191351029473431</v>
      </c>
      <c r="BA156" s="9">
        <v>1.0982469917945967E-2</v>
      </c>
      <c r="BB156" s="9">
        <v>77048.361003841303</v>
      </c>
      <c r="BC156" s="9">
        <v>947563.45964959823</v>
      </c>
      <c r="BD156" s="9">
        <v>0.75559985577274391</v>
      </c>
      <c r="BE156" s="9">
        <v>88357.618018497669</v>
      </c>
      <c r="BF156" s="9">
        <v>4024.8700072289012</v>
      </c>
      <c r="BG156" s="9">
        <v>2925.2514638450516</v>
      </c>
      <c r="BH156" s="9">
        <v>4095.2684313920922</v>
      </c>
      <c r="BI156" s="9">
        <v>6708.2195608350157</v>
      </c>
      <c r="BJ156" s="9">
        <v>6978.1266088988605</v>
      </c>
      <c r="BK156" s="9">
        <v>156.21776395976849</v>
      </c>
      <c r="BL156" s="9">
        <v>13387369.362221945</v>
      </c>
      <c r="BM156" s="9">
        <v>1206129.8642819999</v>
      </c>
      <c r="BN156" s="9">
        <v>1707209.262950459</v>
      </c>
      <c r="BO156" s="9">
        <v>256144.66581683457</v>
      </c>
      <c r="BP156" s="9">
        <v>42066670.948136546</v>
      </c>
      <c r="BQ156" s="9">
        <v>46262.218084739477</v>
      </c>
      <c r="BR156" s="9">
        <v>71964.3893721317</v>
      </c>
      <c r="BS156" s="9">
        <v>246803.44494276762</v>
      </c>
      <c r="BT156" s="9">
        <v>9406.6774062573131</v>
      </c>
      <c r="BU156" s="20"/>
    </row>
    <row r="157" spans="2:73" x14ac:dyDescent="0.2">
      <c r="B157" s="4" t="s">
        <v>52</v>
      </c>
      <c r="C157" s="12">
        <v>10</v>
      </c>
      <c r="D157" s="19"/>
      <c r="E157" s="9">
        <f t="shared" si="65"/>
        <v>19376.72593865043</v>
      </c>
      <c r="F157" s="9">
        <f t="shared" si="44"/>
        <v>1.222153215505994</v>
      </c>
      <c r="G157" s="9">
        <f t="shared" si="45"/>
        <v>2.6420483694108501E-3</v>
      </c>
      <c r="H157" s="9">
        <f t="shared" si="46"/>
        <v>31839.658565069418</v>
      </c>
      <c r="I157" s="9">
        <f t="shared" si="47"/>
        <v>818769.6158593609</v>
      </c>
      <c r="J157" s="9">
        <f t="shared" si="48"/>
        <v>0.34731068656704356</v>
      </c>
      <c r="K157" s="9">
        <f t="shared" si="49"/>
        <v>102081.67821713552</v>
      </c>
      <c r="L157" s="9">
        <f t="shared" si="50"/>
        <v>1500.9354807886766</v>
      </c>
      <c r="M157" s="9">
        <f t="shared" si="51"/>
        <v>1281.8489300111351</v>
      </c>
      <c r="N157" s="9">
        <f t="shared" si="52"/>
        <v>1562.4670059497603</v>
      </c>
      <c r="O157" s="9">
        <f t="shared" si="53"/>
        <v>1667.5077585308663</v>
      </c>
      <c r="P157" s="9">
        <f t="shared" si="54"/>
        <v>-1.659336856479058</v>
      </c>
      <c r="Q157" s="9">
        <f t="shared" si="55"/>
        <v>14.546981845842254</v>
      </c>
      <c r="R157" s="9">
        <f t="shared" si="56"/>
        <v>-270299.94372961484</v>
      </c>
      <c r="S157" s="9">
        <f t="shared" si="57"/>
        <v>-45358.269115090836</v>
      </c>
      <c r="T157" s="9">
        <f t="shared" si="58"/>
        <v>-65055.898463975172</v>
      </c>
      <c r="U157" s="9">
        <f t="shared" si="59"/>
        <v>45036.43335817958</v>
      </c>
      <c r="V157" s="9">
        <f t="shared" si="60"/>
        <v>-2224145.4317429215</v>
      </c>
      <c r="W157" s="9">
        <f t="shared" si="61"/>
        <v>-26867.710883719334</v>
      </c>
      <c r="X157" s="9">
        <f t="shared" si="62"/>
        <v>-7479.1779945113667</v>
      </c>
      <c r="Y157" s="9">
        <f t="shared" si="63"/>
        <v>188585.0565483002</v>
      </c>
      <c r="Z157" s="9">
        <f t="shared" si="64"/>
        <v>5577.3618301204988</v>
      </c>
      <c r="AA157" s="20"/>
      <c r="AB157" s="9">
        <v>-248031.51397514297</v>
      </c>
      <c r="AC157" s="9">
        <v>15.879209914920921</v>
      </c>
      <c r="AD157" s="9">
        <v>1.4844792722684134E-2</v>
      </c>
      <c r="AE157" s="9">
        <v>117448.94856933749</v>
      </c>
      <c r="AF157" s="9">
        <v>1871617.9043589137</v>
      </c>
      <c r="AG157" s="9">
        <v>1.1868660818700925</v>
      </c>
      <c r="AH157" s="9">
        <v>200256.80934879958</v>
      </c>
      <c r="AI157" s="9">
        <v>5973.0132665985648</v>
      </c>
      <c r="AJ157" s="9">
        <v>4532.1283342834149</v>
      </c>
      <c r="AK157" s="9">
        <v>6112.7652630520824</v>
      </c>
      <c r="AL157" s="9">
        <v>9121.0850483475515</v>
      </c>
      <c r="AM157" s="9">
        <v>7751.814673031141</v>
      </c>
      <c r="AN157" s="9">
        <v>188.12227513447397</v>
      </c>
      <c r="AO157" s="9">
        <v>14604554.903183645</v>
      </c>
      <c r="AP157" s="9">
        <v>1294786.0245315752</v>
      </c>
      <c r="AQ157" s="9">
        <v>1831843.2825920901</v>
      </c>
      <c r="AR157" s="9">
        <v>329641.61759910692</v>
      </c>
      <c r="AS157" s="9">
        <v>44516600.066186592</v>
      </c>
      <c r="AT157" s="9">
        <v>24534.753654880045</v>
      </c>
      <c r="AU157" s="9">
        <v>72481.254641190535</v>
      </c>
      <c r="AV157" s="9">
        <v>462811.10648470855</v>
      </c>
      <c r="AW157" s="9">
        <v>16029.225614850846</v>
      </c>
      <c r="AX157" s="20"/>
      <c r="AY157" s="9">
        <v>-267408.2399137934</v>
      </c>
      <c r="AZ157" s="9">
        <v>14.657056699414927</v>
      </c>
      <c r="BA157" s="9">
        <v>1.2202744353273284E-2</v>
      </c>
      <c r="BB157" s="9">
        <v>85609.29000426807</v>
      </c>
      <c r="BC157" s="9">
        <v>1052848.2884995528</v>
      </c>
      <c r="BD157" s="9">
        <v>0.8395553953030489</v>
      </c>
      <c r="BE157" s="9">
        <v>98175.131131664064</v>
      </c>
      <c r="BF157" s="9">
        <v>4472.0777858098882</v>
      </c>
      <c r="BG157" s="9">
        <v>3250.2794042722799</v>
      </c>
      <c r="BH157" s="9">
        <v>4550.2982571023222</v>
      </c>
      <c r="BI157" s="9">
        <v>7453.5772898166852</v>
      </c>
      <c r="BJ157" s="9">
        <v>7753.47400988762</v>
      </c>
      <c r="BK157" s="9">
        <v>173.57529328863171</v>
      </c>
      <c r="BL157" s="9">
        <v>14874854.846913259</v>
      </c>
      <c r="BM157" s="9">
        <v>1340144.293646666</v>
      </c>
      <c r="BN157" s="9">
        <v>1896899.1810560653</v>
      </c>
      <c r="BO157" s="9">
        <v>284605.18424092734</v>
      </c>
      <c r="BP157" s="9">
        <v>46740745.497929513</v>
      </c>
      <c r="BQ157" s="9">
        <v>51402.464538599379</v>
      </c>
      <c r="BR157" s="9">
        <v>79960.432635701902</v>
      </c>
      <c r="BS157" s="9">
        <v>274226.04993640835</v>
      </c>
      <c r="BT157" s="9">
        <v>10451.863784730347</v>
      </c>
      <c r="BU157" s="20"/>
    </row>
    <row r="158" spans="2:73" x14ac:dyDescent="0.2">
      <c r="B158" s="4" t="s">
        <v>52</v>
      </c>
      <c r="C158" s="12">
        <v>11</v>
      </c>
      <c r="D158" s="19"/>
      <c r="E158" s="9">
        <f t="shared" si="65"/>
        <v>120491.97115267513</v>
      </c>
      <c r="F158" s="9">
        <f t="shared" si="44"/>
        <v>1.4537948937046465</v>
      </c>
      <c r="G158" s="9">
        <f t="shared" si="45"/>
        <v>3.0915626604447084E-3</v>
      </c>
      <c r="H158" s="9">
        <f t="shared" si="46"/>
        <v>37172.316976459202</v>
      </c>
      <c r="I158" s="9">
        <f t="shared" si="47"/>
        <v>945796.59810631303</v>
      </c>
      <c r="J158" s="9">
        <f t="shared" si="48"/>
        <v>0.40096879558167742</v>
      </c>
      <c r="K158" s="9">
        <f t="shared" si="49"/>
        <v>116790.80875265518</v>
      </c>
      <c r="L158" s="9">
        <f t="shared" si="50"/>
        <v>1739.7535530463238</v>
      </c>
      <c r="M158" s="9">
        <f t="shared" si="51"/>
        <v>1496.5501980837885</v>
      </c>
      <c r="N158" s="9">
        <f t="shared" si="52"/>
        <v>1811.1491440355576</v>
      </c>
      <c r="O158" s="9">
        <f t="shared" si="53"/>
        <v>1967.9892658568187</v>
      </c>
      <c r="P158" s="9">
        <f t="shared" si="54"/>
        <v>15.633991784714453</v>
      </c>
      <c r="Q158" s="9">
        <f t="shared" si="55"/>
        <v>17.383918393087555</v>
      </c>
      <c r="R158" s="9">
        <f t="shared" si="56"/>
        <v>-82132.044934326783</v>
      </c>
      <c r="S158" s="9">
        <f t="shared" si="57"/>
        <v>-49113.040954384487</v>
      </c>
      <c r="T158" s="9">
        <f t="shared" si="58"/>
        <v>-70436.520610729232</v>
      </c>
      <c r="U158" s="9">
        <f t="shared" si="59"/>
        <v>53148.356327660498</v>
      </c>
      <c r="V158" s="9">
        <f t="shared" si="60"/>
        <v>-2445191.7538844123</v>
      </c>
      <c r="W158" s="9">
        <f t="shared" si="61"/>
        <v>-29631.636087460673</v>
      </c>
      <c r="X158" s="9">
        <f t="shared" si="62"/>
        <v>-8123.2885278548201</v>
      </c>
      <c r="Y158" s="9">
        <f t="shared" si="63"/>
        <v>217899.64950087934</v>
      </c>
      <c r="Z158" s="9">
        <f t="shared" si="64"/>
        <v>6466.4378606533774</v>
      </c>
      <c r="AA158" s="20"/>
      <c r="AB158" s="9">
        <v>-173657.09275249721</v>
      </c>
      <c r="AC158" s="9">
        <v>17.576557263061062</v>
      </c>
      <c r="AD158" s="9">
        <v>1.6514581449045326E-2</v>
      </c>
      <c r="AE158" s="9">
        <v>131342.5359811541</v>
      </c>
      <c r="AF158" s="9">
        <v>2103929.7154558217</v>
      </c>
      <c r="AG158" s="9">
        <v>1.3244797304150306</v>
      </c>
      <c r="AH158" s="9">
        <v>224783.4529974857</v>
      </c>
      <c r="AI158" s="9">
        <v>6659.0391174371998</v>
      </c>
      <c r="AJ158" s="9">
        <v>5071.8575427832948</v>
      </c>
      <c r="AK158" s="9">
        <v>6816.477226848112</v>
      </c>
      <c r="AL158" s="9">
        <v>10166.924284655172</v>
      </c>
      <c r="AM158" s="9">
        <v>8544.4554026610931</v>
      </c>
      <c r="AN158" s="9">
        <v>208.31674101058235</v>
      </c>
      <c r="AO158" s="9">
        <v>16280208.286670264</v>
      </c>
      <c r="AP158" s="9">
        <v>1425045.6820569488</v>
      </c>
      <c r="AQ158" s="9">
        <v>2016152.578550942</v>
      </c>
      <c r="AR158" s="9">
        <v>366214.05899268063</v>
      </c>
      <c r="AS158" s="9">
        <v>48969628.293838061</v>
      </c>
      <c r="AT158" s="9">
        <v>26911.074904998659</v>
      </c>
      <c r="AU158" s="9">
        <v>79833.18737141724</v>
      </c>
      <c r="AV158" s="9">
        <v>519548.30443092843</v>
      </c>
      <c r="AW158" s="9">
        <v>17963.48802385676</v>
      </c>
      <c r="AX158" s="20"/>
      <c r="AY158" s="9">
        <v>-294149.06390517234</v>
      </c>
      <c r="AZ158" s="9">
        <v>16.122762369356415</v>
      </c>
      <c r="BA158" s="9">
        <v>1.3423018788600617E-2</v>
      </c>
      <c r="BB158" s="9">
        <v>94170.219004694896</v>
      </c>
      <c r="BC158" s="9">
        <v>1158133.1173495087</v>
      </c>
      <c r="BD158" s="9">
        <v>0.92351093483335323</v>
      </c>
      <c r="BE158" s="9">
        <v>107992.64424483052</v>
      </c>
      <c r="BF158" s="9">
        <v>4919.2855643908761</v>
      </c>
      <c r="BG158" s="9">
        <v>3575.3073446995063</v>
      </c>
      <c r="BH158" s="9">
        <v>5005.3280828125544</v>
      </c>
      <c r="BI158" s="9">
        <v>8198.9350187983528</v>
      </c>
      <c r="BJ158" s="9">
        <v>8528.8214108763786</v>
      </c>
      <c r="BK158" s="9">
        <v>190.93282261749479</v>
      </c>
      <c r="BL158" s="9">
        <v>16362340.331604591</v>
      </c>
      <c r="BM158" s="9">
        <v>1474158.7230113333</v>
      </c>
      <c r="BN158" s="9">
        <v>2086589.0991616712</v>
      </c>
      <c r="BO158" s="9">
        <v>313065.70266502013</v>
      </c>
      <c r="BP158" s="9">
        <v>51414820.047722474</v>
      </c>
      <c r="BQ158" s="9">
        <v>56542.710992459331</v>
      </c>
      <c r="BR158" s="9">
        <v>87956.47589927206</v>
      </c>
      <c r="BS158" s="9">
        <v>301648.65493004909</v>
      </c>
      <c r="BT158" s="9">
        <v>11497.050163203383</v>
      </c>
      <c r="BU158" s="20"/>
    </row>
    <row r="159" spans="2:73" x14ac:dyDescent="0.2">
      <c r="B159" s="4" t="s">
        <v>52</v>
      </c>
      <c r="C159" s="12">
        <v>12</v>
      </c>
      <c r="D159" s="19"/>
      <c r="E159" s="9">
        <f t="shared" si="65"/>
        <v>251442.81917525077</v>
      </c>
      <c r="F159" s="9">
        <f t="shared" si="44"/>
        <v>1.7044058127076269</v>
      </c>
      <c r="G159" s="9">
        <f t="shared" si="45"/>
        <v>3.5789719991350093E-3</v>
      </c>
      <c r="H159" s="9">
        <f t="shared" si="46"/>
        <v>42617.54428918894</v>
      </c>
      <c r="I159" s="9">
        <f t="shared" si="47"/>
        <v>1081728.0636684916</v>
      </c>
      <c r="J159" s="9">
        <f t="shared" si="48"/>
        <v>0.45810187612646391</v>
      </c>
      <c r="K159" s="9">
        <f t="shared" si="49"/>
        <v>132594.05911231291</v>
      </c>
      <c r="L159" s="9">
        <f t="shared" si="50"/>
        <v>1992.7371721495219</v>
      </c>
      <c r="M159" s="9">
        <f t="shared" si="51"/>
        <v>1728.3566420939096</v>
      </c>
      <c r="N159" s="9">
        <f t="shared" si="52"/>
        <v>2074.5397360205543</v>
      </c>
      <c r="O159" s="9">
        <f t="shared" si="53"/>
        <v>2299.7031679956872</v>
      </c>
      <c r="P159" s="9">
        <f t="shared" si="54"/>
        <v>35.709241182892583</v>
      </c>
      <c r="Q159" s="9">
        <f t="shared" si="55"/>
        <v>20.601664492871777</v>
      </c>
      <c r="R159" s="9">
        <f t="shared" si="56"/>
        <v>195783.79159233719</v>
      </c>
      <c r="S159" s="9">
        <f t="shared" si="57"/>
        <v>-52943.469947085017</v>
      </c>
      <c r="T159" s="9">
        <f t="shared" si="58"/>
        <v>-75928.74300274672</v>
      </c>
      <c r="U159" s="9">
        <f t="shared" si="59"/>
        <v>61760.887441400148</v>
      </c>
      <c r="V159" s="9">
        <f t="shared" si="60"/>
        <v>-2674457.691536285</v>
      </c>
      <c r="W159" s="9">
        <f t="shared" si="61"/>
        <v>-32318.039130379635</v>
      </c>
      <c r="X159" s="9">
        <f t="shared" si="62"/>
        <v>-8854.2363058090559</v>
      </c>
      <c r="Y159" s="9">
        <f t="shared" si="63"/>
        <v>248943.53931744891</v>
      </c>
      <c r="Z159" s="9">
        <f t="shared" si="64"/>
        <v>7424.9281534111142</v>
      </c>
      <c r="AA159" s="20"/>
      <c r="AB159" s="9">
        <v>-69447.068721301082</v>
      </c>
      <c r="AC159" s="9">
        <v>19.292873852005531</v>
      </c>
      <c r="AD159" s="9">
        <v>1.8222265223062944E-2</v>
      </c>
      <c r="AE159" s="9">
        <v>145348.69229431063</v>
      </c>
      <c r="AF159" s="9">
        <v>2345146.0098679559</v>
      </c>
      <c r="AG159" s="9">
        <v>1.465568350490122</v>
      </c>
      <c r="AH159" s="9">
        <v>250404.21647030982</v>
      </c>
      <c r="AI159" s="9">
        <v>7359.2305151213886</v>
      </c>
      <c r="AJ159" s="9">
        <v>5628.6919272206442</v>
      </c>
      <c r="AK159" s="9">
        <v>7534.8976445433427</v>
      </c>
      <c r="AL159" s="9">
        <v>11243.995915775702</v>
      </c>
      <c r="AM159" s="9">
        <v>9339.8780530480344</v>
      </c>
      <c r="AN159" s="9">
        <v>228.89201643922976</v>
      </c>
      <c r="AO159" s="9">
        <v>18045609.607888244</v>
      </c>
      <c r="AP159" s="9">
        <v>1555229.6824289144</v>
      </c>
      <c r="AQ159" s="9">
        <v>2200350.2742645293</v>
      </c>
      <c r="AR159" s="9">
        <v>403287.10853051278</v>
      </c>
      <c r="AS159" s="9">
        <v>53414436.905979119</v>
      </c>
      <c r="AT159" s="9">
        <v>29364.91831593962</v>
      </c>
      <c r="AU159" s="9">
        <v>87098.282857033235</v>
      </c>
      <c r="AV159" s="9">
        <v>578014.79924113885</v>
      </c>
      <c r="AW159" s="9">
        <v>19967.164695087533</v>
      </c>
      <c r="AX159" s="20"/>
      <c r="AY159" s="9">
        <v>-320889.88789655187</v>
      </c>
      <c r="AZ159" s="9">
        <v>17.588468039297904</v>
      </c>
      <c r="BA159" s="9">
        <v>1.4643293223927935E-2</v>
      </c>
      <c r="BB159" s="9">
        <v>102731.14800512169</v>
      </c>
      <c r="BC159" s="9">
        <v>1263417.9461994644</v>
      </c>
      <c r="BD159" s="9">
        <v>1.0074664743636581</v>
      </c>
      <c r="BE159" s="9">
        <v>117810.15735799693</v>
      </c>
      <c r="BF159" s="9">
        <v>5366.4933429718667</v>
      </c>
      <c r="BG159" s="9">
        <v>3900.3352851267346</v>
      </c>
      <c r="BH159" s="9">
        <v>5460.3579085227884</v>
      </c>
      <c r="BI159" s="9">
        <v>8944.2927477800149</v>
      </c>
      <c r="BJ159" s="9">
        <v>9304.1688118651418</v>
      </c>
      <c r="BK159" s="9">
        <v>208.29035194635799</v>
      </c>
      <c r="BL159" s="9">
        <v>17849825.816295907</v>
      </c>
      <c r="BM159" s="9">
        <v>1608173.1523759994</v>
      </c>
      <c r="BN159" s="9">
        <v>2276279.0172672761</v>
      </c>
      <c r="BO159" s="9">
        <v>341526.22108911263</v>
      </c>
      <c r="BP159" s="9">
        <v>56088894.597515404</v>
      </c>
      <c r="BQ159" s="9">
        <v>61682.957446319255</v>
      </c>
      <c r="BR159" s="9">
        <v>95952.519162842291</v>
      </c>
      <c r="BS159" s="9">
        <v>329071.25992368994</v>
      </c>
      <c r="BT159" s="9">
        <v>12542.236541676419</v>
      </c>
      <c r="BU159" s="20"/>
    </row>
    <row r="160" spans="2:73" x14ac:dyDescent="0.2">
      <c r="B160" s="4" t="s">
        <v>52</v>
      </c>
      <c r="C160" s="12">
        <v>13</v>
      </c>
      <c r="D160" s="19"/>
      <c r="E160" s="9">
        <f t="shared" si="65"/>
        <v>340427.99839847622</v>
      </c>
      <c r="F160" s="9">
        <f t="shared" si="44"/>
        <v>1.9648210021800487</v>
      </c>
      <c r="G160" s="9">
        <f t="shared" si="45"/>
        <v>4.0833590447677433E-3</v>
      </c>
      <c r="H160" s="9">
        <f t="shared" si="46"/>
        <v>48297.403699980699</v>
      </c>
      <c r="I160" s="9">
        <f t="shared" si="47"/>
        <v>1221350.4388698325</v>
      </c>
      <c r="J160" s="9">
        <f t="shared" si="48"/>
        <v>0.51691791192230685</v>
      </c>
      <c r="K160" s="9">
        <f t="shared" si="49"/>
        <v>148652.245364598</v>
      </c>
      <c r="L160" s="9">
        <f t="shared" si="50"/>
        <v>2254.8749128637073</v>
      </c>
      <c r="M160" s="9">
        <f t="shared" si="51"/>
        <v>1967.1324969036941</v>
      </c>
      <c r="N160" s="9">
        <f t="shared" si="52"/>
        <v>2347.4289552921346</v>
      </c>
      <c r="O160" s="9">
        <f t="shared" si="53"/>
        <v>2644.0549321211874</v>
      </c>
      <c r="P160" s="9">
        <f t="shared" si="54"/>
        <v>57.555519549947348</v>
      </c>
      <c r="Q160" s="9">
        <f t="shared" si="55"/>
        <v>23.951108816165799</v>
      </c>
      <c r="R160" s="9">
        <f t="shared" si="56"/>
        <v>504199.63921469077</v>
      </c>
      <c r="S160" s="9">
        <f t="shared" si="57"/>
        <v>-56606.311257910216</v>
      </c>
      <c r="T160" s="9">
        <f t="shared" si="58"/>
        <v>-81180.427358308341</v>
      </c>
      <c r="U160" s="9">
        <f t="shared" si="59"/>
        <v>70643.876410249562</v>
      </c>
      <c r="V160" s="9">
        <f t="shared" si="60"/>
        <v>-2899212.9717680663</v>
      </c>
      <c r="W160" s="9">
        <f t="shared" si="61"/>
        <v>-34924.392791005834</v>
      </c>
      <c r="X160" s="9">
        <f t="shared" si="62"/>
        <v>-9573.497249948181</v>
      </c>
      <c r="Y160" s="9">
        <f t="shared" si="63"/>
        <v>280899.23729862605</v>
      </c>
      <c r="Z160" s="9">
        <f t="shared" si="64"/>
        <v>8409.3361193342844</v>
      </c>
      <c r="AA160" s="20"/>
      <c r="AB160" s="9">
        <v>-7202.7134894547462</v>
      </c>
      <c r="AC160" s="9">
        <v>21.018994711419442</v>
      </c>
      <c r="AD160" s="9">
        <v>1.9946926704023014E-2</v>
      </c>
      <c r="AE160" s="9">
        <v>159589.48070552919</v>
      </c>
      <c r="AF160" s="9">
        <v>2590053.2139192512</v>
      </c>
      <c r="AG160" s="9">
        <v>1.6083399258162696</v>
      </c>
      <c r="AH160" s="9">
        <v>276279.91583576129</v>
      </c>
      <c r="AI160" s="9">
        <v>8068.5760344165592</v>
      </c>
      <c r="AJ160" s="9">
        <v>6192.4957224576574</v>
      </c>
      <c r="AK160" s="9">
        <v>8262.8166895251525</v>
      </c>
      <c r="AL160" s="9">
        <v>12333.705408882881</v>
      </c>
      <c r="AM160" s="9">
        <v>10137.071732403852</v>
      </c>
      <c r="AN160" s="9">
        <v>249.59899009138695</v>
      </c>
      <c r="AO160" s="9">
        <v>19841510.940201927</v>
      </c>
      <c r="AP160" s="9">
        <v>1685581.2704827555</v>
      </c>
      <c r="AQ160" s="9">
        <v>2384788.5080145746</v>
      </c>
      <c r="AR160" s="9">
        <v>440630.61592345481</v>
      </c>
      <c r="AS160" s="9">
        <v>57863756.175540306</v>
      </c>
      <c r="AT160" s="9">
        <v>31898.811109173352</v>
      </c>
      <c r="AU160" s="9">
        <v>94375.065176464253</v>
      </c>
      <c r="AV160" s="9">
        <v>637393.10221595678</v>
      </c>
      <c r="AW160" s="9">
        <v>21996.759039483739</v>
      </c>
      <c r="AX160" s="20"/>
      <c r="AY160" s="9">
        <v>-347630.71188793099</v>
      </c>
      <c r="AZ160" s="9">
        <v>19.054173709239393</v>
      </c>
      <c r="BA160" s="9">
        <v>1.586356765925527E-2</v>
      </c>
      <c r="BB160" s="9">
        <v>111292.07700554849</v>
      </c>
      <c r="BC160" s="9">
        <v>1368702.7750494187</v>
      </c>
      <c r="BD160" s="9">
        <v>1.0914220138939628</v>
      </c>
      <c r="BE160" s="9">
        <v>127627.67047116329</v>
      </c>
      <c r="BF160" s="9">
        <v>5813.7011215528519</v>
      </c>
      <c r="BG160" s="9">
        <v>4225.3632255539633</v>
      </c>
      <c r="BH160" s="9">
        <v>5915.3877342330179</v>
      </c>
      <c r="BI160" s="9">
        <v>9689.6504767616934</v>
      </c>
      <c r="BJ160" s="9">
        <v>10079.516212853905</v>
      </c>
      <c r="BK160" s="9">
        <v>225.64788127522115</v>
      </c>
      <c r="BL160" s="9">
        <v>19337311.300987236</v>
      </c>
      <c r="BM160" s="9">
        <v>1742187.5817406657</v>
      </c>
      <c r="BN160" s="9">
        <v>2465968.935372883</v>
      </c>
      <c r="BO160" s="9">
        <v>369986.73951320525</v>
      </c>
      <c r="BP160" s="9">
        <v>60762969.147308372</v>
      </c>
      <c r="BQ160" s="9">
        <v>66823.203900179185</v>
      </c>
      <c r="BR160" s="9">
        <v>103948.56242641243</v>
      </c>
      <c r="BS160" s="9">
        <v>356493.86491733073</v>
      </c>
      <c r="BT160" s="9">
        <v>13587.422920149455</v>
      </c>
      <c r="BU160" s="20"/>
    </row>
    <row r="161" spans="2:73" x14ac:dyDescent="0.2">
      <c r="B161" s="4" t="s">
        <v>52</v>
      </c>
      <c r="C161" s="12">
        <v>14</v>
      </c>
      <c r="D161" s="19"/>
      <c r="E161" s="9">
        <f t="shared" si="65"/>
        <v>565460.98704228201</v>
      </c>
      <c r="F161" s="9">
        <f t="shared" si="44"/>
        <v>2.297369010554096</v>
      </c>
      <c r="G161" s="9">
        <f t="shared" si="45"/>
        <v>4.6505034163871889E-3</v>
      </c>
      <c r="H161" s="9">
        <f t="shared" si="46"/>
        <v>54058.912025067373</v>
      </c>
      <c r="I161" s="9">
        <f t="shared" si="47"/>
        <v>1345384.0081312205</v>
      </c>
      <c r="J161" s="9">
        <f t="shared" si="48"/>
        <v>0.56931117121126218</v>
      </c>
      <c r="K161" s="9">
        <f t="shared" si="49"/>
        <v>160175.2946495958</v>
      </c>
      <c r="L161" s="9">
        <f t="shared" si="50"/>
        <v>2516.4345179212878</v>
      </c>
      <c r="M161" s="9">
        <f t="shared" si="51"/>
        <v>2216.6296143644649</v>
      </c>
      <c r="N161" s="9">
        <f t="shared" si="52"/>
        <v>2619.1834062035932</v>
      </c>
      <c r="O161" s="9">
        <f t="shared" si="53"/>
        <v>3087.7503182473465</v>
      </c>
      <c r="P161" s="9">
        <f t="shared" si="54"/>
        <v>119.10247333433654</v>
      </c>
      <c r="Q161" s="9">
        <f t="shared" si="55"/>
        <v>28.790638281526668</v>
      </c>
      <c r="R161" s="9">
        <f t="shared" si="56"/>
        <v>1620369.5535036065</v>
      </c>
      <c r="S161" s="9">
        <f t="shared" si="57"/>
        <v>-51654.648377779871</v>
      </c>
      <c r="T161" s="9">
        <f t="shared" si="58"/>
        <v>-74079.246911191847</v>
      </c>
      <c r="U161" s="9">
        <f t="shared" si="59"/>
        <v>80149.794728961599</v>
      </c>
      <c r="V161" s="9">
        <f t="shared" si="60"/>
        <v>-2782037.1855995134</v>
      </c>
      <c r="W161" s="9">
        <f t="shared" si="61"/>
        <v>-32636.786577961262</v>
      </c>
      <c r="X161" s="9">
        <f t="shared" si="62"/>
        <v>-9300.9049841933884</v>
      </c>
      <c r="Y161" s="9">
        <f t="shared" si="63"/>
        <v>309116.34142064973</v>
      </c>
      <c r="Z161" s="9">
        <f t="shared" si="64"/>
        <v>9319.1034452146669</v>
      </c>
      <c r="AA161" s="20"/>
      <c r="AB161" s="9">
        <v>191089.4511629715</v>
      </c>
      <c r="AC161" s="9">
        <v>22.817248389734985</v>
      </c>
      <c r="AD161" s="9">
        <v>2.1734345510969786E-2</v>
      </c>
      <c r="AE161" s="9">
        <v>173911.9180310427</v>
      </c>
      <c r="AF161" s="9">
        <v>2819371.6120305946</v>
      </c>
      <c r="AG161" s="9">
        <v>1.7446887246355298</v>
      </c>
      <c r="AH161" s="9">
        <v>297620.47823392542</v>
      </c>
      <c r="AI161" s="9">
        <v>8777.3434180551267</v>
      </c>
      <c r="AJ161" s="9">
        <v>6767.020780345656</v>
      </c>
      <c r="AK161" s="9">
        <v>8989.600966146847</v>
      </c>
      <c r="AL161" s="9">
        <v>13522.758523990697</v>
      </c>
      <c r="AM161" s="9">
        <v>10973.966087177003</v>
      </c>
      <c r="AN161" s="9">
        <v>271.7960488856109</v>
      </c>
      <c r="AO161" s="9">
        <v>22445166.339182168</v>
      </c>
      <c r="AP161" s="9">
        <v>1824547.3627275534</v>
      </c>
      <c r="AQ161" s="9">
        <v>2581579.6065672981</v>
      </c>
      <c r="AR161" s="9">
        <v>478597.05266625981</v>
      </c>
      <c r="AS161" s="9">
        <v>62655006.511501782</v>
      </c>
      <c r="AT161" s="9">
        <v>39326.663776077898</v>
      </c>
      <c r="AU161" s="9">
        <v>102643.70070578926</v>
      </c>
      <c r="AV161" s="9">
        <v>693032.81133162137</v>
      </c>
      <c r="AW161" s="9">
        <v>23951.712743837154</v>
      </c>
      <c r="AX161" s="20"/>
      <c r="AY161" s="9">
        <v>-374371.53587931045</v>
      </c>
      <c r="AZ161" s="9">
        <v>20.519879379180889</v>
      </c>
      <c r="BA161" s="9">
        <v>1.7083842094582597E-2</v>
      </c>
      <c r="BB161" s="9">
        <v>119853.00600597533</v>
      </c>
      <c r="BC161" s="9">
        <v>1473987.6038993741</v>
      </c>
      <c r="BD161" s="9">
        <v>1.1753775534242676</v>
      </c>
      <c r="BE161" s="9">
        <v>137445.18358432961</v>
      </c>
      <c r="BF161" s="9">
        <v>6260.9089001338389</v>
      </c>
      <c r="BG161" s="9">
        <v>4550.3911659811911</v>
      </c>
      <c r="BH161" s="9">
        <v>6370.4175599432538</v>
      </c>
      <c r="BI161" s="9">
        <v>10435.00820574335</v>
      </c>
      <c r="BJ161" s="9">
        <v>10854.863613842666</v>
      </c>
      <c r="BK161" s="9">
        <v>243.00541060408423</v>
      </c>
      <c r="BL161" s="9">
        <v>20824796.785678562</v>
      </c>
      <c r="BM161" s="9">
        <v>1876202.0111053332</v>
      </c>
      <c r="BN161" s="9">
        <v>2655658.8534784899</v>
      </c>
      <c r="BO161" s="9">
        <v>398447.25793729821</v>
      </c>
      <c r="BP161" s="9">
        <v>65437043.697101295</v>
      </c>
      <c r="BQ161" s="9">
        <v>71963.45035403916</v>
      </c>
      <c r="BR161" s="9">
        <v>111944.60568998265</v>
      </c>
      <c r="BS161" s="9">
        <v>383916.46991097165</v>
      </c>
      <c r="BT161" s="9">
        <v>14632.609298622487</v>
      </c>
      <c r="BU161" s="20"/>
    </row>
    <row r="162" spans="2:73" x14ac:dyDescent="0.2">
      <c r="B162" s="4" t="s">
        <v>52</v>
      </c>
      <c r="C162" s="12">
        <v>15</v>
      </c>
      <c r="D162" s="19"/>
      <c r="E162" s="9">
        <f t="shared" si="65"/>
        <v>790493.97568608541</v>
      </c>
      <c r="F162" s="9">
        <f t="shared" si="44"/>
        <v>2.6299170189280758</v>
      </c>
      <c r="G162" s="9">
        <f t="shared" si="45"/>
        <v>5.2176477880064888E-3</v>
      </c>
      <c r="H162" s="9">
        <f t="shared" si="46"/>
        <v>59820.420350150336</v>
      </c>
      <c r="I162" s="9">
        <f t="shared" si="47"/>
        <v>1469417.5773925798</v>
      </c>
      <c r="J162" s="9">
        <f t="shared" si="48"/>
        <v>0.6217044305002013</v>
      </c>
      <c r="K162" s="9">
        <f t="shared" si="49"/>
        <v>171698.34393459244</v>
      </c>
      <c r="L162" s="9">
        <f t="shared" si="50"/>
        <v>2777.9941229787482</v>
      </c>
      <c r="M162" s="9">
        <f t="shared" si="51"/>
        <v>2466.126731825193</v>
      </c>
      <c r="N162" s="9">
        <f t="shared" si="52"/>
        <v>2890.9378571149391</v>
      </c>
      <c r="O162" s="9">
        <f t="shared" si="53"/>
        <v>3531.4457043733964</v>
      </c>
      <c r="P162" s="9">
        <f t="shared" si="54"/>
        <v>180.64942711871481</v>
      </c>
      <c r="Q162" s="9">
        <f t="shared" si="55"/>
        <v>33.630167746886912</v>
      </c>
      <c r="R162" s="9">
        <f t="shared" si="56"/>
        <v>2736539.4677923694</v>
      </c>
      <c r="S162" s="9">
        <f t="shared" si="57"/>
        <v>-46702.985497649992</v>
      </c>
      <c r="T162" s="9">
        <f t="shared" si="58"/>
        <v>-66978.066464078147</v>
      </c>
      <c r="U162" s="9">
        <f t="shared" si="59"/>
        <v>89655.71304767282</v>
      </c>
      <c r="V162" s="9">
        <f t="shared" si="60"/>
        <v>-2664861.3994311094</v>
      </c>
      <c r="W162" s="9">
        <f t="shared" si="61"/>
        <v>-30349.180364917454</v>
      </c>
      <c r="X162" s="9">
        <f t="shared" si="62"/>
        <v>-9028.3127184385667</v>
      </c>
      <c r="Y162" s="9">
        <f t="shared" si="63"/>
        <v>337333.44554266485</v>
      </c>
      <c r="Z162" s="9">
        <f t="shared" si="64"/>
        <v>10228.870771094957</v>
      </c>
      <c r="AA162" s="20"/>
      <c r="AB162" s="9">
        <v>389381.61581539584</v>
      </c>
      <c r="AC162" s="9">
        <v>24.61550206805045</v>
      </c>
      <c r="AD162" s="9">
        <v>2.3521764317916419E-2</v>
      </c>
      <c r="AE162" s="9">
        <v>188234.35535655243</v>
      </c>
      <c r="AF162" s="9">
        <v>3048690.0101419091</v>
      </c>
      <c r="AG162" s="9">
        <v>1.8810375234547743</v>
      </c>
      <c r="AH162" s="9">
        <v>318961.04063208849</v>
      </c>
      <c r="AI162" s="9">
        <v>9486.1108016935777</v>
      </c>
      <c r="AJ162" s="9">
        <v>7341.545838233611</v>
      </c>
      <c r="AK162" s="9">
        <v>9716.3852427684196</v>
      </c>
      <c r="AL162" s="9">
        <v>14711.811639098414</v>
      </c>
      <c r="AM162" s="9">
        <v>11810.860441950143</v>
      </c>
      <c r="AN162" s="9">
        <v>293.99310767983434</v>
      </c>
      <c r="AO162" s="9">
        <v>25048821.738162249</v>
      </c>
      <c r="AP162" s="9">
        <v>1963513.4549723493</v>
      </c>
      <c r="AQ162" s="9">
        <v>2778370.7051200182</v>
      </c>
      <c r="AR162" s="9">
        <v>516563.48940906359</v>
      </c>
      <c r="AS162" s="9">
        <v>67446256.847463161</v>
      </c>
      <c r="AT162" s="9">
        <v>46754.516442981621</v>
      </c>
      <c r="AU162" s="9">
        <v>110912.3362351142</v>
      </c>
      <c r="AV162" s="9">
        <v>748672.52044727723</v>
      </c>
      <c r="AW162" s="9">
        <v>25906.666448190477</v>
      </c>
      <c r="AX162" s="20"/>
      <c r="AY162" s="9">
        <v>-401112.35987068963</v>
      </c>
      <c r="AZ162" s="9">
        <v>21.985585049122374</v>
      </c>
      <c r="BA162" s="9">
        <v>1.8304116529909931E-2</v>
      </c>
      <c r="BB162" s="9">
        <v>128413.9350064021</v>
      </c>
      <c r="BC162" s="9">
        <v>1579272.4327493294</v>
      </c>
      <c r="BD162" s="9">
        <v>1.259333092954573</v>
      </c>
      <c r="BE162" s="9">
        <v>147262.69669749605</v>
      </c>
      <c r="BF162" s="9">
        <v>6708.1166787148295</v>
      </c>
      <c r="BG162" s="9">
        <v>4875.419106408418</v>
      </c>
      <c r="BH162" s="9">
        <v>6825.4473856534805</v>
      </c>
      <c r="BI162" s="9">
        <v>11180.365934725018</v>
      </c>
      <c r="BJ162" s="9">
        <v>11630.211014831428</v>
      </c>
      <c r="BK162" s="9">
        <v>260.36293993294743</v>
      </c>
      <c r="BL162" s="9">
        <v>22312282.27036988</v>
      </c>
      <c r="BM162" s="9">
        <v>2010216.4404699993</v>
      </c>
      <c r="BN162" s="9">
        <v>2845348.7715840964</v>
      </c>
      <c r="BO162" s="9">
        <v>426907.77636139077</v>
      </c>
      <c r="BP162" s="9">
        <v>70111118.24689427</v>
      </c>
      <c r="BQ162" s="9">
        <v>77103.696807899076</v>
      </c>
      <c r="BR162" s="9">
        <v>119940.64895355277</v>
      </c>
      <c r="BS162" s="9">
        <v>411339.07490461238</v>
      </c>
      <c r="BT162" s="9">
        <v>15677.795677095521</v>
      </c>
      <c r="BU162" s="20"/>
    </row>
    <row r="163" spans="2:73" x14ac:dyDescent="0.2">
      <c r="B163" s="4" t="s">
        <v>52</v>
      </c>
      <c r="C163" s="12">
        <v>16</v>
      </c>
      <c r="D163" s="19"/>
      <c r="E163" s="9">
        <f t="shared" si="65"/>
        <v>1009822.4382837656</v>
      </c>
      <c r="F163" s="9">
        <f t="shared" si="44"/>
        <v>2.9749124484610192</v>
      </c>
      <c r="G163" s="9">
        <f t="shared" si="45"/>
        <v>5.7984310904837938E-3</v>
      </c>
      <c r="H163" s="9">
        <f t="shared" si="46"/>
        <v>65756.06741717449</v>
      </c>
      <c r="I163" s="9">
        <f t="shared" si="47"/>
        <v>1595748.0446149444</v>
      </c>
      <c r="J163" s="9">
        <f t="shared" si="48"/>
        <v>0.6749138926221443</v>
      </c>
      <c r="K163" s="9">
        <f t="shared" si="49"/>
        <v>183248.07285940691</v>
      </c>
      <c r="L163" s="9">
        <f t="shared" si="50"/>
        <v>3043.1486390942437</v>
      </c>
      <c r="M163" s="9">
        <f t="shared" si="51"/>
        <v>2722.7419089929208</v>
      </c>
      <c r="N163" s="9">
        <f t="shared" si="52"/>
        <v>3166.5234352483103</v>
      </c>
      <c r="O163" s="9">
        <f t="shared" si="53"/>
        <v>3985.290695990454</v>
      </c>
      <c r="P163" s="9">
        <f t="shared" si="54"/>
        <v>246.05503982957816</v>
      </c>
      <c r="Q163" s="9">
        <f t="shared" si="55"/>
        <v>38.596780520486845</v>
      </c>
      <c r="R163" s="9">
        <f t="shared" si="56"/>
        <v>3874191.95981111</v>
      </c>
      <c r="S163" s="9">
        <f t="shared" si="57"/>
        <v>-41207.079867322929</v>
      </c>
      <c r="T163" s="9">
        <f t="shared" si="58"/>
        <v>-59094.114252367988</v>
      </c>
      <c r="U163" s="9">
        <f t="shared" si="59"/>
        <v>99639.247324883239</v>
      </c>
      <c r="V163" s="9">
        <f t="shared" si="60"/>
        <v>-2529277.2872417271</v>
      </c>
      <c r="W163" s="9">
        <f t="shared" si="61"/>
        <v>-27954.164602163473</v>
      </c>
      <c r="X163" s="9">
        <f t="shared" si="62"/>
        <v>-8634.8964975640993</v>
      </c>
      <c r="Y163" s="9">
        <f t="shared" si="63"/>
        <v>366098.73224587209</v>
      </c>
      <c r="Z163" s="9">
        <f t="shared" si="64"/>
        <v>11162.267300920244</v>
      </c>
      <c r="AA163" s="20"/>
      <c r="AB163" s="9">
        <v>581969.25442169665</v>
      </c>
      <c r="AC163" s="9">
        <v>26.426203167524889</v>
      </c>
      <c r="AD163" s="9">
        <v>2.5322822055721055E-2</v>
      </c>
      <c r="AE163" s="9">
        <v>202730.93142400336</v>
      </c>
      <c r="AF163" s="9">
        <v>3280305.3062142292</v>
      </c>
      <c r="AG163" s="9">
        <v>2.0182025251070219</v>
      </c>
      <c r="AH163" s="9">
        <v>340328.28267006931</v>
      </c>
      <c r="AI163" s="9">
        <v>10198.473096390062</v>
      </c>
      <c r="AJ163" s="9">
        <v>7923.1889558285657</v>
      </c>
      <c r="AK163" s="9">
        <v>10447.000646612025</v>
      </c>
      <c r="AL163" s="9">
        <v>15911.014359697143</v>
      </c>
      <c r="AM163" s="9">
        <v>12651.613455649762</v>
      </c>
      <c r="AN163" s="9">
        <v>316.31724978229744</v>
      </c>
      <c r="AO163" s="9">
        <v>27673959.714872319</v>
      </c>
      <c r="AP163" s="9">
        <v>2103023.7899673427</v>
      </c>
      <c r="AQ163" s="9">
        <v>2975944.5754373334</v>
      </c>
      <c r="AR163" s="9">
        <v>555007.54211036675</v>
      </c>
      <c r="AS163" s="9">
        <v>72255915.509445444</v>
      </c>
      <c r="AT163" s="9">
        <v>54289.778659595519</v>
      </c>
      <c r="AU163" s="9">
        <v>119301.79571955888</v>
      </c>
      <c r="AV163" s="9">
        <v>804860.41214412509</v>
      </c>
      <c r="AW163" s="9">
        <v>27885.249356488788</v>
      </c>
      <c r="AX163" s="20"/>
      <c r="AY163" s="9">
        <v>-427853.18386206892</v>
      </c>
      <c r="AZ163" s="9">
        <v>23.45129071906387</v>
      </c>
      <c r="BA163" s="9">
        <v>1.9524390965237261E-2</v>
      </c>
      <c r="BB163" s="9">
        <v>136974.86400682887</v>
      </c>
      <c r="BC163" s="9">
        <v>1684557.2615992848</v>
      </c>
      <c r="BD163" s="9">
        <v>1.3432886324848776</v>
      </c>
      <c r="BE163" s="9">
        <v>157080.2098106624</v>
      </c>
      <c r="BF163" s="9">
        <v>7155.3244572958183</v>
      </c>
      <c r="BG163" s="9">
        <v>5200.4470468356449</v>
      </c>
      <c r="BH163" s="9">
        <v>7280.4772113637146</v>
      </c>
      <c r="BI163" s="9">
        <v>11925.723663706689</v>
      </c>
      <c r="BJ163" s="9">
        <v>12405.558415820184</v>
      </c>
      <c r="BK163" s="9">
        <v>277.72046926181059</v>
      </c>
      <c r="BL163" s="9">
        <v>23799767.755061209</v>
      </c>
      <c r="BM163" s="9">
        <v>2144230.8698346657</v>
      </c>
      <c r="BN163" s="9">
        <v>3035038.6896897014</v>
      </c>
      <c r="BO163" s="9">
        <v>455368.29478548351</v>
      </c>
      <c r="BP163" s="9">
        <v>74785192.796687171</v>
      </c>
      <c r="BQ163" s="9">
        <v>82243.943261758992</v>
      </c>
      <c r="BR163" s="9">
        <v>127936.69221712298</v>
      </c>
      <c r="BS163" s="9">
        <v>438761.679898253</v>
      </c>
      <c r="BT163" s="9">
        <v>16722.982055568544</v>
      </c>
      <c r="BU163" s="20"/>
    </row>
    <row r="164" spans="2:73" x14ac:dyDescent="0.2">
      <c r="B164" s="4" t="s">
        <v>52</v>
      </c>
      <c r="C164" s="12">
        <v>17</v>
      </c>
      <c r="D164" s="19"/>
      <c r="E164" s="9">
        <f t="shared" si="65"/>
        <v>1234855.4269275761</v>
      </c>
      <c r="F164" s="9">
        <f t="shared" si="44"/>
        <v>3.3074604568350701</v>
      </c>
      <c r="G164" s="9">
        <f t="shared" si="45"/>
        <v>6.3655754621032186E-3</v>
      </c>
      <c r="H164" s="9">
        <f t="shared" si="46"/>
        <v>71517.575742259418</v>
      </c>
      <c r="I164" s="9">
        <f t="shared" si="47"/>
        <v>1719781.6138763211</v>
      </c>
      <c r="J164" s="9">
        <f t="shared" si="48"/>
        <v>0.7273071519110943</v>
      </c>
      <c r="K164" s="9">
        <f t="shared" si="49"/>
        <v>194771.12214440454</v>
      </c>
      <c r="L164" s="9">
        <f t="shared" si="50"/>
        <v>3304.7082441517696</v>
      </c>
      <c r="M164" s="9">
        <f t="shared" si="51"/>
        <v>2972.2390264536789</v>
      </c>
      <c r="N164" s="9">
        <f t="shared" si="52"/>
        <v>3438.2778861597162</v>
      </c>
      <c r="O164" s="9">
        <f t="shared" si="53"/>
        <v>4428.986082116573</v>
      </c>
      <c r="P164" s="9">
        <f t="shared" si="54"/>
        <v>307.60199361397463</v>
      </c>
      <c r="Q164" s="9">
        <f t="shared" si="55"/>
        <v>43.436309985847743</v>
      </c>
      <c r="R164" s="9">
        <f t="shared" si="56"/>
        <v>4990361.8740999922</v>
      </c>
      <c r="S164" s="9">
        <f t="shared" si="57"/>
        <v>-36255.416987189557</v>
      </c>
      <c r="T164" s="9">
        <f t="shared" si="58"/>
        <v>-51992.933805249631</v>
      </c>
      <c r="U164" s="9">
        <f t="shared" si="59"/>
        <v>109145.16564359551</v>
      </c>
      <c r="V164" s="9">
        <f t="shared" si="60"/>
        <v>-2412101.5010731518</v>
      </c>
      <c r="W164" s="9">
        <f t="shared" si="61"/>
        <v>-25666.558389119222</v>
      </c>
      <c r="X164" s="9">
        <f t="shared" si="62"/>
        <v>-8362.3042318092193</v>
      </c>
      <c r="Y164" s="9">
        <f t="shared" si="63"/>
        <v>394315.83636789158</v>
      </c>
      <c r="Z164" s="9">
        <f t="shared" si="64"/>
        <v>12072.034626800607</v>
      </c>
      <c r="AA164" s="20"/>
      <c r="AB164" s="9">
        <v>780261.41907412768</v>
      </c>
      <c r="AC164" s="9">
        <v>28.224456845840425</v>
      </c>
      <c r="AD164" s="9">
        <v>2.7110240862667792E-2</v>
      </c>
      <c r="AE164" s="9">
        <v>217053.36874951504</v>
      </c>
      <c r="AF164" s="9">
        <v>3509623.7043255605</v>
      </c>
      <c r="AG164" s="9">
        <v>2.1545513239262761</v>
      </c>
      <c r="AH164" s="9">
        <v>361668.84506823338</v>
      </c>
      <c r="AI164" s="9">
        <v>10907.240480028577</v>
      </c>
      <c r="AJ164" s="9">
        <v>8497.7140137165534</v>
      </c>
      <c r="AK164" s="9">
        <v>11173.784923233661</v>
      </c>
      <c r="AL164" s="9">
        <v>17100.067474804928</v>
      </c>
      <c r="AM164" s="9">
        <v>13488.507810422925</v>
      </c>
      <c r="AN164" s="9">
        <v>338.5143085765215</v>
      </c>
      <c r="AO164" s="9">
        <v>30277615.113852531</v>
      </c>
      <c r="AP164" s="9">
        <v>2241989.8822121425</v>
      </c>
      <c r="AQ164" s="9">
        <v>3172735.6739900592</v>
      </c>
      <c r="AR164" s="9">
        <v>592973.97885317181</v>
      </c>
      <c r="AS164" s="9">
        <v>77047165.845406964</v>
      </c>
      <c r="AT164" s="9">
        <v>61717.631326499759</v>
      </c>
      <c r="AU164" s="9">
        <v>127570.43124888401</v>
      </c>
      <c r="AV164" s="9">
        <v>860500.12125978572</v>
      </c>
      <c r="AW164" s="9">
        <v>29840.203060842199</v>
      </c>
      <c r="AX164" s="20"/>
      <c r="AY164" s="9">
        <v>-454594.00785344839</v>
      </c>
      <c r="AZ164" s="9">
        <v>24.916996389005355</v>
      </c>
      <c r="BA164" s="9">
        <v>2.0744665400564574E-2</v>
      </c>
      <c r="BB164" s="9">
        <v>145535.79300725562</v>
      </c>
      <c r="BC164" s="9">
        <v>1789842.0904492394</v>
      </c>
      <c r="BD164" s="9">
        <v>1.4272441720151818</v>
      </c>
      <c r="BE164" s="9">
        <v>166897.72292382884</v>
      </c>
      <c r="BF164" s="9">
        <v>7602.5322358768071</v>
      </c>
      <c r="BG164" s="9">
        <v>5525.4749872628745</v>
      </c>
      <c r="BH164" s="9">
        <v>7735.507037073945</v>
      </c>
      <c r="BI164" s="9">
        <v>12671.081392688355</v>
      </c>
      <c r="BJ164" s="9">
        <v>13180.90581680895</v>
      </c>
      <c r="BK164" s="9">
        <v>295.07799859067376</v>
      </c>
      <c r="BL164" s="9">
        <v>25287253.239752539</v>
      </c>
      <c r="BM164" s="9">
        <v>2278245.299199332</v>
      </c>
      <c r="BN164" s="9">
        <v>3224728.6077953088</v>
      </c>
      <c r="BO164" s="9">
        <v>483828.8132095763</v>
      </c>
      <c r="BP164" s="9">
        <v>79459267.346480116</v>
      </c>
      <c r="BQ164" s="9">
        <v>87384.189715618981</v>
      </c>
      <c r="BR164" s="9">
        <v>135932.73548069323</v>
      </c>
      <c r="BS164" s="9">
        <v>466184.28489189415</v>
      </c>
      <c r="BT164" s="9">
        <v>17768.168434041592</v>
      </c>
      <c r="BU164" s="20"/>
    </row>
    <row r="165" spans="2:73" x14ac:dyDescent="0.2">
      <c r="B165" s="4" t="s">
        <v>52</v>
      </c>
      <c r="C165" s="12">
        <v>18</v>
      </c>
      <c r="D165" s="19"/>
      <c r="E165" s="9">
        <f t="shared" si="65"/>
        <v>1420913.1807293594</v>
      </c>
      <c r="F165" s="9">
        <f t="shared" si="44"/>
        <v>3.6399874798680543</v>
      </c>
      <c r="G165" s="9">
        <f t="shared" si="45"/>
        <v>6.9326904265805643E-3</v>
      </c>
      <c r="H165" s="9">
        <f t="shared" si="46"/>
        <v>77278.848574284057</v>
      </c>
      <c r="I165" s="9">
        <f t="shared" si="47"/>
        <v>1843811.7115236898</v>
      </c>
      <c r="J165" s="9">
        <f t="shared" si="48"/>
        <v>0.77969894828303943</v>
      </c>
      <c r="K165" s="9">
        <f t="shared" si="49"/>
        <v>206294.16196921931</v>
      </c>
      <c r="L165" s="9">
        <f t="shared" si="50"/>
        <v>3566.257567767283</v>
      </c>
      <c r="M165" s="9">
        <f t="shared" si="51"/>
        <v>3221.7248003714221</v>
      </c>
      <c r="N165" s="9">
        <f t="shared" si="52"/>
        <v>3710.0217007931087</v>
      </c>
      <c r="O165" s="9">
        <f t="shared" si="53"/>
        <v>4872.6534389836561</v>
      </c>
      <c r="P165" s="9">
        <f t="shared" si="54"/>
        <v>369.14233757484908</v>
      </c>
      <c r="Q165" s="9">
        <f t="shared" si="55"/>
        <v>48.27548988444812</v>
      </c>
      <c r="R165" s="9">
        <f t="shared" si="56"/>
        <v>6106405.2491187714</v>
      </c>
      <c r="S165" s="9">
        <f t="shared" si="57"/>
        <v>-31304.834056862164</v>
      </c>
      <c r="T165" s="9">
        <f t="shared" si="58"/>
        <v>-44893.302043535281</v>
      </c>
      <c r="U165" s="9">
        <f t="shared" si="59"/>
        <v>118650.62014580681</v>
      </c>
      <c r="V165" s="9">
        <f t="shared" si="60"/>
        <v>-2294965.247883752</v>
      </c>
      <c r="W165" s="9">
        <f t="shared" si="61"/>
        <v>-23379.536086365071</v>
      </c>
      <c r="X165" s="9">
        <f t="shared" si="62"/>
        <v>-8089.8268134344544</v>
      </c>
      <c r="Y165" s="9">
        <f t="shared" si="63"/>
        <v>422532.17934610054</v>
      </c>
      <c r="Z165" s="9">
        <f t="shared" si="64"/>
        <v>12981.771744125923</v>
      </c>
      <c r="AA165" s="20"/>
      <c r="AB165" s="9">
        <v>939578.348884532</v>
      </c>
      <c r="AC165" s="9">
        <v>30.022689538814909</v>
      </c>
      <c r="AD165" s="9">
        <v>2.8897630262472468E-2</v>
      </c>
      <c r="AE165" s="9">
        <v>231375.57058196657</v>
      </c>
      <c r="AF165" s="9">
        <v>3738938.6308228849</v>
      </c>
      <c r="AG165" s="9">
        <v>2.2908986598285264</v>
      </c>
      <c r="AH165" s="9">
        <v>383009.39800621459</v>
      </c>
      <c r="AI165" s="9">
        <v>11615.99758222508</v>
      </c>
      <c r="AJ165" s="9">
        <v>9072.2277280615217</v>
      </c>
      <c r="AK165" s="9">
        <v>11900.558563577288</v>
      </c>
      <c r="AL165" s="9">
        <v>18289.092560653677</v>
      </c>
      <c r="AM165" s="9">
        <v>14325.395555372557</v>
      </c>
      <c r="AN165" s="9">
        <v>360.71101780398493</v>
      </c>
      <c r="AO165" s="9">
        <v>32881143.973562635</v>
      </c>
      <c r="AP165" s="9">
        <v>2380954.8945071367</v>
      </c>
      <c r="AQ165" s="9">
        <v>3369525.2238573781</v>
      </c>
      <c r="AR165" s="9">
        <v>630939.95177947567</v>
      </c>
      <c r="AS165" s="9">
        <v>81838376.648389325</v>
      </c>
      <c r="AT165" s="9">
        <v>69144.900083113811</v>
      </c>
      <c r="AU165" s="9">
        <v>135838.95193082886</v>
      </c>
      <c r="AV165" s="9">
        <v>916139.06923163531</v>
      </c>
      <c r="AW165" s="9">
        <v>31795.126556640535</v>
      </c>
      <c r="AX165" s="20"/>
      <c r="AY165" s="9">
        <v>-481334.83184482751</v>
      </c>
      <c r="AZ165" s="9">
        <v>26.382702058946855</v>
      </c>
      <c r="BA165" s="9">
        <v>2.1964939835891904E-2</v>
      </c>
      <c r="BB165" s="9">
        <v>154096.72200768252</v>
      </c>
      <c r="BC165" s="9">
        <v>1895126.9192991951</v>
      </c>
      <c r="BD165" s="9">
        <v>1.5111997115454869</v>
      </c>
      <c r="BE165" s="9">
        <v>176715.23603699528</v>
      </c>
      <c r="BF165" s="9">
        <v>8049.7400144577969</v>
      </c>
      <c r="BG165" s="9">
        <v>5850.5029276900996</v>
      </c>
      <c r="BH165" s="9">
        <v>8190.536862784179</v>
      </c>
      <c r="BI165" s="9">
        <v>13416.439121670021</v>
      </c>
      <c r="BJ165" s="9">
        <v>13956.253217797708</v>
      </c>
      <c r="BK165" s="9">
        <v>312.43552791953681</v>
      </c>
      <c r="BL165" s="9">
        <v>26774738.724443864</v>
      </c>
      <c r="BM165" s="9">
        <v>2412259.7285639988</v>
      </c>
      <c r="BN165" s="9">
        <v>3414418.5259009134</v>
      </c>
      <c r="BO165" s="9">
        <v>512289.33163366886</v>
      </c>
      <c r="BP165" s="9">
        <v>84133341.896273077</v>
      </c>
      <c r="BQ165" s="9">
        <v>92524.436169478882</v>
      </c>
      <c r="BR165" s="9">
        <v>143928.77874426331</v>
      </c>
      <c r="BS165" s="9">
        <v>493606.88988553477</v>
      </c>
      <c r="BT165" s="9">
        <v>18813.354812514612</v>
      </c>
      <c r="BU165" s="20"/>
    </row>
    <row r="166" spans="2:73" x14ac:dyDescent="0.2">
      <c r="B166" s="4" t="s">
        <v>52</v>
      </c>
      <c r="C166" s="12">
        <v>19</v>
      </c>
      <c r="D166" s="19"/>
      <c r="E166" s="9">
        <f t="shared" si="65"/>
        <v>1646390.2342749629</v>
      </c>
      <c r="F166" s="9">
        <f t="shared" si="44"/>
        <v>3.9849829094011042</v>
      </c>
      <c r="G166" s="9">
        <f t="shared" si="45"/>
        <v>7.5134737290579769E-3</v>
      </c>
      <c r="H166" s="9">
        <f t="shared" si="46"/>
        <v>83214.495641309186</v>
      </c>
      <c r="I166" s="9">
        <f t="shared" si="47"/>
        <v>1970142.17874607</v>
      </c>
      <c r="J166" s="9">
        <f t="shared" si="48"/>
        <v>0.83290841040499064</v>
      </c>
      <c r="K166" s="9">
        <f t="shared" si="49"/>
        <v>217843.89089403508</v>
      </c>
      <c r="L166" s="9">
        <f t="shared" si="50"/>
        <v>3831.4120838828203</v>
      </c>
      <c r="M166" s="9">
        <f t="shared" si="51"/>
        <v>3478.3399775391781</v>
      </c>
      <c r="N166" s="9">
        <f t="shared" si="52"/>
        <v>3985.6072789265254</v>
      </c>
      <c r="O166" s="9">
        <f t="shared" si="53"/>
        <v>5326.4984306007791</v>
      </c>
      <c r="P166" s="9">
        <f t="shared" si="54"/>
        <v>434.54795028574881</v>
      </c>
      <c r="Q166" s="9">
        <f t="shared" si="55"/>
        <v>53.242102658049021</v>
      </c>
      <c r="R166" s="9">
        <f t="shared" si="56"/>
        <v>7244057.7411376722</v>
      </c>
      <c r="S166" s="9">
        <f t="shared" si="57"/>
        <v>-25808.92842652835</v>
      </c>
      <c r="T166" s="9">
        <f t="shared" si="58"/>
        <v>-37009.349831818603</v>
      </c>
      <c r="U166" s="9">
        <f t="shared" si="59"/>
        <v>128634.15442301903</v>
      </c>
      <c r="V166" s="9">
        <f t="shared" si="60"/>
        <v>-2159381.1356941909</v>
      </c>
      <c r="W166" s="9">
        <f t="shared" si="61"/>
        <v>-20984.520323610734</v>
      </c>
      <c r="X166" s="9">
        <f t="shared" si="62"/>
        <v>-7696.410592559434</v>
      </c>
      <c r="Y166" s="9">
        <f t="shared" si="63"/>
        <v>451297.46604931087</v>
      </c>
      <c r="Z166" s="9">
        <f t="shared" si="64"/>
        <v>13915.168273951302</v>
      </c>
      <c r="AA166" s="20"/>
      <c r="AB166" s="9">
        <v>1138314.5784387561</v>
      </c>
      <c r="AC166" s="9">
        <v>31.833390638289444</v>
      </c>
      <c r="AD166" s="9">
        <v>3.0698688000277204E-2</v>
      </c>
      <c r="AE166" s="9">
        <v>245872.14664941846</v>
      </c>
      <c r="AF166" s="9">
        <v>3970553.9268952198</v>
      </c>
      <c r="AG166" s="9">
        <v>2.428063661480782</v>
      </c>
      <c r="AH166" s="9">
        <v>404376.64004419663</v>
      </c>
      <c r="AI166" s="9">
        <v>12328.359876921602</v>
      </c>
      <c r="AJ166" s="9">
        <v>9653.8708456565091</v>
      </c>
      <c r="AK166" s="9">
        <v>12631.173967420931</v>
      </c>
      <c r="AL166" s="9">
        <v>19488.295281252467</v>
      </c>
      <c r="AM166" s="9">
        <v>15166.148569072222</v>
      </c>
      <c r="AN166" s="9">
        <v>383.035159906449</v>
      </c>
      <c r="AO166" s="9">
        <v>35506281.950272866</v>
      </c>
      <c r="AP166" s="9">
        <v>2520465.2295021373</v>
      </c>
      <c r="AQ166" s="9">
        <v>3567099.0941747036</v>
      </c>
      <c r="AR166" s="9">
        <v>669384.00448078057</v>
      </c>
      <c r="AS166" s="9">
        <v>86648035.310371831</v>
      </c>
      <c r="AT166" s="9">
        <v>76680.162299728094</v>
      </c>
      <c r="AU166" s="9">
        <v>144228.41141527402</v>
      </c>
      <c r="AV166" s="9">
        <v>972326.96092848631</v>
      </c>
      <c r="AW166" s="9">
        <v>33773.709464938955</v>
      </c>
      <c r="AX166" s="20"/>
      <c r="AY166" s="9">
        <v>-508075.65583620692</v>
      </c>
      <c r="AZ166" s="9">
        <v>27.84840772888834</v>
      </c>
      <c r="BA166" s="9">
        <v>2.3185214271219227E-2</v>
      </c>
      <c r="BB166" s="9">
        <v>162657.65100810927</v>
      </c>
      <c r="BC166" s="9">
        <v>2000411.7481491498</v>
      </c>
      <c r="BD166" s="9">
        <v>1.5951552510757914</v>
      </c>
      <c r="BE166" s="9">
        <v>186532.74915016154</v>
      </c>
      <c r="BF166" s="9">
        <v>8496.947793038782</v>
      </c>
      <c r="BG166" s="9">
        <v>6175.530868117331</v>
      </c>
      <c r="BH166" s="9">
        <v>8645.5666884944058</v>
      </c>
      <c r="BI166" s="9">
        <v>14161.796850651688</v>
      </c>
      <c r="BJ166" s="9">
        <v>14731.600618786473</v>
      </c>
      <c r="BK166" s="9">
        <v>329.79305724839998</v>
      </c>
      <c r="BL166" s="9">
        <v>28262224.209135193</v>
      </c>
      <c r="BM166" s="9">
        <v>2546274.1579286656</v>
      </c>
      <c r="BN166" s="9">
        <v>3604108.4440065222</v>
      </c>
      <c r="BO166" s="9">
        <v>540749.85005776153</v>
      </c>
      <c r="BP166" s="9">
        <v>88807416.446066022</v>
      </c>
      <c r="BQ166" s="9">
        <v>97664.682623338827</v>
      </c>
      <c r="BR166" s="9">
        <v>151924.82200783346</v>
      </c>
      <c r="BS166" s="9">
        <v>521029.49487917544</v>
      </c>
      <c r="BT166" s="9">
        <v>19858.541190987653</v>
      </c>
      <c r="BU166" s="20"/>
    </row>
    <row r="167" spans="2:73" x14ac:dyDescent="0.2">
      <c r="B167" s="5" t="s">
        <v>52</v>
      </c>
      <c r="C167" s="13">
        <v>20</v>
      </c>
      <c r="D167" s="19"/>
      <c r="E167" s="10">
        <f t="shared" si="65"/>
        <v>1667968.40964222</v>
      </c>
      <c r="F167" s="10">
        <f t="shared" si="44"/>
        <v>4.2550290650125397</v>
      </c>
      <c r="G167" s="10">
        <f t="shared" si="45"/>
        <v>8.0340859829498984E-3</v>
      </c>
      <c r="H167" s="10">
        <f t="shared" si="46"/>
        <v>89032.999499028752</v>
      </c>
      <c r="I167" s="10">
        <f t="shared" si="47"/>
        <v>2113280.5499854535</v>
      </c>
      <c r="J167" s="10">
        <f t="shared" si="48"/>
        <v>0.89317704714576873</v>
      </c>
      <c r="K167" s="10">
        <f t="shared" si="49"/>
        <v>234228.09057109867</v>
      </c>
      <c r="L167" s="10">
        <f t="shared" si="50"/>
        <v>4100.2404468772002</v>
      </c>
      <c r="M167" s="10">
        <f t="shared" si="51"/>
        <v>3724.3615740184805</v>
      </c>
      <c r="N167" s="10">
        <f t="shared" si="52"/>
        <v>4265.4603229892055</v>
      </c>
      <c r="O167" s="10">
        <f t="shared" si="53"/>
        <v>5683.4971957687339</v>
      </c>
      <c r="P167" s="10">
        <f t="shared" si="54"/>
        <v>458.23216960357604</v>
      </c>
      <c r="Q167" s="10">
        <f t="shared" si="55"/>
        <v>56.732459568753541</v>
      </c>
      <c r="R167" s="10">
        <f t="shared" si="56"/>
        <v>7585064.8987716474</v>
      </c>
      <c r="S167" s="10">
        <f t="shared" si="57"/>
        <v>-29323.08843893325</v>
      </c>
      <c r="T167" s="10">
        <f t="shared" si="58"/>
        <v>-42047.878926812671</v>
      </c>
      <c r="U167" s="10">
        <f t="shared" si="59"/>
        <v>137801.20630822971</v>
      </c>
      <c r="V167" s="10">
        <f t="shared" si="60"/>
        <v>-2380640.3806275725</v>
      </c>
      <c r="W167" s="10">
        <f t="shared" si="61"/>
        <v>-23514.357289682477</v>
      </c>
      <c r="X167" s="10">
        <f t="shared" si="62"/>
        <v>-8404.9299898245954</v>
      </c>
      <c r="Y167" s="10">
        <f t="shared" si="63"/>
        <v>484021.60321380326</v>
      </c>
      <c r="Z167" s="10">
        <f t="shared" si="64"/>
        <v>14929.065748339639</v>
      </c>
      <c r="AA167" s="20"/>
      <c r="AB167" s="10">
        <v>1133151.9298146334</v>
      </c>
      <c r="AC167" s="10">
        <v>33.569142463842383</v>
      </c>
      <c r="AD167" s="10">
        <v>3.2439574689496452E-2</v>
      </c>
      <c r="AE167" s="10">
        <v>260251.57950756483</v>
      </c>
      <c r="AF167" s="10">
        <v>4218977.1269845581</v>
      </c>
      <c r="AG167" s="10">
        <v>2.5722878377518654</v>
      </c>
      <c r="AH167" s="10">
        <v>430578.35283442662</v>
      </c>
      <c r="AI167" s="10">
        <v>13044.396018496973</v>
      </c>
      <c r="AJ167" s="10">
        <v>10224.920382563036</v>
      </c>
      <c r="AK167" s="10">
        <v>13366.056837193846</v>
      </c>
      <c r="AL167" s="10">
        <v>20590.65177540209</v>
      </c>
      <c r="AM167" s="10">
        <v>15965.180189378805</v>
      </c>
      <c r="AN167" s="10">
        <v>403.88304614601674</v>
      </c>
      <c r="AO167" s="10">
        <v>37334774.592598155</v>
      </c>
      <c r="AP167" s="10">
        <v>2650965.4988543973</v>
      </c>
      <c r="AQ167" s="10">
        <v>3751750.4831853141</v>
      </c>
      <c r="AR167" s="10">
        <v>707011.57479008392</v>
      </c>
      <c r="AS167" s="10">
        <v>91100850.61523138</v>
      </c>
      <c r="AT167" s="10">
        <v>79290.571787516237</v>
      </c>
      <c r="AU167" s="10">
        <v>151515.93528157915</v>
      </c>
      <c r="AV167" s="10">
        <v>1032473.7030866197</v>
      </c>
      <c r="AW167" s="10">
        <v>35832.79331780033</v>
      </c>
      <c r="AX167" s="20"/>
      <c r="AY167" s="10">
        <v>-534816.47982758668</v>
      </c>
      <c r="AZ167" s="10">
        <v>29.314113398829843</v>
      </c>
      <c r="BA167" s="10">
        <v>2.4405488706546553E-2</v>
      </c>
      <c r="BB167" s="10">
        <v>171218.58000853608</v>
      </c>
      <c r="BC167" s="10">
        <v>2105696.5769991046</v>
      </c>
      <c r="BD167" s="10">
        <v>1.6791107906060967</v>
      </c>
      <c r="BE167" s="10">
        <v>196350.26226332795</v>
      </c>
      <c r="BF167" s="10">
        <v>8944.1555716197727</v>
      </c>
      <c r="BG167" s="10">
        <v>6500.5588085445552</v>
      </c>
      <c r="BH167" s="10">
        <v>9100.5965142046407</v>
      </c>
      <c r="BI167" s="10">
        <v>14907.154579633356</v>
      </c>
      <c r="BJ167" s="10">
        <v>15506.948019775229</v>
      </c>
      <c r="BK167" s="10">
        <v>347.1505865772632</v>
      </c>
      <c r="BL167" s="10">
        <v>29749709.693826508</v>
      </c>
      <c r="BM167" s="10">
        <v>2680288.5872933306</v>
      </c>
      <c r="BN167" s="10">
        <v>3793798.3621121268</v>
      </c>
      <c r="BO167" s="10">
        <v>569210.36848185421</v>
      </c>
      <c r="BP167" s="10">
        <v>93481490.995858952</v>
      </c>
      <c r="BQ167" s="10">
        <v>102804.92907719871</v>
      </c>
      <c r="BR167" s="10">
        <v>159920.86527140375</v>
      </c>
      <c r="BS167" s="10">
        <v>548452.09987281647</v>
      </c>
      <c r="BT167" s="10">
        <v>20903.727569460691</v>
      </c>
      <c r="BU167" s="20"/>
    </row>
    <row r="168" spans="2:73" x14ac:dyDescent="0.2">
      <c r="B168" s="7" t="s">
        <v>53</v>
      </c>
      <c r="C168" s="11">
        <v>1</v>
      </c>
      <c r="D168" s="19"/>
      <c r="E168" s="8">
        <f t="shared" si="65"/>
        <v>0</v>
      </c>
      <c r="F168" s="8">
        <f t="shared" si="44"/>
        <v>0</v>
      </c>
      <c r="G168" s="8">
        <f t="shared" si="45"/>
        <v>0</v>
      </c>
      <c r="H168" s="8">
        <f t="shared" si="46"/>
        <v>0</v>
      </c>
      <c r="I168" s="8">
        <f t="shared" si="47"/>
        <v>0</v>
      </c>
      <c r="J168" s="8">
        <f t="shared" si="48"/>
        <v>0</v>
      </c>
      <c r="K168" s="8">
        <f t="shared" si="49"/>
        <v>0</v>
      </c>
      <c r="L168" s="8">
        <f t="shared" si="50"/>
        <v>0</v>
      </c>
      <c r="M168" s="8">
        <f t="shared" si="51"/>
        <v>0</v>
      </c>
      <c r="N168" s="8">
        <f t="shared" si="52"/>
        <v>0</v>
      </c>
      <c r="O168" s="8">
        <f t="shared" si="53"/>
        <v>0</v>
      </c>
      <c r="P168" s="8">
        <f t="shared" si="54"/>
        <v>0</v>
      </c>
      <c r="Q168" s="8">
        <f t="shared" si="55"/>
        <v>0</v>
      </c>
      <c r="R168" s="8">
        <f t="shared" si="56"/>
        <v>0</v>
      </c>
      <c r="S168" s="8">
        <f t="shared" si="57"/>
        <v>0</v>
      </c>
      <c r="T168" s="8">
        <f t="shared" si="58"/>
        <v>0</v>
      </c>
      <c r="U168" s="8">
        <f t="shared" si="59"/>
        <v>0</v>
      </c>
      <c r="V168" s="8">
        <f t="shared" si="60"/>
        <v>0</v>
      </c>
      <c r="W168" s="8">
        <f t="shared" si="61"/>
        <v>0</v>
      </c>
      <c r="X168" s="8">
        <f t="shared" si="62"/>
        <v>0</v>
      </c>
      <c r="Y168" s="8">
        <f t="shared" si="63"/>
        <v>0</v>
      </c>
      <c r="Z168" s="8">
        <f t="shared" si="64"/>
        <v>0</v>
      </c>
      <c r="AA168" s="20"/>
      <c r="AB168" s="8">
        <v>-26740.823991379308</v>
      </c>
      <c r="AC168" s="8">
        <v>1.4657056699414917</v>
      </c>
      <c r="AD168" s="8">
        <v>1.2202744353273284E-3</v>
      </c>
      <c r="AE168" s="8">
        <v>8560.9290004268023</v>
      </c>
      <c r="AF168" s="8">
        <v>105284.82884995527</v>
      </c>
      <c r="AG168" s="8">
        <v>8.3955539530304837E-2</v>
      </c>
      <c r="AH168" s="8">
        <v>9817.5131131663984</v>
      </c>
      <c r="AI168" s="8">
        <v>447.20777858098864</v>
      </c>
      <c r="AJ168" s="8">
        <v>325.0279404272278</v>
      </c>
      <c r="AK168" s="8">
        <v>455.02982571023216</v>
      </c>
      <c r="AL168" s="8">
        <v>745.35772898166795</v>
      </c>
      <c r="AM168" s="8">
        <v>775.34740098876114</v>
      </c>
      <c r="AN168" s="8">
        <v>17.357529328863158</v>
      </c>
      <c r="AO168" s="8">
        <v>1487485.4846913256</v>
      </c>
      <c r="AP168" s="8">
        <v>134014.42936466658</v>
      </c>
      <c r="AQ168" s="8">
        <v>189689.91810560631</v>
      </c>
      <c r="AR168" s="8">
        <v>28460.518424092719</v>
      </c>
      <c r="AS168" s="8">
        <v>4674074.5497929482</v>
      </c>
      <c r="AT168" s="8">
        <v>5140.2464538599361</v>
      </c>
      <c r="AU168" s="8">
        <v>7996.0432635701854</v>
      </c>
      <c r="AV168" s="8">
        <v>27422.604993640809</v>
      </c>
      <c r="AW168" s="8">
        <v>1045.186378473034</v>
      </c>
      <c r="AX168" s="20"/>
      <c r="AY168" s="8">
        <v>-26740.823991379308</v>
      </c>
      <c r="AZ168" s="8">
        <v>1.4657056699414917</v>
      </c>
      <c r="BA168" s="8">
        <v>1.2202744353273284E-3</v>
      </c>
      <c r="BB168" s="8">
        <v>8560.9290004268023</v>
      </c>
      <c r="BC168" s="8">
        <v>105284.82884995527</v>
      </c>
      <c r="BD168" s="8">
        <v>8.3955539530304837E-2</v>
      </c>
      <c r="BE168" s="8">
        <v>9817.5131131663984</v>
      </c>
      <c r="BF168" s="8">
        <v>447.20777858098864</v>
      </c>
      <c r="BG168" s="8">
        <v>325.0279404272278</v>
      </c>
      <c r="BH168" s="8">
        <v>455.02982571023216</v>
      </c>
      <c r="BI168" s="8">
        <v>745.35772898166795</v>
      </c>
      <c r="BJ168" s="8">
        <v>775.34740098876114</v>
      </c>
      <c r="BK168" s="8">
        <v>17.357529328863158</v>
      </c>
      <c r="BL168" s="8">
        <v>1487485.4846913256</v>
      </c>
      <c r="BM168" s="8">
        <v>134014.42936466658</v>
      </c>
      <c r="BN168" s="8">
        <v>189689.91810560631</v>
      </c>
      <c r="BO168" s="8">
        <v>28460.518424092719</v>
      </c>
      <c r="BP168" s="8">
        <v>4674074.5497929482</v>
      </c>
      <c r="BQ168" s="8">
        <v>5140.2464538599361</v>
      </c>
      <c r="BR168" s="8">
        <v>7996.0432635701854</v>
      </c>
      <c r="BS168" s="8">
        <v>27422.604993640809</v>
      </c>
      <c r="BT168" s="8">
        <v>1045.186378473034</v>
      </c>
      <c r="BU168" s="20"/>
    </row>
    <row r="169" spans="2:73" x14ac:dyDescent="0.2">
      <c r="B169" s="4" t="s">
        <v>53</v>
      </c>
      <c r="C169" s="12">
        <v>2</v>
      </c>
      <c r="D169" s="19"/>
      <c r="E169" s="9">
        <f t="shared" si="65"/>
        <v>0</v>
      </c>
      <c r="F169" s="9">
        <f t="shared" si="44"/>
        <v>0</v>
      </c>
      <c r="G169" s="9">
        <f t="shared" si="45"/>
        <v>0</v>
      </c>
      <c r="H169" s="9">
        <f t="shared" si="46"/>
        <v>0</v>
      </c>
      <c r="I169" s="9">
        <f t="shared" si="47"/>
        <v>0</v>
      </c>
      <c r="J169" s="9">
        <f t="shared" si="48"/>
        <v>0</v>
      </c>
      <c r="K169" s="9">
        <f t="shared" si="49"/>
        <v>0</v>
      </c>
      <c r="L169" s="9">
        <f t="shared" si="50"/>
        <v>0</v>
      </c>
      <c r="M169" s="9">
        <f t="shared" si="51"/>
        <v>0</v>
      </c>
      <c r="N169" s="9">
        <f t="shared" si="52"/>
        <v>0</v>
      </c>
      <c r="O169" s="9">
        <f t="shared" si="53"/>
        <v>0</v>
      </c>
      <c r="P169" s="9">
        <f t="shared" si="54"/>
        <v>0</v>
      </c>
      <c r="Q169" s="9">
        <f t="shared" si="55"/>
        <v>0</v>
      </c>
      <c r="R169" s="9">
        <f t="shared" si="56"/>
        <v>0</v>
      </c>
      <c r="S169" s="9">
        <f t="shared" si="57"/>
        <v>0</v>
      </c>
      <c r="T169" s="9">
        <f t="shared" si="58"/>
        <v>0</v>
      </c>
      <c r="U169" s="9">
        <f t="shared" si="59"/>
        <v>0</v>
      </c>
      <c r="V169" s="9">
        <f t="shared" si="60"/>
        <v>0</v>
      </c>
      <c r="W169" s="9">
        <f t="shared" si="61"/>
        <v>0</v>
      </c>
      <c r="X169" s="9">
        <f t="shared" si="62"/>
        <v>0</v>
      </c>
      <c r="Y169" s="9">
        <f t="shared" si="63"/>
        <v>0</v>
      </c>
      <c r="Z169" s="9">
        <f t="shared" si="64"/>
        <v>0</v>
      </c>
      <c r="AA169" s="20"/>
      <c r="AB169" s="9">
        <v>-53481.647982758615</v>
      </c>
      <c r="AC169" s="9">
        <v>2.9314113398829833</v>
      </c>
      <c r="AD169" s="9">
        <v>2.4405488706546567E-3</v>
      </c>
      <c r="AE169" s="9">
        <v>17121.858000853605</v>
      </c>
      <c r="AF169" s="9">
        <v>210569.65769991055</v>
      </c>
      <c r="AG169" s="9">
        <v>0.16791107906060967</v>
      </c>
      <c r="AH169" s="9">
        <v>19635.026226332797</v>
      </c>
      <c r="AI169" s="9">
        <v>894.41555716197729</v>
      </c>
      <c r="AJ169" s="9">
        <v>650.05588085445561</v>
      </c>
      <c r="AK169" s="9">
        <v>910.05965142046432</v>
      </c>
      <c r="AL169" s="9">
        <v>1490.7154579633359</v>
      </c>
      <c r="AM169" s="9">
        <v>1550.6948019775223</v>
      </c>
      <c r="AN169" s="9">
        <v>34.715058657726317</v>
      </c>
      <c r="AO169" s="9">
        <v>2974970.9693826512</v>
      </c>
      <c r="AP169" s="9">
        <v>268028.85872933315</v>
      </c>
      <c r="AQ169" s="9">
        <v>379379.83621121262</v>
      </c>
      <c r="AR169" s="9">
        <v>56921.036848185438</v>
      </c>
      <c r="AS169" s="9">
        <v>9348149.0995858964</v>
      </c>
      <c r="AT169" s="9">
        <v>10280.492907719872</v>
      </c>
      <c r="AU169" s="9">
        <v>15992.086527140371</v>
      </c>
      <c r="AV169" s="9">
        <v>54845.209987281618</v>
      </c>
      <c r="AW169" s="9">
        <v>2090.372756946068</v>
      </c>
      <c r="AX169" s="20"/>
      <c r="AY169" s="9">
        <v>-53481.647982758615</v>
      </c>
      <c r="AZ169" s="9">
        <v>2.9314113398829833</v>
      </c>
      <c r="BA169" s="9">
        <v>2.4405488706546567E-3</v>
      </c>
      <c r="BB169" s="9">
        <v>17121.858000853605</v>
      </c>
      <c r="BC169" s="9">
        <v>210569.65769991055</v>
      </c>
      <c r="BD169" s="9">
        <v>0.16791107906060967</v>
      </c>
      <c r="BE169" s="9">
        <v>19635.026226332797</v>
      </c>
      <c r="BF169" s="9">
        <v>894.41555716197729</v>
      </c>
      <c r="BG169" s="9">
        <v>650.05588085445561</v>
      </c>
      <c r="BH169" s="9">
        <v>910.05965142046432</v>
      </c>
      <c r="BI169" s="9">
        <v>1490.7154579633359</v>
      </c>
      <c r="BJ169" s="9">
        <v>1550.6948019775223</v>
      </c>
      <c r="BK169" s="9">
        <v>34.715058657726317</v>
      </c>
      <c r="BL169" s="9">
        <v>2974970.9693826512</v>
      </c>
      <c r="BM169" s="9">
        <v>268028.85872933315</v>
      </c>
      <c r="BN169" s="9">
        <v>379379.83621121262</v>
      </c>
      <c r="BO169" s="9">
        <v>56921.036848185438</v>
      </c>
      <c r="BP169" s="9">
        <v>9348149.0995858964</v>
      </c>
      <c r="BQ169" s="9">
        <v>10280.492907719872</v>
      </c>
      <c r="BR169" s="9">
        <v>15992.086527140371</v>
      </c>
      <c r="BS169" s="9">
        <v>54845.209987281618</v>
      </c>
      <c r="BT169" s="9">
        <v>2090.372756946068</v>
      </c>
      <c r="BU169" s="20"/>
    </row>
    <row r="170" spans="2:73" x14ac:dyDescent="0.2">
      <c r="B170" s="4" t="s">
        <v>53</v>
      </c>
      <c r="C170" s="12">
        <v>3</v>
      </c>
      <c r="D170" s="19"/>
      <c r="E170" s="9">
        <f t="shared" si="65"/>
        <v>0</v>
      </c>
      <c r="F170" s="9">
        <f t="shared" si="44"/>
        <v>0</v>
      </c>
      <c r="G170" s="9">
        <f t="shared" si="45"/>
        <v>0</v>
      </c>
      <c r="H170" s="9">
        <f t="shared" si="46"/>
        <v>0</v>
      </c>
      <c r="I170" s="9">
        <f t="shared" si="47"/>
        <v>0</v>
      </c>
      <c r="J170" s="9">
        <f t="shared" si="48"/>
        <v>0</v>
      </c>
      <c r="K170" s="9">
        <f t="shared" si="49"/>
        <v>0</v>
      </c>
      <c r="L170" s="9">
        <f t="shared" si="50"/>
        <v>0</v>
      </c>
      <c r="M170" s="9">
        <f t="shared" si="51"/>
        <v>0</v>
      </c>
      <c r="N170" s="9">
        <f t="shared" si="52"/>
        <v>0</v>
      </c>
      <c r="O170" s="9">
        <f t="shared" si="53"/>
        <v>0</v>
      </c>
      <c r="P170" s="9">
        <f t="shared" si="54"/>
        <v>0</v>
      </c>
      <c r="Q170" s="9">
        <f t="shared" si="55"/>
        <v>0</v>
      </c>
      <c r="R170" s="9">
        <f t="shared" si="56"/>
        <v>0</v>
      </c>
      <c r="S170" s="9">
        <f t="shared" si="57"/>
        <v>0</v>
      </c>
      <c r="T170" s="9">
        <f t="shared" si="58"/>
        <v>0</v>
      </c>
      <c r="U170" s="9">
        <f t="shared" si="59"/>
        <v>0</v>
      </c>
      <c r="V170" s="9">
        <f t="shared" si="60"/>
        <v>0</v>
      </c>
      <c r="W170" s="9">
        <f t="shared" si="61"/>
        <v>0</v>
      </c>
      <c r="X170" s="9">
        <f t="shared" si="62"/>
        <v>0</v>
      </c>
      <c r="Y170" s="9">
        <f t="shared" si="63"/>
        <v>0</v>
      </c>
      <c r="Z170" s="9">
        <f t="shared" si="64"/>
        <v>0</v>
      </c>
      <c r="AA170" s="20"/>
      <c r="AB170" s="9">
        <v>-80222.471974137952</v>
      </c>
      <c r="AC170" s="9">
        <v>4.3971170098244725</v>
      </c>
      <c r="AD170" s="9">
        <v>3.6608233059819834E-3</v>
      </c>
      <c r="AE170" s="9">
        <v>25682.787001280416</v>
      </c>
      <c r="AF170" s="9">
        <v>315854.48654986604</v>
      </c>
      <c r="AG170" s="9">
        <v>0.25186661859091447</v>
      </c>
      <c r="AH170" s="9">
        <v>29452.539339499217</v>
      </c>
      <c r="AI170" s="9">
        <v>1341.6233357429662</v>
      </c>
      <c r="AJ170" s="9">
        <v>975.08382128168364</v>
      </c>
      <c r="AK170" s="9">
        <v>1365.0894771306964</v>
      </c>
      <c r="AL170" s="9">
        <v>2236.0731869450033</v>
      </c>
      <c r="AM170" s="9">
        <v>2326.0422029662845</v>
      </c>
      <c r="AN170" s="9">
        <v>52.072587986589461</v>
      </c>
      <c r="AO170" s="9">
        <v>4462456.4540739749</v>
      </c>
      <c r="AP170" s="9">
        <v>402043.28809399978</v>
      </c>
      <c r="AQ170" s="9">
        <v>569069.75431681878</v>
      </c>
      <c r="AR170" s="9">
        <v>85381.555272278129</v>
      </c>
      <c r="AS170" s="9">
        <v>14022223.649378847</v>
      </c>
      <c r="AT170" s="9">
        <v>15420.73936157981</v>
      </c>
      <c r="AU170" s="9">
        <v>23988.129790710558</v>
      </c>
      <c r="AV170" s="9">
        <v>82267.814980922456</v>
      </c>
      <c r="AW170" s="9">
        <v>3135.5591354191033</v>
      </c>
      <c r="AX170" s="20"/>
      <c r="AY170" s="9">
        <v>-80222.471974137938</v>
      </c>
      <c r="AZ170" s="9">
        <v>4.3971170098244725</v>
      </c>
      <c r="BA170" s="9">
        <v>3.6608233059819834E-3</v>
      </c>
      <c r="BB170" s="9">
        <v>25682.787001280416</v>
      </c>
      <c r="BC170" s="9">
        <v>315854.48654986604</v>
      </c>
      <c r="BD170" s="9">
        <v>0.25186661859091447</v>
      </c>
      <c r="BE170" s="9">
        <v>29452.539339499217</v>
      </c>
      <c r="BF170" s="9">
        <v>1341.6233357429662</v>
      </c>
      <c r="BG170" s="9">
        <v>975.08382128168364</v>
      </c>
      <c r="BH170" s="9">
        <v>1365.0894771306964</v>
      </c>
      <c r="BI170" s="9">
        <v>2236.0731869450033</v>
      </c>
      <c r="BJ170" s="9">
        <v>2326.0422029662845</v>
      </c>
      <c r="BK170" s="9">
        <v>52.072587986589461</v>
      </c>
      <c r="BL170" s="9">
        <v>4462456.4540739749</v>
      </c>
      <c r="BM170" s="9">
        <v>402043.28809399978</v>
      </c>
      <c r="BN170" s="9">
        <v>569069.75431681878</v>
      </c>
      <c r="BO170" s="9">
        <v>85381.555272278129</v>
      </c>
      <c r="BP170" s="9">
        <v>14022223.649378847</v>
      </c>
      <c r="BQ170" s="9">
        <v>15420.73936157981</v>
      </c>
      <c r="BR170" s="9">
        <v>23988.129790710558</v>
      </c>
      <c r="BS170" s="9">
        <v>82267.814980922456</v>
      </c>
      <c r="BT170" s="9">
        <v>3135.5591354191033</v>
      </c>
      <c r="BU170" s="20"/>
    </row>
    <row r="171" spans="2:73" x14ac:dyDescent="0.2">
      <c r="B171" s="4" t="s">
        <v>53</v>
      </c>
      <c r="C171" s="12">
        <v>4</v>
      </c>
      <c r="D171" s="19"/>
      <c r="E171" s="9">
        <f t="shared" si="65"/>
        <v>-536289.76663316973</v>
      </c>
      <c r="F171" s="9">
        <f t="shared" si="44"/>
        <v>-8.4395510168154608E-2</v>
      </c>
      <c r="G171" s="9">
        <f t="shared" si="45"/>
        <v>1.6942976627573516E-4</v>
      </c>
      <c r="H171" s="9">
        <f t="shared" si="46"/>
        <v>4233.2008831098137</v>
      </c>
      <c r="I171" s="9">
        <f t="shared" si="47"/>
        <v>160592.720534263</v>
      </c>
      <c r="J171" s="9">
        <f t="shared" si="48"/>
        <v>6.9529219678791887E-2</v>
      </c>
      <c r="K171" s="9">
        <f t="shared" si="49"/>
        <v>28711.607643390555</v>
      </c>
      <c r="L171" s="9">
        <f t="shared" si="50"/>
        <v>235.58234567065142</v>
      </c>
      <c r="M171" s="9">
        <f t="shared" si="51"/>
        <v>128.41005813558218</v>
      </c>
      <c r="N171" s="9">
        <f t="shared" si="52"/>
        <v>245.79125585568795</v>
      </c>
      <c r="O171" s="9">
        <f t="shared" si="53"/>
        <v>-65.54893272357458</v>
      </c>
      <c r="P171" s="9">
        <f t="shared" si="54"/>
        <v>-136.91106522883456</v>
      </c>
      <c r="Q171" s="9">
        <f t="shared" si="55"/>
        <v>-2.647415735142701</v>
      </c>
      <c r="R171" s="9">
        <f t="shared" si="56"/>
        <v>-2385592.8256246075</v>
      </c>
      <c r="S171" s="9">
        <f t="shared" si="57"/>
        <v>-34603.286867571936</v>
      </c>
      <c r="T171" s="9">
        <f t="shared" si="58"/>
        <v>-49637.751124508795</v>
      </c>
      <c r="U171" s="9">
        <f t="shared" si="59"/>
        <v>2050.3661895024707</v>
      </c>
      <c r="V171" s="9">
        <f t="shared" si="60"/>
        <v>-1417764.5531319864</v>
      </c>
      <c r="W171" s="9">
        <f t="shared" si="61"/>
        <v>-18293.912786437097</v>
      </c>
      <c r="X171" s="9">
        <f t="shared" si="62"/>
        <v>-4798.3352488128257</v>
      </c>
      <c r="Y171" s="9">
        <f t="shared" si="63"/>
        <v>37767.654339547618</v>
      </c>
      <c r="Z171" s="9">
        <f t="shared" si="64"/>
        <v>920.753049078</v>
      </c>
      <c r="AA171" s="20"/>
      <c r="AB171" s="9">
        <v>-643253.0625986869</v>
      </c>
      <c r="AC171" s="9">
        <v>5.778427169597812</v>
      </c>
      <c r="AD171" s="9">
        <v>5.0505275075850486E-3</v>
      </c>
      <c r="AE171" s="9">
        <v>38476.916884817023</v>
      </c>
      <c r="AF171" s="9">
        <v>581732.0359340841</v>
      </c>
      <c r="AG171" s="9">
        <v>0.40535137780001124</v>
      </c>
      <c r="AH171" s="9">
        <v>67981.660096056148</v>
      </c>
      <c r="AI171" s="9">
        <v>2024.413459994606</v>
      </c>
      <c r="AJ171" s="9">
        <v>1428.5218198444934</v>
      </c>
      <c r="AK171" s="9">
        <v>2065.9105586966166</v>
      </c>
      <c r="AL171" s="9">
        <v>2915.8819832030972</v>
      </c>
      <c r="AM171" s="9">
        <v>2964.47853872621</v>
      </c>
      <c r="AN171" s="9">
        <v>66.782701580309933</v>
      </c>
      <c r="AO171" s="9">
        <v>3564349.1131406948</v>
      </c>
      <c r="AP171" s="9">
        <v>501454.43059109437</v>
      </c>
      <c r="AQ171" s="9">
        <v>709121.92129791644</v>
      </c>
      <c r="AR171" s="9">
        <v>115892.43988587335</v>
      </c>
      <c r="AS171" s="9">
        <v>17278533.646039806</v>
      </c>
      <c r="AT171" s="9">
        <v>2267.0730290026459</v>
      </c>
      <c r="AU171" s="9">
        <v>27185.837805467916</v>
      </c>
      <c r="AV171" s="9">
        <v>147458.07431411085</v>
      </c>
      <c r="AW171" s="9">
        <v>5101.4985629701359</v>
      </c>
      <c r="AX171" s="20"/>
      <c r="AY171" s="9">
        <v>-106963.29596551723</v>
      </c>
      <c r="AZ171" s="9">
        <v>5.8628226797659666</v>
      </c>
      <c r="BA171" s="9">
        <v>4.8810977413093135E-3</v>
      </c>
      <c r="BB171" s="9">
        <v>34243.716001707209</v>
      </c>
      <c r="BC171" s="9">
        <v>421139.31539982109</v>
      </c>
      <c r="BD171" s="9">
        <v>0.33582215812121935</v>
      </c>
      <c r="BE171" s="9">
        <v>39270.052452665594</v>
      </c>
      <c r="BF171" s="9">
        <v>1788.8311143239546</v>
      </c>
      <c r="BG171" s="9">
        <v>1300.1117617089112</v>
      </c>
      <c r="BH171" s="9">
        <v>1820.1193028409286</v>
      </c>
      <c r="BI171" s="9">
        <v>2981.4309159266718</v>
      </c>
      <c r="BJ171" s="9">
        <v>3101.3896039550445</v>
      </c>
      <c r="BK171" s="9">
        <v>69.430117315452634</v>
      </c>
      <c r="BL171" s="9">
        <v>5949941.9387653023</v>
      </c>
      <c r="BM171" s="9">
        <v>536057.7174586663</v>
      </c>
      <c r="BN171" s="9">
        <v>758759.67242242524</v>
      </c>
      <c r="BO171" s="9">
        <v>113842.07369637088</v>
      </c>
      <c r="BP171" s="9">
        <v>18696298.199171793</v>
      </c>
      <c r="BQ171" s="9">
        <v>20560.985815439744</v>
      </c>
      <c r="BR171" s="9">
        <v>31984.173054280742</v>
      </c>
      <c r="BS171" s="9">
        <v>109690.41997456324</v>
      </c>
      <c r="BT171" s="9">
        <v>4180.7455138921359</v>
      </c>
      <c r="BU171" s="20"/>
    </row>
    <row r="172" spans="2:73" x14ac:dyDescent="0.2">
      <c r="B172" s="4" t="s">
        <v>53</v>
      </c>
      <c r="C172" s="12">
        <v>5</v>
      </c>
      <c r="D172" s="19"/>
      <c r="E172" s="9">
        <f t="shared" si="65"/>
        <v>-402000.89524922741</v>
      </c>
      <c r="F172" s="9">
        <f t="shared" si="44"/>
        <v>0.10243141033217551</v>
      </c>
      <c r="G172" s="9">
        <f t="shared" si="45"/>
        <v>5.5003143032596093E-4</v>
      </c>
      <c r="H172" s="9">
        <f t="shared" si="46"/>
        <v>8673.1044942589215</v>
      </c>
      <c r="I172" s="9">
        <f t="shared" si="47"/>
        <v>273307.71350670222</v>
      </c>
      <c r="J172" s="9">
        <f t="shared" si="48"/>
        <v>0.11706607266417157</v>
      </c>
      <c r="K172" s="9">
        <f t="shared" si="49"/>
        <v>42291.14820928422</v>
      </c>
      <c r="L172" s="9">
        <f t="shared" si="50"/>
        <v>441.69984433084073</v>
      </c>
      <c r="M172" s="9">
        <f t="shared" si="51"/>
        <v>312.43809280564233</v>
      </c>
      <c r="N172" s="9">
        <f t="shared" si="52"/>
        <v>460.44730175930181</v>
      </c>
      <c r="O172" s="9">
        <f t="shared" si="53"/>
        <v>182.25604755176528</v>
      </c>
      <c r="P172" s="9">
        <f t="shared" si="54"/>
        <v>-129.17037614977926</v>
      </c>
      <c r="Q172" s="9">
        <f t="shared" si="55"/>
        <v>-0.36726024637233934</v>
      </c>
      <c r="R172" s="9">
        <f t="shared" si="56"/>
        <v>-2320733.6828151848</v>
      </c>
      <c r="S172" s="9">
        <f t="shared" si="57"/>
        <v>-39439.495095333317</v>
      </c>
      <c r="T172" s="9">
        <f t="shared" si="58"/>
        <v>-56572.431421812274</v>
      </c>
      <c r="U172" s="9">
        <f t="shared" si="59"/>
        <v>8792.1948750977172</v>
      </c>
      <c r="V172" s="9">
        <f t="shared" si="60"/>
        <v>-1671375.5040691234</v>
      </c>
      <c r="W172" s="9">
        <f t="shared" si="61"/>
        <v>-21411.235085615328</v>
      </c>
      <c r="X172" s="9">
        <f t="shared" si="62"/>
        <v>-5601.5025805913829</v>
      </c>
      <c r="Y172" s="9">
        <f t="shared" si="63"/>
        <v>63622.120931132697</v>
      </c>
      <c r="Z172" s="9">
        <f t="shared" si="64"/>
        <v>1704.6834122522505</v>
      </c>
      <c r="AA172" s="20"/>
      <c r="AB172" s="9">
        <v>-535705.01520612405</v>
      </c>
      <c r="AC172" s="9">
        <v>7.4309597600396362</v>
      </c>
      <c r="AD172" s="9">
        <v>6.6514036069625993E-3</v>
      </c>
      <c r="AE172" s="9">
        <v>51477.749496392942</v>
      </c>
      <c r="AF172" s="9">
        <v>799731.85775647836</v>
      </c>
      <c r="AG172" s="9">
        <v>0.53684377031569575</v>
      </c>
      <c r="AH172" s="9">
        <v>91378.713775116208</v>
      </c>
      <c r="AI172" s="9">
        <v>2677.7387372357839</v>
      </c>
      <c r="AJ172" s="9">
        <v>1937.5777949417811</v>
      </c>
      <c r="AK172" s="9">
        <v>2735.596430310462</v>
      </c>
      <c r="AL172" s="9">
        <v>3909.0446924601042</v>
      </c>
      <c r="AM172" s="9">
        <v>3747.566628794028</v>
      </c>
      <c r="AN172" s="9">
        <v>86.42038639794346</v>
      </c>
      <c r="AO172" s="9">
        <v>5116693.7406414421</v>
      </c>
      <c r="AP172" s="9">
        <v>630632.65172799933</v>
      </c>
      <c r="AQ172" s="9">
        <v>891877.15910621942</v>
      </c>
      <c r="AR172" s="9">
        <v>151094.78699556127</v>
      </c>
      <c r="AS172" s="9">
        <v>21698997.244895615</v>
      </c>
      <c r="AT172" s="9">
        <v>4289.9971836843488</v>
      </c>
      <c r="AU172" s="9">
        <v>34378.713737259553</v>
      </c>
      <c r="AV172" s="9">
        <v>200735.14589933681</v>
      </c>
      <c r="AW172" s="9">
        <v>6930.6153046174231</v>
      </c>
      <c r="AX172" s="20"/>
      <c r="AY172" s="9">
        <v>-133704.11995689667</v>
      </c>
      <c r="AZ172" s="9">
        <v>7.3285283497074607</v>
      </c>
      <c r="BA172" s="9">
        <v>6.1013721766366383E-3</v>
      </c>
      <c r="BB172" s="9">
        <v>42804.645002134021</v>
      </c>
      <c r="BC172" s="9">
        <v>526424.14424977615</v>
      </c>
      <c r="BD172" s="9">
        <v>0.41977769765152417</v>
      </c>
      <c r="BE172" s="9">
        <v>49087.565565831988</v>
      </c>
      <c r="BF172" s="9">
        <v>2236.0388929049432</v>
      </c>
      <c r="BG172" s="9">
        <v>1625.1397021361388</v>
      </c>
      <c r="BH172" s="9">
        <v>2275.1491285511602</v>
      </c>
      <c r="BI172" s="9">
        <v>3726.7886449083389</v>
      </c>
      <c r="BJ172" s="9">
        <v>3876.7370049438073</v>
      </c>
      <c r="BK172" s="9">
        <v>86.787646644315799</v>
      </c>
      <c r="BL172" s="9">
        <v>7437427.4234566269</v>
      </c>
      <c r="BM172" s="9">
        <v>670072.14682333264</v>
      </c>
      <c r="BN172" s="9">
        <v>948449.59052803169</v>
      </c>
      <c r="BO172" s="9">
        <v>142302.59212046355</v>
      </c>
      <c r="BP172" s="9">
        <v>23370372.748964738</v>
      </c>
      <c r="BQ172" s="9">
        <v>25701.232269299679</v>
      </c>
      <c r="BR172" s="9">
        <v>39980.216317850936</v>
      </c>
      <c r="BS172" s="9">
        <v>137113.02496820412</v>
      </c>
      <c r="BT172" s="9">
        <v>5225.9318923651726</v>
      </c>
      <c r="BU172" s="20"/>
    </row>
    <row r="173" spans="2:73" x14ac:dyDescent="0.2">
      <c r="B173" s="4" t="s">
        <v>53</v>
      </c>
      <c r="C173" s="12">
        <v>6</v>
      </c>
      <c r="D173" s="19"/>
      <c r="E173" s="9">
        <f t="shared" si="65"/>
        <v>-243332.92741606967</v>
      </c>
      <c r="F173" s="9">
        <f t="shared" si="44"/>
        <v>0.34773319019860338</v>
      </c>
      <c r="G173" s="9">
        <f t="shared" si="45"/>
        <v>9.7051114199113442E-4</v>
      </c>
      <c r="H173" s="9">
        <f t="shared" si="46"/>
        <v>12971.905075110546</v>
      </c>
      <c r="I173" s="9">
        <f t="shared" si="47"/>
        <v>365445.83969803969</v>
      </c>
      <c r="J173" s="9">
        <f t="shared" si="48"/>
        <v>0.15608965609700476</v>
      </c>
      <c r="K173" s="9">
        <f t="shared" si="49"/>
        <v>50876.006591140809</v>
      </c>
      <c r="L173" s="9">
        <f t="shared" si="50"/>
        <v>637.18046419700113</v>
      </c>
      <c r="M173" s="9">
        <f t="shared" si="51"/>
        <v>496.91642526676378</v>
      </c>
      <c r="N173" s="9">
        <f t="shared" si="52"/>
        <v>663.509658311154</v>
      </c>
      <c r="O173" s="9">
        <f t="shared" si="53"/>
        <v>511.21300876210898</v>
      </c>
      <c r="P173" s="9">
        <f t="shared" si="54"/>
        <v>-84.267893879743497</v>
      </c>
      <c r="Q173" s="9">
        <f t="shared" si="55"/>
        <v>3.2078747543530142</v>
      </c>
      <c r="R173" s="9">
        <f t="shared" si="56"/>
        <v>-1493556.7789782491</v>
      </c>
      <c r="S173" s="9">
        <f t="shared" si="57"/>
        <v>-35873.50887440145</v>
      </c>
      <c r="T173" s="9">
        <f t="shared" si="58"/>
        <v>-51458.879166176077</v>
      </c>
      <c r="U173" s="9">
        <f t="shared" si="59"/>
        <v>15762.494580116909</v>
      </c>
      <c r="V173" s="9">
        <f t="shared" si="60"/>
        <v>-1588183.3840830028</v>
      </c>
      <c r="W173" s="9">
        <f t="shared" si="61"/>
        <v>-19724.787050738458</v>
      </c>
      <c r="X173" s="9">
        <f t="shared" si="62"/>
        <v>-5428.2027337097315</v>
      </c>
      <c r="Y173" s="9">
        <f t="shared" si="63"/>
        <v>84616.715687358752</v>
      </c>
      <c r="Z173" s="9">
        <f t="shared" si="64"/>
        <v>2376.0969397026811</v>
      </c>
      <c r="AA173" s="20"/>
      <c r="AB173" s="9">
        <v>-403777.87136434554</v>
      </c>
      <c r="AC173" s="9">
        <v>9.1419672098475484</v>
      </c>
      <c r="AD173" s="9">
        <v>8.2921577539551011E-3</v>
      </c>
      <c r="AE173" s="9">
        <v>64337.479077671378</v>
      </c>
      <c r="AF173" s="9">
        <v>997154.81279777177</v>
      </c>
      <c r="AG173" s="9">
        <v>0.6598228932788337</v>
      </c>
      <c r="AH173" s="9">
        <v>109781.08527013924</v>
      </c>
      <c r="AI173" s="9">
        <v>3320.4271356829336</v>
      </c>
      <c r="AJ173" s="9">
        <v>2447.0840678301311</v>
      </c>
      <c r="AK173" s="9">
        <v>3393.6886125725468</v>
      </c>
      <c r="AL173" s="9">
        <v>4983.3593826521155</v>
      </c>
      <c r="AM173" s="9">
        <v>4567.8165120528256</v>
      </c>
      <c r="AN173" s="9">
        <v>107.35305072753194</v>
      </c>
      <c r="AO173" s="9">
        <v>7431356.1291697007</v>
      </c>
      <c r="AP173" s="9">
        <v>768213.06731359812</v>
      </c>
      <c r="AQ173" s="9">
        <v>1086680.6294674615</v>
      </c>
      <c r="AR173" s="9">
        <v>186525.60512467317</v>
      </c>
      <c r="AS173" s="9">
        <v>26456263.914674692</v>
      </c>
      <c r="AT173" s="9">
        <v>11116.691672421161</v>
      </c>
      <c r="AU173" s="9">
        <v>42548.056847711385</v>
      </c>
      <c r="AV173" s="9">
        <v>249152.34564920366</v>
      </c>
      <c r="AW173" s="9">
        <v>8647.2152105408877</v>
      </c>
      <c r="AX173" s="20"/>
      <c r="AY173" s="9">
        <v>-160444.94394827588</v>
      </c>
      <c r="AZ173" s="9">
        <v>8.794234019648945</v>
      </c>
      <c r="BA173" s="9">
        <v>7.3216466119639667E-3</v>
      </c>
      <c r="BB173" s="9">
        <v>51365.574002560832</v>
      </c>
      <c r="BC173" s="9">
        <v>631708.97309973207</v>
      </c>
      <c r="BD173" s="9">
        <v>0.50373323718182894</v>
      </c>
      <c r="BE173" s="9">
        <v>58905.078678998434</v>
      </c>
      <c r="BF173" s="9">
        <v>2683.2466714859324</v>
      </c>
      <c r="BG173" s="9">
        <v>1950.1676425633673</v>
      </c>
      <c r="BH173" s="9">
        <v>2730.1789542613928</v>
      </c>
      <c r="BI173" s="9">
        <v>4472.1463738900065</v>
      </c>
      <c r="BJ173" s="9">
        <v>4652.0844059325691</v>
      </c>
      <c r="BK173" s="9">
        <v>104.14517597317892</v>
      </c>
      <c r="BL173" s="9">
        <v>8924912.9081479497</v>
      </c>
      <c r="BM173" s="9">
        <v>804086.57618799957</v>
      </c>
      <c r="BN173" s="9">
        <v>1138139.5086336376</v>
      </c>
      <c r="BO173" s="9">
        <v>170763.11054455626</v>
      </c>
      <c r="BP173" s="9">
        <v>28044447.298757695</v>
      </c>
      <c r="BQ173" s="9">
        <v>30841.47872315962</v>
      </c>
      <c r="BR173" s="9">
        <v>47976.259581421116</v>
      </c>
      <c r="BS173" s="9">
        <v>164535.62996184491</v>
      </c>
      <c r="BT173" s="9">
        <v>6271.1182708382066</v>
      </c>
      <c r="BU173" s="20"/>
    </row>
    <row r="174" spans="2:73" x14ac:dyDescent="0.2">
      <c r="B174" s="4" t="s">
        <v>53</v>
      </c>
      <c r="C174" s="12">
        <v>7</v>
      </c>
      <c r="D174" s="19"/>
      <c r="E174" s="9">
        <f t="shared" si="65"/>
        <v>-50369.485629024624</v>
      </c>
      <c r="F174" s="9">
        <f t="shared" si="44"/>
        <v>0.60550337656502862</v>
      </c>
      <c r="G174" s="9">
        <f t="shared" si="45"/>
        <v>1.4046591916563218E-3</v>
      </c>
      <c r="H174" s="9">
        <f t="shared" si="46"/>
        <v>17445.079890962254</v>
      </c>
      <c r="I174" s="9">
        <f t="shared" si="47"/>
        <v>459884.3354643794</v>
      </c>
      <c r="J174" s="9">
        <f t="shared" si="48"/>
        <v>0.19593090527983847</v>
      </c>
      <c r="K174" s="9">
        <f t="shared" si="49"/>
        <v>59487.554072997576</v>
      </c>
      <c r="L174" s="9">
        <f t="shared" si="50"/>
        <v>836.26627656316714</v>
      </c>
      <c r="M174" s="9">
        <f t="shared" si="51"/>
        <v>688.52416097789046</v>
      </c>
      <c r="N174" s="9">
        <f t="shared" si="52"/>
        <v>870.41377836301126</v>
      </c>
      <c r="O174" s="9">
        <f t="shared" si="53"/>
        <v>850.34760472245489</v>
      </c>
      <c r="P174" s="9">
        <f t="shared" si="54"/>
        <v>-35.500142859705193</v>
      </c>
      <c r="Q174" s="9">
        <f t="shared" si="55"/>
        <v>6.9104426300784496</v>
      </c>
      <c r="R174" s="9">
        <f t="shared" si="56"/>
        <v>-644770.75814130343</v>
      </c>
      <c r="S174" s="9">
        <f t="shared" si="57"/>
        <v>-31762.199953468866</v>
      </c>
      <c r="T174" s="9">
        <f t="shared" si="58"/>
        <v>-45561.006460539298</v>
      </c>
      <c r="U174" s="9">
        <f t="shared" si="59"/>
        <v>23210.874060136237</v>
      </c>
      <c r="V174" s="9">
        <f t="shared" si="60"/>
        <v>-1486543.4050968438</v>
      </c>
      <c r="W174" s="9">
        <f t="shared" si="61"/>
        <v>-17930.345555861575</v>
      </c>
      <c r="X174" s="9">
        <f t="shared" si="62"/>
        <v>-5133.9640843280504</v>
      </c>
      <c r="Y174" s="9">
        <f t="shared" si="63"/>
        <v>106160.25416858494</v>
      </c>
      <c r="Z174" s="9">
        <f t="shared" si="64"/>
        <v>3071.1698796531255</v>
      </c>
      <c r="AA174" s="20"/>
      <c r="AB174" s="9">
        <v>-237555.25356867982</v>
      </c>
      <c r="AC174" s="9">
        <v>10.86544306615547</v>
      </c>
      <c r="AD174" s="9">
        <v>9.9465802389476169E-3</v>
      </c>
      <c r="AE174" s="9">
        <v>77371.582893949904</v>
      </c>
      <c r="AF174" s="9">
        <v>1196878.1374140664</v>
      </c>
      <c r="AG174" s="9">
        <v>0.78361968199197218</v>
      </c>
      <c r="AH174" s="9">
        <v>128210.14586516238</v>
      </c>
      <c r="AI174" s="9">
        <v>3966.7207266300866</v>
      </c>
      <c r="AJ174" s="9">
        <v>2963.7197439684851</v>
      </c>
      <c r="AK174" s="9">
        <v>4055.6225583346368</v>
      </c>
      <c r="AL174" s="9">
        <v>6067.8517075941299</v>
      </c>
      <c r="AM174" s="9">
        <v>5391.9316640616271</v>
      </c>
      <c r="AN174" s="9">
        <v>128.41314793212055</v>
      </c>
      <c r="AO174" s="9">
        <v>9767627.6346979775</v>
      </c>
      <c r="AP174" s="9">
        <v>906338.80559919751</v>
      </c>
      <c r="AQ174" s="9">
        <v>1282268.4202787047</v>
      </c>
      <c r="AR174" s="9">
        <v>222434.50302878529</v>
      </c>
      <c r="AS174" s="9">
        <v>31231978.4434538</v>
      </c>
      <c r="AT174" s="9">
        <v>18051.379621157997</v>
      </c>
      <c r="AU174" s="9">
        <v>50838.33876066326</v>
      </c>
      <c r="AV174" s="9">
        <v>298118.48912407074</v>
      </c>
      <c r="AW174" s="9">
        <v>10387.474528964365</v>
      </c>
      <c r="AX174" s="20"/>
      <c r="AY174" s="9">
        <v>-187185.7679396552</v>
      </c>
      <c r="AZ174" s="9">
        <v>10.259939689590441</v>
      </c>
      <c r="BA174" s="9">
        <v>8.5419210472912951E-3</v>
      </c>
      <c r="BB174" s="9">
        <v>59926.503002987651</v>
      </c>
      <c r="BC174" s="9">
        <v>736993.80194968695</v>
      </c>
      <c r="BD174" s="9">
        <v>0.58768877671213371</v>
      </c>
      <c r="BE174" s="9">
        <v>68722.591792164807</v>
      </c>
      <c r="BF174" s="9">
        <v>3130.4544500669194</v>
      </c>
      <c r="BG174" s="9">
        <v>2275.1955829905946</v>
      </c>
      <c r="BH174" s="9">
        <v>3185.2087799716255</v>
      </c>
      <c r="BI174" s="9">
        <v>5217.5041028716751</v>
      </c>
      <c r="BJ174" s="9">
        <v>5427.4318069213323</v>
      </c>
      <c r="BK174" s="9">
        <v>121.5027053020421</v>
      </c>
      <c r="BL174" s="9">
        <v>10412398.392839281</v>
      </c>
      <c r="BM174" s="9">
        <v>938101.00555266638</v>
      </c>
      <c r="BN174" s="9">
        <v>1327829.426739244</v>
      </c>
      <c r="BO174" s="9">
        <v>199223.62896864905</v>
      </c>
      <c r="BP174" s="9">
        <v>32718521.848550644</v>
      </c>
      <c r="BQ174" s="9">
        <v>35981.725177019573</v>
      </c>
      <c r="BR174" s="9">
        <v>55972.302844991311</v>
      </c>
      <c r="BS174" s="9">
        <v>191958.23495548579</v>
      </c>
      <c r="BT174" s="9">
        <v>7316.3046493112397</v>
      </c>
      <c r="BU174" s="20"/>
    </row>
    <row r="175" spans="2:73" x14ac:dyDescent="0.2">
      <c r="B175" s="4" t="s">
        <v>53</v>
      </c>
      <c r="C175" s="12">
        <v>8</v>
      </c>
      <c r="D175" s="19"/>
      <c r="E175" s="9">
        <f t="shared" si="65"/>
        <v>-62056.042584155919</v>
      </c>
      <c r="F175" s="9">
        <f t="shared" si="44"/>
        <v>0.79676688053957889</v>
      </c>
      <c r="G175" s="9">
        <f t="shared" si="45"/>
        <v>1.7937965350812712E-3</v>
      </c>
      <c r="H175" s="9">
        <f t="shared" si="46"/>
        <v>22149.466987580483</v>
      </c>
      <c r="I175" s="9">
        <f t="shared" si="47"/>
        <v>574494.32318643772</v>
      </c>
      <c r="J175" s="9">
        <f t="shared" si="48"/>
        <v>0.24454429670350486</v>
      </c>
      <c r="K175" s="9">
        <f t="shared" si="49"/>
        <v>73120.200612002402</v>
      </c>
      <c r="L175" s="9">
        <f t="shared" si="50"/>
        <v>1050.5963848285178</v>
      </c>
      <c r="M175" s="9">
        <f t="shared" si="51"/>
        <v>875.18041592860072</v>
      </c>
      <c r="N175" s="9">
        <f t="shared" si="52"/>
        <v>1093.5398527314132</v>
      </c>
      <c r="O175" s="9">
        <f t="shared" si="53"/>
        <v>1103.8116255649329</v>
      </c>
      <c r="P175" s="9">
        <f t="shared" si="54"/>
        <v>-27.413153669869644</v>
      </c>
      <c r="Q175" s="9">
        <f t="shared" si="55"/>
        <v>9.2122817227682674</v>
      </c>
      <c r="R175" s="9">
        <f t="shared" si="56"/>
        <v>-571448.16171992011</v>
      </c>
      <c r="S175" s="9">
        <f t="shared" si="57"/>
        <v>-36505.645349330734</v>
      </c>
      <c r="T175" s="9">
        <f t="shared" si="58"/>
        <v>-52361.893630096456</v>
      </c>
      <c r="U175" s="9">
        <f t="shared" si="59"/>
        <v>30029.512254249741</v>
      </c>
      <c r="V175" s="9">
        <f t="shared" si="60"/>
        <v>-1736863.7746084556</v>
      </c>
      <c r="W175" s="9">
        <f t="shared" si="61"/>
        <v>-20995.343971425362</v>
      </c>
      <c r="X175" s="9">
        <f t="shared" si="62"/>
        <v>-5931.0096372864646</v>
      </c>
      <c r="Y175" s="9">
        <f t="shared" si="63"/>
        <v>132652.40637077449</v>
      </c>
      <c r="Z175" s="9">
        <f t="shared" si="64"/>
        <v>3860.1871521155081</v>
      </c>
      <c r="AA175" s="20"/>
      <c r="AB175" s="9">
        <v>-275982.63451519038</v>
      </c>
      <c r="AC175" s="9">
        <v>12.522412240071512</v>
      </c>
      <c r="AD175" s="9">
        <v>1.1555992017699898E-2</v>
      </c>
      <c r="AE175" s="9">
        <v>90636.898990994901</v>
      </c>
      <c r="AF175" s="9">
        <v>1416772.9539860799</v>
      </c>
      <c r="AG175" s="9">
        <v>0.91618861294594356</v>
      </c>
      <c r="AH175" s="9">
        <v>151660.30551733359</v>
      </c>
      <c r="AI175" s="9">
        <v>4628.2586134764269</v>
      </c>
      <c r="AJ175" s="9">
        <v>3475.4039393464232</v>
      </c>
      <c r="AK175" s="9">
        <v>4733.7784584132705</v>
      </c>
      <c r="AL175" s="9">
        <v>7066.6734574182765</v>
      </c>
      <c r="AM175" s="9">
        <v>6175.3660542402195</v>
      </c>
      <c r="AN175" s="9">
        <v>148.07251635367354</v>
      </c>
      <c r="AO175" s="9">
        <v>11328435.715810684</v>
      </c>
      <c r="AP175" s="9">
        <v>1035609.7895680019</v>
      </c>
      <c r="AQ175" s="9">
        <v>1465157.451214754</v>
      </c>
      <c r="AR175" s="9">
        <v>257713.65964699149</v>
      </c>
      <c r="AS175" s="9">
        <v>35655732.62373513</v>
      </c>
      <c r="AT175" s="9">
        <v>20126.627659454127</v>
      </c>
      <c r="AU175" s="9">
        <v>58037.336471275019</v>
      </c>
      <c r="AV175" s="9">
        <v>352033.24631990097</v>
      </c>
      <c r="AW175" s="9">
        <v>12221.67817989978</v>
      </c>
      <c r="AX175" s="20"/>
      <c r="AY175" s="9">
        <v>-213926.59193103446</v>
      </c>
      <c r="AZ175" s="9">
        <v>11.725645359531933</v>
      </c>
      <c r="BA175" s="9">
        <v>9.7621954826186269E-3</v>
      </c>
      <c r="BB175" s="9">
        <v>68487.432003414418</v>
      </c>
      <c r="BC175" s="9">
        <v>842278.63079964218</v>
      </c>
      <c r="BD175" s="9">
        <v>0.6716443162424387</v>
      </c>
      <c r="BE175" s="9">
        <v>78540.104905331187</v>
      </c>
      <c r="BF175" s="9">
        <v>3577.6622286479092</v>
      </c>
      <c r="BG175" s="9">
        <v>2600.2235234178224</v>
      </c>
      <c r="BH175" s="9">
        <v>3640.2386056818573</v>
      </c>
      <c r="BI175" s="9">
        <v>5962.8618318533436</v>
      </c>
      <c r="BJ175" s="9">
        <v>6202.7792079100891</v>
      </c>
      <c r="BK175" s="9">
        <v>138.86023463090527</v>
      </c>
      <c r="BL175" s="9">
        <v>11899883.877530605</v>
      </c>
      <c r="BM175" s="9">
        <v>1072115.4349173326</v>
      </c>
      <c r="BN175" s="9">
        <v>1517519.3448448505</v>
      </c>
      <c r="BO175" s="9">
        <v>227684.14739274175</v>
      </c>
      <c r="BP175" s="9">
        <v>37392596.398343585</v>
      </c>
      <c r="BQ175" s="9">
        <v>41121.971630879489</v>
      </c>
      <c r="BR175" s="9">
        <v>63968.346108561484</v>
      </c>
      <c r="BS175" s="9">
        <v>219380.83994912647</v>
      </c>
      <c r="BT175" s="9">
        <v>8361.4910277842719</v>
      </c>
      <c r="BU175" s="20"/>
    </row>
    <row r="176" spans="2:73" x14ac:dyDescent="0.2">
      <c r="B176" s="4" t="s">
        <v>53</v>
      </c>
      <c r="C176" s="12">
        <v>9</v>
      </c>
      <c r="D176" s="19"/>
      <c r="E176" s="9">
        <f t="shared" si="65"/>
        <v>145452.53706293655</v>
      </c>
      <c r="F176" s="9">
        <f t="shared" si="44"/>
        <v>1.074016581837153</v>
      </c>
      <c r="G176" s="9">
        <f t="shared" si="45"/>
        <v>2.2607893921091742E-3</v>
      </c>
      <c r="H176" s="9">
        <f t="shared" si="46"/>
        <v>26967.735879535525</v>
      </c>
      <c r="I176" s="9">
        <f t="shared" si="47"/>
        <v>676081.75309586735</v>
      </c>
      <c r="J176" s="9">
        <f t="shared" si="48"/>
        <v>0.28741310099981798</v>
      </c>
      <c r="K176" s="9">
        <f t="shared" si="49"/>
        <v>82374.548023525436</v>
      </c>
      <c r="L176" s="9">
        <f t="shared" si="50"/>
        <v>1264.8914709248311</v>
      </c>
      <c r="M176" s="9">
        <f t="shared" si="51"/>
        <v>1081.2412386438027</v>
      </c>
      <c r="N176" s="9">
        <f t="shared" si="52"/>
        <v>1316.2486145450907</v>
      </c>
      <c r="O176" s="9">
        <f t="shared" si="53"/>
        <v>1468.5496813866748</v>
      </c>
      <c r="P176" s="9">
        <f t="shared" si="54"/>
        <v>25.015766318078022</v>
      </c>
      <c r="Q176" s="9">
        <f t="shared" si="55"/>
        <v>13.19268975583438</v>
      </c>
      <c r="R176" s="9">
        <f t="shared" si="56"/>
        <v>341295.97559883818</v>
      </c>
      <c r="S176" s="9">
        <f t="shared" si="57"/>
        <v>-32082.943136771908</v>
      </c>
      <c r="T176" s="9">
        <f t="shared" si="58"/>
        <v>-46017.275516934926</v>
      </c>
      <c r="U176" s="9">
        <f t="shared" si="59"/>
        <v>38038.762647468509</v>
      </c>
      <c r="V176" s="9">
        <f t="shared" si="60"/>
        <v>-1627491.6914371252</v>
      </c>
      <c r="W176" s="9">
        <f t="shared" si="61"/>
        <v>-19064.872431567303</v>
      </c>
      <c r="X176" s="9">
        <f t="shared" si="62"/>
        <v>-5614.4905819622654</v>
      </c>
      <c r="Y176" s="9">
        <f t="shared" si="63"/>
        <v>155834.66443822248</v>
      </c>
      <c r="Z176" s="9">
        <f t="shared" si="64"/>
        <v>4607.7250300118249</v>
      </c>
      <c r="AA176" s="20"/>
      <c r="AB176" s="9">
        <v>-95214.878859477525</v>
      </c>
      <c r="AC176" s="9">
        <v>14.265367611310584</v>
      </c>
      <c r="AD176" s="9">
        <v>1.3243259310055142E-2</v>
      </c>
      <c r="AE176" s="9">
        <v>104016.09688337683</v>
      </c>
      <c r="AF176" s="9">
        <v>1623645.2127454656</v>
      </c>
      <c r="AG176" s="9">
        <v>1.0430129567725619</v>
      </c>
      <c r="AH176" s="9">
        <v>170732.16604202311</v>
      </c>
      <c r="AI176" s="9">
        <v>5289.7614781537322</v>
      </c>
      <c r="AJ176" s="9">
        <v>4006.4927024888543</v>
      </c>
      <c r="AK176" s="9">
        <v>5411.517045937183</v>
      </c>
      <c r="AL176" s="9">
        <v>8176.7692422216905</v>
      </c>
      <c r="AM176" s="9">
        <v>7003.1423752169385</v>
      </c>
      <c r="AN176" s="9">
        <v>169.41045371560287</v>
      </c>
      <c r="AO176" s="9">
        <v>13728665.337820783</v>
      </c>
      <c r="AP176" s="9">
        <v>1174046.921145228</v>
      </c>
      <c r="AQ176" s="9">
        <v>1661191.9874335241</v>
      </c>
      <c r="AR176" s="9">
        <v>294183.42846430308</v>
      </c>
      <c r="AS176" s="9">
        <v>40439179.256699421</v>
      </c>
      <c r="AT176" s="9">
        <v>27197.345653172175</v>
      </c>
      <c r="AU176" s="9">
        <v>66349.898790169435</v>
      </c>
      <c r="AV176" s="9">
        <v>402638.10938099009</v>
      </c>
      <c r="AW176" s="9">
        <v>14014.402436269138</v>
      </c>
      <c r="AX176" s="20"/>
      <c r="AY176" s="9">
        <v>-240667.41592241407</v>
      </c>
      <c r="AZ176" s="9">
        <v>13.191351029473431</v>
      </c>
      <c r="BA176" s="9">
        <v>1.0982469917945967E-2</v>
      </c>
      <c r="BB176" s="9">
        <v>77048.361003841303</v>
      </c>
      <c r="BC176" s="9">
        <v>947563.45964959823</v>
      </c>
      <c r="BD176" s="9">
        <v>0.75559985577274391</v>
      </c>
      <c r="BE176" s="9">
        <v>88357.618018497669</v>
      </c>
      <c r="BF176" s="9">
        <v>4024.8700072289012</v>
      </c>
      <c r="BG176" s="9">
        <v>2925.2514638450516</v>
      </c>
      <c r="BH176" s="9">
        <v>4095.2684313920922</v>
      </c>
      <c r="BI176" s="9">
        <v>6708.2195608350157</v>
      </c>
      <c r="BJ176" s="9">
        <v>6978.1266088988605</v>
      </c>
      <c r="BK176" s="9">
        <v>156.21776395976849</v>
      </c>
      <c r="BL176" s="9">
        <v>13387369.362221945</v>
      </c>
      <c r="BM176" s="9">
        <v>1206129.8642819999</v>
      </c>
      <c r="BN176" s="9">
        <v>1707209.262950459</v>
      </c>
      <c r="BO176" s="9">
        <v>256144.66581683457</v>
      </c>
      <c r="BP176" s="9">
        <v>42066670.948136546</v>
      </c>
      <c r="BQ176" s="9">
        <v>46262.218084739477</v>
      </c>
      <c r="BR176" s="9">
        <v>71964.3893721317</v>
      </c>
      <c r="BS176" s="9">
        <v>246803.44494276762</v>
      </c>
      <c r="BT176" s="9">
        <v>9406.6774062573131</v>
      </c>
      <c r="BU176" s="20"/>
    </row>
    <row r="177" spans="2:73" x14ac:dyDescent="0.2">
      <c r="B177" s="4" t="s">
        <v>53</v>
      </c>
      <c r="C177" s="12">
        <v>10</v>
      </c>
      <c r="D177" s="19"/>
      <c r="E177" s="9">
        <f t="shared" si="65"/>
        <v>244827.86743929394</v>
      </c>
      <c r="F177" s="9">
        <f t="shared" si="44"/>
        <v>1.2929347634555999</v>
      </c>
      <c r="G177" s="9">
        <f t="shared" si="45"/>
        <v>2.6955871971754922E-3</v>
      </c>
      <c r="H177" s="9">
        <f t="shared" si="46"/>
        <v>31903.483332119067</v>
      </c>
      <c r="I177" s="9">
        <f t="shared" si="47"/>
        <v>800511.11329118349</v>
      </c>
      <c r="J177" s="9">
        <f t="shared" si="48"/>
        <v>0.33967836052534339</v>
      </c>
      <c r="K177" s="9">
        <f t="shared" si="49"/>
        <v>97001.860117667209</v>
      </c>
      <c r="L177" s="9">
        <f t="shared" si="50"/>
        <v>1494.5090206665709</v>
      </c>
      <c r="M177" s="9">
        <f t="shared" si="51"/>
        <v>1289.2239583150667</v>
      </c>
      <c r="N177" s="9">
        <f t="shared" si="52"/>
        <v>1555.3281401964305</v>
      </c>
      <c r="O177" s="9">
        <f t="shared" si="53"/>
        <v>1758.9185154852785</v>
      </c>
      <c r="P177" s="9">
        <f t="shared" si="54"/>
        <v>39.246322701741519</v>
      </c>
      <c r="Q177" s="9">
        <f t="shared" si="55"/>
        <v>15.958943131771036</v>
      </c>
      <c r="R177" s="9">
        <f t="shared" si="56"/>
        <v>511375.26042529382</v>
      </c>
      <c r="S177" s="9">
        <f t="shared" si="57"/>
        <v>-36413.058350998908</v>
      </c>
      <c r="T177" s="9">
        <f t="shared" si="58"/>
        <v>-52226.608554388862</v>
      </c>
      <c r="U177" s="9">
        <f t="shared" si="59"/>
        <v>45725.031615641143</v>
      </c>
      <c r="V177" s="9">
        <f t="shared" si="60"/>
        <v>-1868803.2634779066</v>
      </c>
      <c r="W177" s="9">
        <f t="shared" si="61"/>
        <v>-21957.162800241564</v>
      </c>
      <c r="X177" s="9">
        <f t="shared" si="62"/>
        <v>-6382.1332961658918</v>
      </c>
      <c r="Y177" s="9">
        <f t="shared" si="63"/>
        <v>184314.50075232662</v>
      </c>
      <c r="Z177" s="9">
        <f t="shared" si="64"/>
        <v>5487.1817866129531</v>
      </c>
      <c r="AA177" s="20"/>
      <c r="AB177" s="9">
        <v>-22580.372474499465</v>
      </c>
      <c r="AC177" s="9">
        <v>15.949991462870527</v>
      </c>
      <c r="AD177" s="9">
        <v>1.4898331550448776E-2</v>
      </c>
      <c r="AE177" s="9">
        <v>117512.77333638714</v>
      </c>
      <c r="AF177" s="9">
        <v>1853359.4017907362</v>
      </c>
      <c r="AG177" s="9">
        <v>1.1792337558283923</v>
      </c>
      <c r="AH177" s="9">
        <v>195176.99124933127</v>
      </c>
      <c r="AI177" s="9">
        <v>5966.5868064764591</v>
      </c>
      <c r="AJ177" s="9">
        <v>4539.5033625873466</v>
      </c>
      <c r="AK177" s="9">
        <v>6105.6263972987526</v>
      </c>
      <c r="AL177" s="9">
        <v>9212.4958053019636</v>
      </c>
      <c r="AM177" s="9">
        <v>7792.7203325893615</v>
      </c>
      <c r="AN177" s="9">
        <v>189.53423642040275</v>
      </c>
      <c r="AO177" s="9">
        <v>15386230.107338553</v>
      </c>
      <c r="AP177" s="9">
        <v>1303731.2352956671</v>
      </c>
      <c r="AQ177" s="9">
        <v>1844672.5725016764</v>
      </c>
      <c r="AR177" s="9">
        <v>330330.21585656848</v>
      </c>
      <c r="AS177" s="9">
        <v>44871942.234451607</v>
      </c>
      <c r="AT177" s="9">
        <v>29445.301738357815</v>
      </c>
      <c r="AU177" s="9">
        <v>73578.29933953601</v>
      </c>
      <c r="AV177" s="9">
        <v>458540.55068873498</v>
      </c>
      <c r="AW177" s="9">
        <v>15939.0455713433</v>
      </c>
      <c r="AX177" s="20"/>
      <c r="AY177" s="9">
        <v>-267408.2399137934</v>
      </c>
      <c r="AZ177" s="9">
        <v>14.657056699414927</v>
      </c>
      <c r="BA177" s="9">
        <v>1.2202744353273284E-2</v>
      </c>
      <c r="BB177" s="9">
        <v>85609.29000426807</v>
      </c>
      <c r="BC177" s="9">
        <v>1052848.2884995528</v>
      </c>
      <c r="BD177" s="9">
        <v>0.8395553953030489</v>
      </c>
      <c r="BE177" s="9">
        <v>98175.131131664064</v>
      </c>
      <c r="BF177" s="9">
        <v>4472.0777858098882</v>
      </c>
      <c r="BG177" s="9">
        <v>3250.2794042722799</v>
      </c>
      <c r="BH177" s="9">
        <v>4550.2982571023222</v>
      </c>
      <c r="BI177" s="9">
        <v>7453.5772898166852</v>
      </c>
      <c r="BJ177" s="9">
        <v>7753.47400988762</v>
      </c>
      <c r="BK177" s="9">
        <v>173.57529328863171</v>
      </c>
      <c r="BL177" s="9">
        <v>14874854.846913259</v>
      </c>
      <c r="BM177" s="9">
        <v>1340144.293646666</v>
      </c>
      <c r="BN177" s="9">
        <v>1896899.1810560653</v>
      </c>
      <c r="BO177" s="9">
        <v>284605.18424092734</v>
      </c>
      <c r="BP177" s="9">
        <v>46740745.497929513</v>
      </c>
      <c r="BQ177" s="9">
        <v>51402.464538599379</v>
      </c>
      <c r="BR177" s="9">
        <v>79960.432635701902</v>
      </c>
      <c r="BS177" s="9">
        <v>274226.04993640835</v>
      </c>
      <c r="BT177" s="9">
        <v>10451.863784730347</v>
      </c>
      <c r="BU177" s="20"/>
    </row>
    <row r="178" spans="2:73" x14ac:dyDescent="0.2">
      <c r="B178" s="4" t="s">
        <v>53</v>
      </c>
      <c r="C178" s="12">
        <v>11</v>
      </c>
      <c r="D178" s="19"/>
      <c r="E178" s="9">
        <f t="shared" si="65"/>
        <v>251123.10903635263</v>
      </c>
      <c r="F178" s="9">
        <f t="shared" si="44"/>
        <v>1.530958071874764</v>
      </c>
      <c r="G178" s="9">
        <f t="shared" si="45"/>
        <v>3.1620187307802895E-3</v>
      </c>
      <c r="H178" s="9">
        <f t="shared" si="46"/>
        <v>37169.177352687984</v>
      </c>
      <c r="I178" s="9">
        <f t="shared" si="47"/>
        <v>931870.73813059111</v>
      </c>
      <c r="J178" s="9">
        <f t="shared" si="48"/>
        <v>0.39497188243214532</v>
      </c>
      <c r="K178" s="9">
        <f t="shared" si="49"/>
        <v>112405.56303688495</v>
      </c>
      <c r="L178" s="9">
        <f t="shared" si="50"/>
        <v>1738.6904099059293</v>
      </c>
      <c r="M178" s="9">
        <f t="shared" si="51"/>
        <v>1511.478540595836</v>
      </c>
      <c r="N178" s="9">
        <f t="shared" si="52"/>
        <v>1809.5687030503223</v>
      </c>
      <c r="O178" s="9">
        <f t="shared" si="53"/>
        <v>2073.7646643607295</v>
      </c>
      <c r="P178" s="9">
        <f t="shared" si="54"/>
        <v>56.852542547560006</v>
      </c>
      <c r="Q178" s="9">
        <f t="shared" si="55"/>
        <v>18.989433336278182</v>
      </c>
      <c r="R178" s="9">
        <f t="shared" si="56"/>
        <v>747423.20525135659</v>
      </c>
      <c r="S178" s="9">
        <f t="shared" si="57"/>
        <v>-40436.297586643603</v>
      </c>
      <c r="T178" s="9">
        <f t="shared" si="58"/>
        <v>-57995.214698295807</v>
      </c>
      <c r="U178" s="9">
        <f t="shared" si="59"/>
        <v>53967.821119796601</v>
      </c>
      <c r="V178" s="9">
        <f t="shared" si="60"/>
        <v>-2102616.4478215128</v>
      </c>
      <c r="W178" s="9">
        <f t="shared" si="61"/>
        <v>-24721.092680033435</v>
      </c>
      <c r="X178" s="9">
        <f t="shared" si="62"/>
        <v>-7126.885580736649</v>
      </c>
      <c r="Y178" s="9">
        <f t="shared" si="63"/>
        <v>214356.28049939102</v>
      </c>
      <c r="Z178" s="9">
        <f t="shared" si="64"/>
        <v>6412.2616135935041</v>
      </c>
      <c r="AA178" s="20"/>
      <c r="AB178" s="9">
        <v>-43025.95486881971</v>
      </c>
      <c r="AC178" s="9">
        <v>17.653720441231179</v>
      </c>
      <c r="AD178" s="9">
        <v>1.6585037519380907E-2</v>
      </c>
      <c r="AE178" s="9">
        <v>131339.39635738288</v>
      </c>
      <c r="AF178" s="9">
        <v>2090003.8554800998</v>
      </c>
      <c r="AG178" s="9">
        <v>1.3184828172654985</v>
      </c>
      <c r="AH178" s="9">
        <v>220398.20728171547</v>
      </c>
      <c r="AI178" s="9">
        <v>6657.9759742968054</v>
      </c>
      <c r="AJ178" s="9">
        <v>5086.7858852953423</v>
      </c>
      <c r="AK178" s="9">
        <v>6814.8967858628766</v>
      </c>
      <c r="AL178" s="9">
        <v>10272.699683159082</v>
      </c>
      <c r="AM178" s="9">
        <v>8585.6739534239387</v>
      </c>
      <c r="AN178" s="9">
        <v>209.92225595377298</v>
      </c>
      <c r="AO178" s="9">
        <v>17109763.536855947</v>
      </c>
      <c r="AP178" s="9">
        <v>1433722.4254246897</v>
      </c>
      <c r="AQ178" s="9">
        <v>2028593.8844633754</v>
      </c>
      <c r="AR178" s="9">
        <v>367033.52378481673</v>
      </c>
      <c r="AS178" s="9">
        <v>49312203.599900961</v>
      </c>
      <c r="AT178" s="9">
        <v>31821.618312425897</v>
      </c>
      <c r="AU178" s="9">
        <v>80829.590318535411</v>
      </c>
      <c r="AV178" s="9">
        <v>516004.93542944011</v>
      </c>
      <c r="AW178" s="9">
        <v>17909.311776796887</v>
      </c>
      <c r="AX178" s="20"/>
      <c r="AY178" s="9">
        <v>-294149.06390517234</v>
      </c>
      <c r="AZ178" s="9">
        <v>16.122762369356415</v>
      </c>
      <c r="BA178" s="9">
        <v>1.3423018788600617E-2</v>
      </c>
      <c r="BB178" s="9">
        <v>94170.219004694896</v>
      </c>
      <c r="BC178" s="9">
        <v>1158133.1173495087</v>
      </c>
      <c r="BD178" s="9">
        <v>0.92351093483335323</v>
      </c>
      <c r="BE178" s="9">
        <v>107992.64424483052</v>
      </c>
      <c r="BF178" s="9">
        <v>4919.2855643908761</v>
      </c>
      <c r="BG178" s="9">
        <v>3575.3073446995063</v>
      </c>
      <c r="BH178" s="9">
        <v>5005.3280828125544</v>
      </c>
      <c r="BI178" s="9">
        <v>8198.9350187983528</v>
      </c>
      <c r="BJ178" s="9">
        <v>8528.8214108763786</v>
      </c>
      <c r="BK178" s="9">
        <v>190.93282261749479</v>
      </c>
      <c r="BL178" s="9">
        <v>16362340.331604591</v>
      </c>
      <c r="BM178" s="9">
        <v>1474158.7230113333</v>
      </c>
      <c r="BN178" s="9">
        <v>2086589.0991616712</v>
      </c>
      <c r="BO178" s="9">
        <v>313065.70266502013</v>
      </c>
      <c r="BP178" s="9">
        <v>51414820.047722474</v>
      </c>
      <c r="BQ178" s="9">
        <v>56542.710992459331</v>
      </c>
      <c r="BR178" s="9">
        <v>87956.47589927206</v>
      </c>
      <c r="BS178" s="9">
        <v>301648.65493004909</v>
      </c>
      <c r="BT178" s="9">
        <v>11497.050163203383</v>
      </c>
      <c r="BU178" s="20"/>
    </row>
    <row r="179" spans="2:73" x14ac:dyDescent="0.2">
      <c r="B179" s="4" t="s">
        <v>53</v>
      </c>
      <c r="C179" s="12">
        <v>12</v>
      </c>
      <c r="D179" s="19"/>
      <c r="E179" s="9">
        <f t="shared" si="65"/>
        <v>373060.45364007691</v>
      </c>
      <c r="F179" s="9">
        <f t="shared" si="44"/>
        <v>1.7695062425295731</v>
      </c>
      <c r="G179" s="9">
        <f t="shared" si="45"/>
        <v>3.6290994013192888E-3</v>
      </c>
      <c r="H179" s="9">
        <f t="shared" si="46"/>
        <v>42400.034645075313</v>
      </c>
      <c r="I179" s="9">
        <f t="shared" si="47"/>
        <v>1063380.203694979</v>
      </c>
      <c r="J179" s="9">
        <f t="shared" si="48"/>
        <v>0.4502298645087941</v>
      </c>
      <c r="K179" s="9">
        <f t="shared" si="49"/>
        <v>127801.55452965449</v>
      </c>
      <c r="L179" s="9">
        <f t="shared" si="50"/>
        <v>1982.2306141781946</v>
      </c>
      <c r="M179" s="9">
        <f t="shared" si="51"/>
        <v>1734.329794834327</v>
      </c>
      <c r="N179" s="9">
        <f t="shared" si="52"/>
        <v>2063.1462749457623</v>
      </c>
      <c r="O179" s="9">
        <f t="shared" si="53"/>
        <v>2389.6133672726828</v>
      </c>
      <c r="P179" s="9">
        <f t="shared" si="54"/>
        <v>74.666002469628438</v>
      </c>
      <c r="Q179" s="9">
        <f t="shared" si="55"/>
        <v>22.035347376352291</v>
      </c>
      <c r="R179" s="9">
        <f t="shared" si="56"/>
        <v>985717.45543128625</v>
      </c>
      <c r="S179" s="9">
        <f t="shared" si="57"/>
        <v>-44459.704273186391</v>
      </c>
      <c r="T179" s="9">
        <f t="shared" si="58"/>
        <v>-63764.305098275654</v>
      </c>
      <c r="U179" s="9">
        <f t="shared" si="59"/>
        <v>62233.197669185</v>
      </c>
      <c r="V179" s="9">
        <f t="shared" si="60"/>
        <v>-2336678.2476495132</v>
      </c>
      <c r="W179" s="9">
        <f t="shared" si="61"/>
        <v>-27491.910222277147</v>
      </c>
      <c r="X179" s="9">
        <f t="shared" si="62"/>
        <v>-7871.6579816801532</v>
      </c>
      <c r="Y179" s="9">
        <f t="shared" si="63"/>
        <v>244386.09694309888</v>
      </c>
      <c r="Z179" s="9">
        <f t="shared" si="64"/>
        <v>7338.3644702548809</v>
      </c>
      <c r="AA179" s="20"/>
      <c r="AB179" s="9">
        <v>52170.565743525025</v>
      </c>
      <c r="AC179" s="9">
        <v>19.357974281827477</v>
      </c>
      <c r="AD179" s="9">
        <v>1.8272392625247224E-2</v>
      </c>
      <c r="AE179" s="9">
        <v>145131.18265019701</v>
      </c>
      <c r="AF179" s="9">
        <v>2326798.1498944433</v>
      </c>
      <c r="AG179" s="9">
        <v>1.4576963388724522</v>
      </c>
      <c r="AH179" s="9">
        <v>245611.71188765141</v>
      </c>
      <c r="AI179" s="9">
        <v>7348.7239571500613</v>
      </c>
      <c r="AJ179" s="9">
        <v>5634.6650799610616</v>
      </c>
      <c r="AK179" s="9">
        <v>7523.5041834685508</v>
      </c>
      <c r="AL179" s="9">
        <v>11333.906115052698</v>
      </c>
      <c r="AM179" s="9">
        <v>9378.8348143347703</v>
      </c>
      <c r="AN179" s="9">
        <v>230.32569932271028</v>
      </c>
      <c r="AO179" s="9">
        <v>18835543.271727193</v>
      </c>
      <c r="AP179" s="9">
        <v>1563713.448102813</v>
      </c>
      <c r="AQ179" s="9">
        <v>2212514.7121690004</v>
      </c>
      <c r="AR179" s="9">
        <v>403759.41875829763</v>
      </c>
      <c r="AS179" s="9">
        <v>53752216.349865891</v>
      </c>
      <c r="AT179" s="9">
        <v>34191.047224042108</v>
      </c>
      <c r="AU179" s="9">
        <v>88080.861181162138</v>
      </c>
      <c r="AV179" s="9">
        <v>573457.35686678882</v>
      </c>
      <c r="AW179" s="9">
        <v>19880.6010119313</v>
      </c>
      <c r="AX179" s="20"/>
      <c r="AY179" s="9">
        <v>-320889.88789655187</v>
      </c>
      <c r="AZ179" s="9">
        <v>17.588468039297904</v>
      </c>
      <c r="BA179" s="9">
        <v>1.4643293223927935E-2</v>
      </c>
      <c r="BB179" s="9">
        <v>102731.14800512169</v>
      </c>
      <c r="BC179" s="9">
        <v>1263417.9461994644</v>
      </c>
      <c r="BD179" s="9">
        <v>1.0074664743636581</v>
      </c>
      <c r="BE179" s="9">
        <v>117810.15735799693</v>
      </c>
      <c r="BF179" s="9">
        <v>5366.4933429718667</v>
      </c>
      <c r="BG179" s="9">
        <v>3900.3352851267346</v>
      </c>
      <c r="BH179" s="9">
        <v>5460.3579085227884</v>
      </c>
      <c r="BI179" s="9">
        <v>8944.2927477800149</v>
      </c>
      <c r="BJ179" s="9">
        <v>9304.1688118651418</v>
      </c>
      <c r="BK179" s="9">
        <v>208.29035194635799</v>
      </c>
      <c r="BL179" s="9">
        <v>17849825.816295907</v>
      </c>
      <c r="BM179" s="9">
        <v>1608173.1523759994</v>
      </c>
      <c r="BN179" s="9">
        <v>2276279.0172672761</v>
      </c>
      <c r="BO179" s="9">
        <v>341526.22108911263</v>
      </c>
      <c r="BP179" s="9">
        <v>56088894.597515404</v>
      </c>
      <c r="BQ179" s="9">
        <v>61682.957446319255</v>
      </c>
      <c r="BR179" s="9">
        <v>95952.519162842291</v>
      </c>
      <c r="BS179" s="9">
        <v>329071.25992368994</v>
      </c>
      <c r="BT179" s="9">
        <v>12542.236541676419</v>
      </c>
      <c r="BU179" s="20"/>
    </row>
    <row r="180" spans="2:73" x14ac:dyDescent="0.2">
      <c r="B180" s="4" t="s">
        <v>53</v>
      </c>
      <c r="C180" s="12">
        <v>13</v>
      </c>
      <c r="D180" s="19"/>
      <c r="E180" s="9">
        <f t="shared" si="65"/>
        <v>467654.00201429281</v>
      </c>
      <c r="F180" s="9">
        <f t="shared" si="44"/>
        <v>2.0254771051567744</v>
      </c>
      <c r="G180" s="9">
        <f t="shared" si="45"/>
        <v>4.1268401962532703E-3</v>
      </c>
      <c r="H180" s="9">
        <f t="shared" si="46"/>
        <v>48189.612473798275</v>
      </c>
      <c r="I180" s="9">
        <f t="shared" si="47"/>
        <v>1201569.5541015347</v>
      </c>
      <c r="J180" s="9">
        <f t="shared" si="48"/>
        <v>0.50874080653983778</v>
      </c>
      <c r="K180" s="9">
        <f t="shared" si="49"/>
        <v>143731.29683170276</v>
      </c>
      <c r="L180" s="9">
        <f t="shared" si="50"/>
        <v>2245.6807309023261</v>
      </c>
      <c r="M180" s="9">
        <f t="shared" si="51"/>
        <v>1969.294245608904</v>
      </c>
      <c r="N180" s="9">
        <f t="shared" si="52"/>
        <v>2337.3360579019427</v>
      </c>
      <c r="O180" s="9">
        <f t="shared" si="53"/>
        <v>2728.3194734551562</v>
      </c>
      <c r="P180" s="9">
        <f t="shared" si="54"/>
        <v>95.056398335382255</v>
      </c>
      <c r="Q180" s="9">
        <f t="shared" si="55"/>
        <v>25.274062086737757</v>
      </c>
      <c r="R180" s="9">
        <f t="shared" si="56"/>
        <v>1273817.1531033814</v>
      </c>
      <c r="S180" s="9">
        <f t="shared" si="57"/>
        <v>-48173.889884374803</v>
      </c>
      <c r="T180" s="9">
        <f t="shared" si="58"/>
        <v>-69088.728322076611</v>
      </c>
      <c r="U180" s="9">
        <f t="shared" si="59"/>
        <v>70932.202789267059</v>
      </c>
      <c r="V180" s="9">
        <f t="shared" si="60"/>
        <v>-2561731.7990011647</v>
      </c>
      <c r="W180" s="9">
        <f t="shared" si="61"/>
        <v>-30109.19483619622</v>
      </c>
      <c r="X180" s="9">
        <f t="shared" si="62"/>
        <v>-8594.695755896435</v>
      </c>
      <c r="Y180" s="9">
        <f t="shared" si="63"/>
        <v>276214.8074428718</v>
      </c>
      <c r="Z180" s="9">
        <f t="shared" si="64"/>
        <v>8303.3016301212101</v>
      </c>
      <c r="AA180" s="20"/>
      <c r="AB180" s="9">
        <v>120023.29012636184</v>
      </c>
      <c r="AC180" s="9">
        <v>21.079650814396167</v>
      </c>
      <c r="AD180" s="9">
        <v>1.9990407855508541E-2</v>
      </c>
      <c r="AE180" s="9">
        <v>159481.68947934677</v>
      </c>
      <c r="AF180" s="9">
        <v>2570272.3291509533</v>
      </c>
      <c r="AG180" s="9">
        <v>1.6001628204338005</v>
      </c>
      <c r="AH180" s="9">
        <v>271358.96730286605</v>
      </c>
      <c r="AI180" s="9">
        <v>8059.381852455178</v>
      </c>
      <c r="AJ180" s="9">
        <v>6194.6574711628673</v>
      </c>
      <c r="AK180" s="9">
        <v>8252.7237921349606</v>
      </c>
      <c r="AL180" s="9">
        <v>12417.96995021685</v>
      </c>
      <c r="AM180" s="9">
        <v>10174.572611189287</v>
      </c>
      <c r="AN180" s="9">
        <v>250.92194336195891</v>
      </c>
      <c r="AO180" s="9">
        <v>20611128.454090618</v>
      </c>
      <c r="AP180" s="9">
        <v>1694013.6918562909</v>
      </c>
      <c r="AQ180" s="9">
        <v>2396880.2070508064</v>
      </c>
      <c r="AR180" s="9">
        <v>440918.94230247231</v>
      </c>
      <c r="AS180" s="9">
        <v>58201237.348307207</v>
      </c>
      <c r="AT180" s="9">
        <v>36714.009063982965</v>
      </c>
      <c r="AU180" s="9">
        <v>95353.866670515999</v>
      </c>
      <c r="AV180" s="9">
        <v>632708.67236020253</v>
      </c>
      <c r="AW180" s="9">
        <v>21890.724550270665</v>
      </c>
      <c r="AX180" s="20"/>
      <c r="AY180" s="9">
        <v>-347630.71188793099</v>
      </c>
      <c r="AZ180" s="9">
        <v>19.054173709239393</v>
      </c>
      <c r="BA180" s="9">
        <v>1.586356765925527E-2</v>
      </c>
      <c r="BB180" s="9">
        <v>111292.07700554849</v>
      </c>
      <c r="BC180" s="9">
        <v>1368702.7750494187</v>
      </c>
      <c r="BD180" s="9">
        <v>1.0914220138939628</v>
      </c>
      <c r="BE180" s="9">
        <v>127627.67047116329</v>
      </c>
      <c r="BF180" s="9">
        <v>5813.7011215528519</v>
      </c>
      <c r="BG180" s="9">
        <v>4225.3632255539633</v>
      </c>
      <c r="BH180" s="9">
        <v>5915.3877342330179</v>
      </c>
      <c r="BI180" s="9">
        <v>9689.6504767616934</v>
      </c>
      <c r="BJ180" s="9">
        <v>10079.516212853905</v>
      </c>
      <c r="BK180" s="9">
        <v>225.64788127522115</v>
      </c>
      <c r="BL180" s="9">
        <v>19337311.300987236</v>
      </c>
      <c r="BM180" s="9">
        <v>1742187.5817406657</v>
      </c>
      <c r="BN180" s="9">
        <v>2465968.935372883</v>
      </c>
      <c r="BO180" s="9">
        <v>369986.73951320525</v>
      </c>
      <c r="BP180" s="9">
        <v>60762969.147308372</v>
      </c>
      <c r="BQ180" s="9">
        <v>66823.203900179185</v>
      </c>
      <c r="BR180" s="9">
        <v>103948.56242641243</v>
      </c>
      <c r="BS180" s="9">
        <v>356493.86491733073</v>
      </c>
      <c r="BT180" s="9">
        <v>13587.422920149455</v>
      </c>
      <c r="BU180" s="20"/>
    </row>
    <row r="181" spans="2:73" x14ac:dyDescent="0.2">
      <c r="B181" s="4" t="s">
        <v>53</v>
      </c>
      <c r="C181" s="12">
        <v>14</v>
      </c>
      <c r="D181" s="19"/>
      <c r="E181" s="9">
        <f t="shared" si="65"/>
        <v>565460.98704228154</v>
      </c>
      <c r="F181" s="9">
        <f t="shared" si="44"/>
        <v>2.297369010554057</v>
      </c>
      <c r="G181" s="9">
        <f t="shared" si="45"/>
        <v>4.6505034163871195E-3</v>
      </c>
      <c r="H181" s="9">
        <f t="shared" si="46"/>
        <v>54058.912025065394</v>
      </c>
      <c r="I181" s="9">
        <f t="shared" si="47"/>
        <v>1345384.0081312065</v>
      </c>
      <c r="J181" s="9">
        <f t="shared" si="48"/>
        <v>0.56931117121125441</v>
      </c>
      <c r="K181" s="9">
        <f t="shared" si="49"/>
        <v>160175.29464959534</v>
      </c>
      <c r="L181" s="9">
        <f t="shared" si="50"/>
        <v>2516.4345179212296</v>
      </c>
      <c r="M181" s="9">
        <f t="shared" si="51"/>
        <v>2216.6296143644422</v>
      </c>
      <c r="N181" s="9">
        <f t="shared" si="52"/>
        <v>2619.1834062035314</v>
      </c>
      <c r="O181" s="9">
        <f t="shared" si="53"/>
        <v>3087.7503182472992</v>
      </c>
      <c r="P181" s="9">
        <f t="shared" si="54"/>
        <v>119.1024733343329</v>
      </c>
      <c r="Q181" s="9">
        <f t="shared" si="55"/>
        <v>28.790638281526554</v>
      </c>
      <c r="R181" s="9">
        <f t="shared" si="56"/>
        <v>1620369.553503532</v>
      </c>
      <c r="S181" s="9">
        <f t="shared" si="57"/>
        <v>-51654.64837778057</v>
      </c>
      <c r="T181" s="9">
        <f t="shared" si="58"/>
        <v>-74079.246911193244</v>
      </c>
      <c r="U181" s="9">
        <f t="shared" si="59"/>
        <v>80149.794728960958</v>
      </c>
      <c r="V181" s="9">
        <f t="shared" si="60"/>
        <v>-2782037.1855995357</v>
      </c>
      <c r="W181" s="9">
        <f t="shared" si="61"/>
        <v>-32636.786577961662</v>
      </c>
      <c r="X181" s="9">
        <f t="shared" si="62"/>
        <v>-9300.9049841934175</v>
      </c>
      <c r="Y181" s="9">
        <f t="shared" si="63"/>
        <v>309116.3414206453</v>
      </c>
      <c r="Z181" s="9">
        <f t="shared" si="64"/>
        <v>9319.1034452146268</v>
      </c>
      <c r="AA181" s="20"/>
      <c r="AB181" s="9">
        <v>191089.45116297103</v>
      </c>
      <c r="AC181" s="9">
        <v>22.817248389734946</v>
      </c>
      <c r="AD181" s="9">
        <v>2.1734345510969717E-2</v>
      </c>
      <c r="AE181" s="9">
        <v>173911.91803104072</v>
      </c>
      <c r="AF181" s="9">
        <v>2819371.6120305806</v>
      </c>
      <c r="AG181" s="9">
        <v>1.744688724635522</v>
      </c>
      <c r="AH181" s="9">
        <v>297620.47823392495</v>
      </c>
      <c r="AI181" s="9">
        <v>8777.3434180550685</v>
      </c>
      <c r="AJ181" s="9">
        <v>6767.0207803456333</v>
      </c>
      <c r="AK181" s="9">
        <v>8989.6009661467851</v>
      </c>
      <c r="AL181" s="9">
        <v>13522.758523990649</v>
      </c>
      <c r="AM181" s="9">
        <v>10973.966087176999</v>
      </c>
      <c r="AN181" s="9">
        <v>271.79604888561079</v>
      </c>
      <c r="AO181" s="9">
        <v>22445166.339182094</v>
      </c>
      <c r="AP181" s="9">
        <v>1824547.3627275527</v>
      </c>
      <c r="AQ181" s="9">
        <v>2581579.6065672967</v>
      </c>
      <c r="AR181" s="9">
        <v>478597.05266625917</v>
      </c>
      <c r="AS181" s="9">
        <v>62655006.511501759</v>
      </c>
      <c r="AT181" s="9">
        <v>39326.663776077497</v>
      </c>
      <c r="AU181" s="9">
        <v>102643.70070578923</v>
      </c>
      <c r="AV181" s="9">
        <v>693032.81133161695</v>
      </c>
      <c r="AW181" s="9">
        <v>23951.712743837114</v>
      </c>
      <c r="AX181" s="20"/>
      <c r="AY181" s="9">
        <v>-374371.53587931045</v>
      </c>
      <c r="AZ181" s="9">
        <v>20.519879379180889</v>
      </c>
      <c r="BA181" s="9">
        <v>1.7083842094582597E-2</v>
      </c>
      <c r="BB181" s="9">
        <v>119853.00600597533</v>
      </c>
      <c r="BC181" s="9">
        <v>1473987.6038993741</v>
      </c>
      <c r="BD181" s="9">
        <v>1.1753775534242676</v>
      </c>
      <c r="BE181" s="9">
        <v>137445.18358432961</v>
      </c>
      <c r="BF181" s="9">
        <v>6260.9089001338389</v>
      </c>
      <c r="BG181" s="9">
        <v>4550.3911659811911</v>
      </c>
      <c r="BH181" s="9">
        <v>6370.4175599432538</v>
      </c>
      <c r="BI181" s="9">
        <v>10435.00820574335</v>
      </c>
      <c r="BJ181" s="9">
        <v>10854.863613842666</v>
      </c>
      <c r="BK181" s="9">
        <v>243.00541060408423</v>
      </c>
      <c r="BL181" s="9">
        <v>20824796.785678562</v>
      </c>
      <c r="BM181" s="9">
        <v>1876202.0111053332</v>
      </c>
      <c r="BN181" s="9">
        <v>2655658.8534784899</v>
      </c>
      <c r="BO181" s="9">
        <v>398447.25793729821</v>
      </c>
      <c r="BP181" s="9">
        <v>65437043.697101295</v>
      </c>
      <c r="BQ181" s="9">
        <v>71963.45035403916</v>
      </c>
      <c r="BR181" s="9">
        <v>111944.60568998265</v>
      </c>
      <c r="BS181" s="9">
        <v>383916.46991097165</v>
      </c>
      <c r="BT181" s="9">
        <v>14632.609298622487</v>
      </c>
      <c r="BU181" s="20"/>
    </row>
    <row r="182" spans="2:73" x14ac:dyDescent="0.2">
      <c r="B182" s="4" t="s">
        <v>53</v>
      </c>
      <c r="C182" s="12">
        <v>15</v>
      </c>
      <c r="D182" s="19"/>
      <c r="E182" s="9">
        <f t="shared" si="65"/>
        <v>790493.97568607877</v>
      </c>
      <c r="F182" s="9">
        <f t="shared" si="44"/>
        <v>2.6299170189280296</v>
      </c>
      <c r="G182" s="9">
        <f t="shared" si="45"/>
        <v>5.2176477880064402E-3</v>
      </c>
      <c r="H182" s="9">
        <f t="shared" si="46"/>
        <v>59820.420350149871</v>
      </c>
      <c r="I182" s="9">
        <f t="shared" si="47"/>
        <v>1469417.5773925737</v>
      </c>
      <c r="J182" s="9">
        <f t="shared" si="48"/>
        <v>0.62170443050019819</v>
      </c>
      <c r="K182" s="9">
        <f t="shared" si="49"/>
        <v>171698.34393459192</v>
      </c>
      <c r="L182" s="9">
        <f t="shared" si="50"/>
        <v>2777.99412297873</v>
      </c>
      <c r="M182" s="9">
        <f t="shared" si="51"/>
        <v>2466.1267318251785</v>
      </c>
      <c r="N182" s="9">
        <f t="shared" si="52"/>
        <v>2890.9378571149173</v>
      </c>
      <c r="O182" s="9">
        <f t="shared" si="53"/>
        <v>3531.445704373371</v>
      </c>
      <c r="P182" s="9">
        <f t="shared" si="54"/>
        <v>180.64942711869844</v>
      </c>
      <c r="Q182" s="9">
        <f t="shared" si="55"/>
        <v>33.630167746886514</v>
      </c>
      <c r="R182" s="9">
        <f t="shared" si="56"/>
        <v>2736539.4677922986</v>
      </c>
      <c r="S182" s="9">
        <f t="shared" si="57"/>
        <v>-46702.985497652786</v>
      </c>
      <c r="T182" s="9">
        <f t="shared" si="58"/>
        <v>-66978.066464083269</v>
      </c>
      <c r="U182" s="9">
        <f t="shared" si="59"/>
        <v>89655.713047671888</v>
      </c>
      <c r="V182" s="9">
        <f t="shared" si="60"/>
        <v>-2664861.3994311988</v>
      </c>
      <c r="W182" s="9">
        <f t="shared" si="61"/>
        <v>-30349.180364917636</v>
      </c>
      <c r="X182" s="9">
        <f t="shared" si="62"/>
        <v>-9028.3127184387558</v>
      </c>
      <c r="Y182" s="9">
        <f t="shared" si="63"/>
        <v>337333.44554266322</v>
      </c>
      <c r="Z182" s="9">
        <f t="shared" si="64"/>
        <v>10228.870771094913</v>
      </c>
      <c r="AA182" s="20"/>
      <c r="AB182" s="9">
        <v>389381.61581538914</v>
      </c>
      <c r="AC182" s="9">
        <v>24.615502068050404</v>
      </c>
      <c r="AD182" s="9">
        <v>2.3521764317916371E-2</v>
      </c>
      <c r="AE182" s="9">
        <v>188234.35535655197</v>
      </c>
      <c r="AF182" s="9">
        <v>3048690.0101419031</v>
      </c>
      <c r="AG182" s="9">
        <v>1.8810375234547712</v>
      </c>
      <c r="AH182" s="9">
        <v>318961.04063208797</v>
      </c>
      <c r="AI182" s="9">
        <v>9486.1108016935596</v>
      </c>
      <c r="AJ182" s="9">
        <v>7341.5458382335964</v>
      </c>
      <c r="AK182" s="9">
        <v>9716.3852427683978</v>
      </c>
      <c r="AL182" s="9">
        <v>14711.811639098389</v>
      </c>
      <c r="AM182" s="9">
        <v>11810.860441950126</v>
      </c>
      <c r="AN182" s="9">
        <v>293.99310767983394</v>
      </c>
      <c r="AO182" s="9">
        <v>25048821.738162179</v>
      </c>
      <c r="AP182" s="9">
        <v>1963513.4549723465</v>
      </c>
      <c r="AQ182" s="9">
        <v>2778370.7051200131</v>
      </c>
      <c r="AR182" s="9">
        <v>516563.48940906266</v>
      </c>
      <c r="AS182" s="9">
        <v>67446256.847463071</v>
      </c>
      <c r="AT182" s="9">
        <v>46754.516442981439</v>
      </c>
      <c r="AU182" s="9">
        <v>110912.33623511401</v>
      </c>
      <c r="AV182" s="9">
        <v>748672.5204472756</v>
      </c>
      <c r="AW182" s="9">
        <v>25906.666448190434</v>
      </c>
      <c r="AX182" s="20"/>
      <c r="AY182" s="9">
        <v>-401112.35987068963</v>
      </c>
      <c r="AZ182" s="9">
        <v>21.985585049122374</v>
      </c>
      <c r="BA182" s="9">
        <v>1.8304116529909931E-2</v>
      </c>
      <c r="BB182" s="9">
        <v>128413.9350064021</v>
      </c>
      <c r="BC182" s="9">
        <v>1579272.4327493294</v>
      </c>
      <c r="BD182" s="9">
        <v>1.259333092954573</v>
      </c>
      <c r="BE182" s="9">
        <v>147262.69669749605</v>
      </c>
      <c r="BF182" s="9">
        <v>6708.1166787148295</v>
      </c>
      <c r="BG182" s="9">
        <v>4875.419106408418</v>
      </c>
      <c r="BH182" s="9">
        <v>6825.4473856534805</v>
      </c>
      <c r="BI182" s="9">
        <v>11180.365934725018</v>
      </c>
      <c r="BJ182" s="9">
        <v>11630.211014831428</v>
      </c>
      <c r="BK182" s="9">
        <v>260.36293993294743</v>
      </c>
      <c r="BL182" s="9">
        <v>22312282.27036988</v>
      </c>
      <c r="BM182" s="9">
        <v>2010216.4404699993</v>
      </c>
      <c r="BN182" s="9">
        <v>2845348.7715840964</v>
      </c>
      <c r="BO182" s="9">
        <v>426907.77636139077</v>
      </c>
      <c r="BP182" s="9">
        <v>70111118.24689427</v>
      </c>
      <c r="BQ182" s="9">
        <v>77103.696807899076</v>
      </c>
      <c r="BR182" s="9">
        <v>119940.64895355277</v>
      </c>
      <c r="BS182" s="9">
        <v>411339.07490461238</v>
      </c>
      <c r="BT182" s="9">
        <v>15677.795677095521</v>
      </c>
      <c r="BU182" s="20"/>
    </row>
    <row r="183" spans="2:73" x14ac:dyDescent="0.2">
      <c r="B183" s="4" t="s">
        <v>53</v>
      </c>
      <c r="C183" s="12">
        <v>16</v>
      </c>
      <c r="D183" s="19"/>
      <c r="E183" s="9">
        <f t="shared" si="65"/>
        <v>1009822.4382837742</v>
      </c>
      <c r="F183" s="9">
        <f t="shared" si="44"/>
        <v>2.9749124484610725</v>
      </c>
      <c r="G183" s="9">
        <f t="shared" si="45"/>
        <v>5.7984310904838424E-3</v>
      </c>
      <c r="H183" s="9">
        <f t="shared" si="46"/>
        <v>65756.067417174811</v>
      </c>
      <c r="I183" s="9">
        <f t="shared" si="47"/>
        <v>1595748.04461495</v>
      </c>
      <c r="J183" s="9">
        <f t="shared" si="48"/>
        <v>0.67491389262214785</v>
      </c>
      <c r="K183" s="9">
        <f t="shared" si="49"/>
        <v>183248.07285940755</v>
      </c>
      <c r="L183" s="9">
        <f t="shared" si="50"/>
        <v>3043.14863909426</v>
      </c>
      <c r="M183" s="9">
        <f t="shared" si="51"/>
        <v>2722.7419089929372</v>
      </c>
      <c r="N183" s="9">
        <f t="shared" si="52"/>
        <v>3166.5234352483249</v>
      </c>
      <c r="O183" s="9">
        <f t="shared" si="53"/>
        <v>3985.2906959904831</v>
      </c>
      <c r="P183" s="9">
        <f t="shared" si="54"/>
        <v>246.05503982960181</v>
      </c>
      <c r="Q183" s="9">
        <f t="shared" si="55"/>
        <v>38.596780520487471</v>
      </c>
      <c r="R183" s="9">
        <f t="shared" si="56"/>
        <v>3874191.9598111734</v>
      </c>
      <c r="S183" s="9">
        <f t="shared" si="57"/>
        <v>-41207.079867319204</v>
      </c>
      <c r="T183" s="9">
        <f t="shared" si="58"/>
        <v>-59094.114252361469</v>
      </c>
      <c r="U183" s="9">
        <f t="shared" si="59"/>
        <v>99639.247324884287</v>
      </c>
      <c r="V183" s="9">
        <f t="shared" si="60"/>
        <v>-2529277.287241593</v>
      </c>
      <c r="W183" s="9">
        <f t="shared" si="61"/>
        <v>-27954.164602163284</v>
      </c>
      <c r="X183" s="9">
        <f t="shared" si="62"/>
        <v>-8634.8964975638664</v>
      </c>
      <c r="Y183" s="9">
        <f t="shared" si="63"/>
        <v>366098.73224587349</v>
      </c>
      <c r="Z183" s="9">
        <f t="shared" si="64"/>
        <v>11162.267300920299</v>
      </c>
      <c r="AA183" s="20"/>
      <c r="AB183" s="9">
        <v>581969.25442170526</v>
      </c>
      <c r="AC183" s="9">
        <v>26.426203167524942</v>
      </c>
      <c r="AD183" s="9">
        <v>2.5322822055721103E-2</v>
      </c>
      <c r="AE183" s="9">
        <v>202730.93142400368</v>
      </c>
      <c r="AF183" s="9">
        <v>3280305.3062142348</v>
      </c>
      <c r="AG183" s="9">
        <v>2.0182025251070255</v>
      </c>
      <c r="AH183" s="9">
        <v>340328.28267006995</v>
      </c>
      <c r="AI183" s="9">
        <v>10198.473096390078</v>
      </c>
      <c r="AJ183" s="9">
        <v>7923.188955828582</v>
      </c>
      <c r="AK183" s="9">
        <v>10447.000646612039</v>
      </c>
      <c r="AL183" s="9">
        <v>15911.014359697172</v>
      </c>
      <c r="AM183" s="9">
        <v>12651.613455649785</v>
      </c>
      <c r="AN183" s="9">
        <v>316.31724978229806</v>
      </c>
      <c r="AO183" s="9">
        <v>27673959.714872383</v>
      </c>
      <c r="AP183" s="9">
        <v>2103023.7899673465</v>
      </c>
      <c r="AQ183" s="9">
        <v>2975944.57543734</v>
      </c>
      <c r="AR183" s="9">
        <v>555007.54211036779</v>
      </c>
      <c r="AS183" s="9">
        <v>72255915.509445578</v>
      </c>
      <c r="AT183" s="9">
        <v>54289.778659595708</v>
      </c>
      <c r="AU183" s="9">
        <v>119301.79571955912</v>
      </c>
      <c r="AV183" s="9">
        <v>804860.41214412649</v>
      </c>
      <c r="AW183" s="9">
        <v>27885.249356488843</v>
      </c>
      <c r="AX183" s="20"/>
      <c r="AY183" s="9">
        <v>-427853.18386206892</v>
      </c>
      <c r="AZ183" s="9">
        <v>23.45129071906387</v>
      </c>
      <c r="BA183" s="9">
        <v>1.9524390965237261E-2</v>
      </c>
      <c r="BB183" s="9">
        <v>136974.86400682887</v>
      </c>
      <c r="BC183" s="9">
        <v>1684557.2615992848</v>
      </c>
      <c r="BD183" s="9">
        <v>1.3432886324848776</v>
      </c>
      <c r="BE183" s="9">
        <v>157080.2098106624</v>
      </c>
      <c r="BF183" s="9">
        <v>7155.3244572958183</v>
      </c>
      <c r="BG183" s="9">
        <v>5200.4470468356449</v>
      </c>
      <c r="BH183" s="9">
        <v>7280.4772113637146</v>
      </c>
      <c r="BI183" s="9">
        <v>11925.723663706689</v>
      </c>
      <c r="BJ183" s="9">
        <v>12405.558415820184</v>
      </c>
      <c r="BK183" s="9">
        <v>277.72046926181059</v>
      </c>
      <c r="BL183" s="9">
        <v>23799767.755061209</v>
      </c>
      <c r="BM183" s="9">
        <v>2144230.8698346657</v>
      </c>
      <c r="BN183" s="9">
        <v>3035038.6896897014</v>
      </c>
      <c r="BO183" s="9">
        <v>455368.29478548351</v>
      </c>
      <c r="BP183" s="9">
        <v>74785192.796687171</v>
      </c>
      <c r="BQ183" s="9">
        <v>82243.943261758992</v>
      </c>
      <c r="BR183" s="9">
        <v>127936.69221712298</v>
      </c>
      <c r="BS183" s="9">
        <v>438761.679898253</v>
      </c>
      <c r="BT183" s="9">
        <v>16722.982055568544</v>
      </c>
      <c r="BU183" s="20"/>
    </row>
    <row r="184" spans="2:73" x14ac:dyDescent="0.2">
      <c r="B184" s="4" t="s">
        <v>53</v>
      </c>
      <c r="C184" s="12">
        <v>17</v>
      </c>
      <c r="D184" s="19"/>
      <c r="E184" s="9">
        <f t="shared" si="65"/>
        <v>1234855.426927577</v>
      </c>
      <c r="F184" s="9">
        <f t="shared" si="44"/>
        <v>3.3074604568350807</v>
      </c>
      <c r="G184" s="9">
        <f t="shared" si="45"/>
        <v>6.3655754621032255E-3</v>
      </c>
      <c r="H184" s="9">
        <f t="shared" si="46"/>
        <v>71517.575742259505</v>
      </c>
      <c r="I184" s="9">
        <f t="shared" si="47"/>
        <v>1719781.6138763225</v>
      </c>
      <c r="J184" s="9">
        <f t="shared" si="48"/>
        <v>0.72730715191109474</v>
      </c>
      <c r="K184" s="9">
        <f t="shared" si="49"/>
        <v>194771.1221444046</v>
      </c>
      <c r="L184" s="9">
        <f t="shared" si="50"/>
        <v>3304.708244151775</v>
      </c>
      <c r="M184" s="9">
        <f t="shared" si="51"/>
        <v>2972.2390264536825</v>
      </c>
      <c r="N184" s="9">
        <f t="shared" si="52"/>
        <v>3438.2778861597199</v>
      </c>
      <c r="O184" s="9">
        <f t="shared" si="53"/>
        <v>4428.9860821165767</v>
      </c>
      <c r="P184" s="9">
        <f t="shared" si="54"/>
        <v>307.60199361398008</v>
      </c>
      <c r="Q184" s="9">
        <f t="shared" si="55"/>
        <v>43.436309985847913</v>
      </c>
      <c r="R184" s="9">
        <f t="shared" si="56"/>
        <v>4990361.8741000034</v>
      </c>
      <c r="S184" s="9">
        <f t="shared" si="57"/>
        <v>-36255.416987189092</v>
      </c>
      <c r="T184" s="9">
        <f t="shared" si="58"/>
        <v>-51992.933805248234</v>
      </c>
      <c r="U184" s="9">
        <f t="shared" si="59"/>
        <v>109145.16564359562</v>
      </c>
      <c r="V184" s="9">
        <f t="shared" si="60"/>
        <v>-2412101.501073122</v>
      </c>
      <c r="W184" s="9">
        <f t="shared" si="61"/>
        <v>-25666.558389119171</v>
      </c>
      <c r="X184" s="9">
        <f t="shared" si="62"/>
        <v>-8362.3042318091757</v>
      </c>
      <c r="Y184" s="9">
        <f t="shared" si="63"/>
        <v>394315.83636789204</v>
      </c>
      <c r="Z184" s="9">
        <f t="shared" si="64"/>
        <v>12072.034626800618</v>
      </c>
      <c r="AA184" s="20"/>
      <c r="AB184" s="9">
        <v>780261.41907412861</v>
      </c>
      <c r="AC184" s="9">
        <v>28.224456845840436</v>
      </c>
      <c r="AD184" s="9">
        <v>2.7110240862667799E-2</v>
      </c>
      <c r="AE184" s="9">
        <v>217053.36874951512</v>
      </c>
      <c r="AF184" s="9">
        <v>3509623.7043255619</v>
      </c>
      <c r="AG184" s="9">
        <v>2.1545513239262766</v>
      </c>
      <c r="AH184" s="9">
        <v>361668.84506823344</v>
      </c>
      <c r="AI184" s="9">
        <v>10907.240480028582</v>
      </c>
      <c r="AJ184" s="9">
        <v>8497.714013716557</v>
      </c>
      <c r="AK184" s="9">
        <v>11173.784923233665</v>
      </c>
      <c r="AL184" s="9">
        <v>17100.067474804931</v>
      </c>
      <c r="AM184" s="9">
        <v>13488.507810422931</v>
      </c>
      <c r="AN184" s="9">
        <v>338.51430857652167</v>
      </c>
      <c r="AO184" s="9">
        <v>30277615.113852542</v>
      </c>
      <c r="AP184" s="9">
        <v>2241989.8822121429</v>
      </c>
      <c r="AQ184" s="9">
        <v>3172735.6739900606</v>
      </c>
      <c r="AR184" s="9">
        <v>592973.97885317192</v>
      </c>
      <c r="AS184" s="9">
        <v>77047165.845406994</v>
      </c>
      <c r="AT184" s="9">
        <v>61717.63132649981</v>
      </c>
      <c r="AU184" s="9">
        <v>127570.43124888405</v>
      </c>
      <c r="AV184" s="9">
        <v>860500.12125978619</v>
      </c>
      <c r="AW184" s="9">
        <v>29840.20306084221</v>
      </c>
      <c r="AX184" s="20"/>
      <c r="AY184" s="9">
        <v>-454594.00785344839</v>
      </c>
      <c r="AZ184" s="9">
        <v>24.916996389005355</v>
      </c>
      <c r="BA184" s="9">
        <v>2.0744665400564574E-2</v>
      </c>
      <c r="BB184" s="9">
        <v>145535.79300725562</v>
      </c>
      <c r="BC184" s="9">
        <v>1789842.0904492394</v>
      </c>
      <c r="BD184" s="9">
        <v>1.4272441720151818</v>
      </c>
      <c r="BE184" s="9">
        <v>166897.72292382884</v>
      </c>
      <c r="BF184" s="9">
        <v>7602.5322358768071</v>
      </c>
      <c r="BG184" s="9">
        <v>5525.4749872628745</v>
      </c>
      <c r="BH184" s="9">
        <v>7735.507037073945</v>
      </c>
      <c r="BI184" s="9">
        <v>12671.081392688355</v>
      </c>
      <c r="BJ184" s="9">
        <v>13180.90581680895</v>
      </c>
      <c r="BK184" s="9">
        <v>295.07799859067376</v>
      </c>
      <c r="BL184" s="9">
        <v>25287253.239752539</v>
      </c>
      <c r="BM184" s="9">
        <v>2278245.299199332</v>
      </c>
      <c r="BN184" s="9">
        <v>3224728.6077953088</v>
      </c>
      <c r="BO184" s="9">
        <v>483828.8132095763</v>
      </c>
      <c r="BP184" s="9">
        <v>79459267.346480116</v>
      </c>
      <c r="BQ184" s="9">
        <v>87384.189715618981</v>
      </c>
      <c r="BR184" s="9">
        <v>135932.73548069323</v>
      </c>
      <c r="BS184" s="9">
        <v>466184.28489189415</v>
      </c>
      <c r="BT184" s="9">
        <v>17768.168434041592</v>
      </c>
      <c r="BU184" s="20"/>
    </row>
    <row r="185" spans="2:73" x14ac:dyDescent="0.2">
      <c r="B185" s="4" t="s">
        <v>53</v>
      </c>
      <c r="C185" s="12">
        <v>18</v>
      </c>
      <c r="D185" s="19"/>
      <c r="E185" s="9">
        <f t="shared" si="65"/>
        <v>1420913.1807293633</v>
      </c>
      <c r="F185" s="9">
        <f t="shared" si="44"/>
        <v>3.6399874798680791</v>
      </c>
      <c r="G185" s="9">
        <f t="shared" si="45"/>
        <v>6.9326904265805955E-3</v>
      </c>
      <c r="H185" s="9">
        <f t="shared" si="46"/>
        <v>77278.848574284231</v>
      </c>
      <c r="I185" s="9">
        <f t="shared" si="47"/>
        <v>1843811.7115236945</v>
      </c>
      <c r="J185" s="9">
        <f t="shared" si="48"/>
        <v>0.77969894828304165</v>
      </c>
      <c r="K185" s="9">
        <f t="shared" si="49"/>
        <v>206294.16196921965</v>
      </c>
      <c r="L185" s="9">
        <f t="shared" si="50"/>
        <v>3566.2575677672921</v>
      </c>
      <c r="M185" s="9">
        <f t="shared" si="51"/>
        <v>3221.7248003714312</v>
      </c>
      <c r="N185" s="9">
        <f t="shared" si="52"/>
        <v>3710.021700793116</v>
      </c>
      <c r="O185" s="9">
        <f t="shared" si="53"/>
        <v>4872.6534389836706</v>
      </c>
      <c r="P185" s="9">
        <f t="shared" si="54"/>
        <v>369.14233757486363</v>
      </c>
      <c r="Q185" s="9">
        <f t="shared" si="55"/>
        <v>48.275489884448405</v>
      </c>
      <c r="R185" s="9">
        <f t="shared" si="56"/>
        <v>6106405.2491188236</v>
      </c>
      <c r="S185" s="9">
        <f t="shared" si="57"/>
        <v>-31304.834056859836</v>
      </c>
      <c r="T185" s="9">
        <f t="shared" si="58"/>
        <v>-44893.302043532487</v>
      </c>
      <c r="U185" s="9">
        <f t="shared" si="59"/>
        <v>118650.62014580739</v>
      </c>
      <c r="V185" s="9">
        <f t="shared" si="60"/>
        <v>-2294965.2478836775</v>
      </c>
      <c r="W185" s="9">
        <f t="shared" si="61"/>
        <v>-23379.53608636494</v>
      </c>
      <c r="X185" s="9">
        <f t="shared" si="62"/>
        <v>-8089.826813434338</v>
      </c>
      <c r="Y185" s="9">
        <f t="shared" si="63"/>
        <v>422532.17934610147</v>
      </c>
      <c r="Z185" s="9">
        <f t="shared" si="64"/>
        <v>12981.771744125959</v>
      </c>
      <c r="AA185" s="20"/>
      <c r="AB185" s="9">
        <v>939578.34888453584</v>
      </c>
      <c r="AC185" s="9">
        <v>30.022689538814934</v>
      </c>
      <c r="AD185" s="9">
        <v>2.8897630262472499E-2</v>
      </c>
      <c r="AE185" s="9">
        <v>231375.57058196675</v>
      </c>
      <c r="AF185" s="9">
        <v>3738938.6308228895</v>
      </c>
      <c r="AG185" s="9">
        <v>2.2908986598285286</v>
      </c>
      <c r="AH185" s="9">
        <v>383009.39800621493</v>
      </c>
      <c r="AI185" s="9">
        <v>11615.997582225089</v>
      </c>
      <c r="AJ185" s="9">
        <v>9072.2277280615308</v>
      </c>
      <c r="AK185" s="9">
        <v>11900.558563577295</v>
      </c>
      <c r="AL185" s="9">
        <v>18289.092560653691</v>
      </c>
      <c r="AM185" s="9">
        <v>14325.395555372572</v>
      </c>
      <c r="AN185" s="9">
        <v>360.71101780398521</v>
      </c>
      <c r="AO185" s="9">
        <v>32881143.973562688</v>
      </c>
      <c r="AP185" s="9">
        <v>2380954.894507139</v>
      </c>
      <c r="AQ185" s="9">
        <v>3369525.2238573809</v>
      </c>
      <c r="AR185" s="9">
        <v>630939.95177947625</v>
      </c>
      <c r="AS185" s="9">
        <v>81838376.648389399</v>
      </c>
      <c r="AT185" s="9">
        <v>69144.900083113942</v>
      </c>
      <c r="AU185" s="9">
        <v>135838.95193082897</v>
      </c>
      <c r="AV185" s="9">
        <v>916139.06923163624</v>
      </c>
      <c r="AW185" s="9">
        <v>31795.126556640571</v>
      </c>
      <c r="AX185" s="20"/>
      <c r="AY185" s="9">
        <v>-481334.83184482751</v>
      </c>
      <c r="AZ185" s="9">
        <v>26.382702058946855</v>
      </c>
      <c r="BA185" s="9">
        <v>2.1964939835891904E-2</v>
      </c>
      <c r="BB185" s="9">
        <v>154096.72200768252</v>
      </c>
      <c r="BC185" s="9">
        <v>1895126.9192991951</v>
      </c>
      <c r="BD185" s="9">
        <v>1.5111997115454869</v>
      </c>
      <c r="BE185" s="9">
        <v>176715.23603699528</v>
      </c>
      <c r="BF185" s="9">
        <v>8049.7400144577969</v>
      </c>
      <c r="BG185" s="9">
        <v>5850.5029276900996</v>
      </c>
      <c r="BH185" s="9">
        <v>8190.536862784179</v>
      </c>
      <c r="BI185" s="9">
        <v>13416.439121670021</v>
      </c>
      <c r="BJ185" s="9">
        <v>13956.253217797708</v>
      </c>
      <c r="BK185" s="9">
        <v>312.43552791953681</v>
      </c>
      <c r="BL185" s="9">
        <v>26774738.724443864</v>
      </c>
      <c r="BM185" s="9">
        <v>2412259.7285639988</v>
      </c>
      <c r="BN185" s="9">
        <v>3414418.5259009134</v>
      </c>
      <c r="BO185" s="9">
        <v>512289.33163366886</v>
      </c>
      <c r="BP185" s="9">
        <v>84133341.896273077</v>
      </c>
      <c r="BQ185" s="9">
        <v>92524.436169478882</v>
      </c>
      <c r="BR185" s="9">
        <v>143928.77874426331</v>
      </c>
      <c r="BS185" s="9">
        <v>493606.88988553477</v>
      </c>
      <c r="BT185" s="9">
        <v>18813.354812514612</v>
      </c>
      <c r="BU185" s="20"/>
    </row>
    <row r="186" spans="2:73" x14ac:dyDescent="0.2">
      <c r="B186" s="4" t="s">
        <v>53</v>
      </c>
      <c r="C186" s="12">
        <v>19</v>
      </c>
      <c r="D186" s="19"/>
      <c r="E186" s="9">
        <f t="shared" si="65"/>
        <v>1646390.2342749611</v>
      </c>
      <c r="F186" s="9">
        <f t="shared" si="44"/>
        <v>3.9849829094010936</v>
      </c>
      <c r="G186" s="9">
        <f t="shared" si="45"/>
        <v>7.5134737290579595E-3</v>
      </c>
      <c r="H186" s="9">
        <f t="shared" si="46"/>
        <v>83214.495641309011</v>
      </c>
      <c r="I186" s="9">
        <f t="shared" si="47"/>
        <v>1970142.1787460677</v>
      </c>
      <c r="J186" s="9">
        <f t="shared" si="48"/>
        <v>0.83290841040498886</v>
      </c>
      <c r="K186" s="9">
        <f t="shared" si="49"/>
        <v>217843.89089403485</v>
      </c>
      <c r="L186" s="9">
        <f t="shared" si="50"/>
        <v>3831.4120838828148</v>
      </c>
      <c r="M186" s="9">
        <f t="shared" si="51"/>
        <v>3478.3399775391745</v>
      </c>
      <c r="N186" s="9">
        <f t="shared" si="52"/>
        <v>3985.6072789265199</v>
      </c>
      <c r="O186" s="9">
        <f t="shared" si="53"/>
        <v>5326.4984306007682</v>
      </c>
      <c r="P186" s="9">
        <f t="shared" si="54"/>
        <v>434.54795028573972</v>
      </c>
      <c r="Q186" s="9">
        <f t="shared" si="55"/>
        <v>53.24210265804885</v>
      </c>
      <c r="R186" s="9">
        <f t="shared" si="56"/>
        <v>7244057.7411376499</v>
      </c>
      <c r="S186" s="9">
        <f t="shared" si="57"/>
        <v>-25808.928426529281</v>
      </c>
      <c r="T186" s="9">
        <f t="shared" si="58"/>
        <v>-37009.349831819534</v>
      </c>
      <c r="U186" s="9">
        <f t="shared" si="59"/>
        <v>128634.15442301892</v>
      </c>
      <c r="V186" s="9">
        <f t="shared" si="60"/>
        <v>-2159381.1356942207</v>
      </c>
      <c r="W186" s="9">
        <f t="shared" si="61"/>
        <v>-20984.520323610821</v>
      </c>
      <c r="X186" s="9">
        <f t="shared" si="62"/>
        <v>-7696.4105925594922</v>
      </c>
      <c r="Y186" s="9">
        <f t="shared" si="63"/>
        <v>451297.46604931052</v>
      </c>
      <c r="Z186" s="9">
        <f t="shared" si="64"/>
        <v>13915.168273951294</v>
      </c>
      <c r="AA186" s="20"/>
      <c r="AB186" s="9">
        <v>1138314.5784387542</v>
      </c>
      <c r="AC186" s="9">
        <v>31.833390638289433</v>
      </c>
      <c r="AD186" s="9">
        <v>3.0698688000277186E-2</v>
      </c>
      <c r="AE186" s="9">
        <v>245872.14664941828</v>
      </c>
      <c r="AF186" s="9">
        <v>3970553.9268952175</v>
      </c>
      <c r="AG186" s="9">
        <v>2.4280636614807802</v>
      </c>
      <c r="AH186" s="9">
        <v>404376.64004419639</v>
      </c>
      <c r="AI186" s="9">
        <v>12328.359876921597</v>
      </c>
      <c r="AJ186" s="9">
        <v>9653.8708456565055</v>
      </c>
      <c r="AK186" s="9">
        <v>12631.173967420926</v>
      </c>
      <c r="AL186" s="9">
        <v>19488.295281252456</v>
      </c>
      <c r="AM186" s="9">
        <v>15166.148569072213</v>
      </c>
      <c r="AN186" s="9">
        <v>383.03515990644883</v>
      </c>
      <c r="AO186" s="9">
        <v>35506281.950272843</v>
      </c>
      <c r="AP186" s="9">
        <v>2520465.2295021364</v>
      </c>
      <c r="AQ186" s="9">
        <v>3567099.0941747027</v>
      </c>
      <c r="AR186" s="9">
        <v>669384.00448078045</v>
      </c>
      <c r="AS186" s="9">
        <v>86648035.310371801</v>
      </c>
      <c r="AT186" s="9">
        <v>76680.162299728006</v>
      </c>
      <c r="AU186" s="9">
        <v>144228.41141527396</v>
      </c>
      <c r="AV186" s="9">
        <v>972326.96092848596</v>
      </c>
      <c r="AW186" s="9">
        <v>33773.709464938947</v>
      </c>
      <c r="AX186" s="20"/>
      <c r="AY186" s="9">
        <v>-508075.65583620692</v>
      </c>
      <c r="AZ186" s="9">
        <v>27.84840772888834</v>
      </c>
      <c r="BA186" s="9">
        <v>2.3185214271219227E-2</v>
      </c>
      <c r="BB186" s="9">
        <v>162657.65100810927</v>
      </c>
      <c r="BC186" s="9">
        <v>2000411.7481491498</v>
      </c>
      <c r="BD186" s="9">
        <v>1.5951552510757914</v>
      </c>
      <c r="BE186" s="9">
        <v>186532.74915016154</v>
      </c>
      <c r="BF186" s="9">
        <v>8496.947793038782</v>
      </c>
      <c r="BG186" s="9">
        <v>6175.530868117331</v>
      </c>
      <c r="BH186" s="9">
        <v>8645.5666884944058</v>
      </c>
      <c r="BI186" s="9">
        <v>14161.796850651688</v>
      </c>
      <c r="BJ186" s="9">
        <v>14731.600618786473</v>
      </c>
      <c r="BK186" s="9">
        <v>329.79305724839998</v>
      </c>
      <c r="BL186" s="9">
        <v>28262224.209135193</v>
      </c>
      <c r="BM186" s="9">
        <v>2546274.1579286656</v>
      </c>
      <c r="BN186" s="9">
        <v>3604108.4440065222</v>
      </c>
      <c r="BO186" s="9">
        <v>540749.85005776153</v>
      </c>
      <c r="BP186" s="9">
        <v>88807416.446066022</v>
      </c>
      <c r="BQ186" s="9">
        <v>97664.682623338827</v>
      </c>
      <c r="BR186" s="9">
        <v>151924.82200783346</v>
      </c>
      <c r="BS186" s="9">
        <v>521029.49487917544</v>
      </c>
      <c r="BT186" s="9">
        <v>19858.541190987653</v>
      </c>
      <c r="BU186" s="20"/>
    </row>
    <row r="187" spans="2:73" x14ac:dyDescent="0.2">
      <c r="B187" s="5" t="s">
        <v>53</v>
      </c>
      <c r="C187" s="13">
        <v>20</v>
      </c>
      <c r="D187" s="19"/>
      <c r="E187" s="10">
        <f t="shared" si="65"/>
        <v>1842695.6396565968</v>
      </c>
      <c r="F187" s="10">
        <f t="shared" si="44"/>
        <v>4.3175099324340955</v>
      </c>
      <c r="G187" s="10">
        <f t="shared" si="45"/>
        <v>8.0805886935353399E-3</v>
      </c>
      <c r="H187" s="10">
        <f t="shared" si="46"/>
        <v>88975.768473333825</v>
      </c>
      <c r="I187" s="10">
        <f t="shared" si="47"/>
        <v>2094172.2763934406</v>
      </c>
      <c r="J187" s="10">
        <f t="shared" si="48"/>
        <v>0.88530020677693555</v>
      </c>
      <c r="K187" s="10">
        <f t="shared" si="49"/>
        <v>229366.93071885</v>
      </c>
      <c r="L187" s="10">
        <f t="shared" si="50"/>
        <v>4092.9614074983328</v>
      </c>
      <c r="M187" s="10">
        <f t="shared" si="51"/>
        <v>3727.8257514569259</v>
      </c>
      <c r="N187" s="10">
        <f t="shared" si="52"/>
        <v>4257.351093559917</v>
      </c>
      <c r="O187" s="10">
        <f t="shared" si="53"/>
        <v>5770.1657874678604</v>
      </c>
      <c r="P187" s="10">
        <f t="shared" si="54"/>
        <v>496.08829424662508</v>
      </c>
      <c r="Q187" s="10">
        <f t="shared" si="55"/>
        <v>58.081282556649285</v>
      </c>
      <c r="R187" s="10">
        <f t="shared" si="56"/>
        <v>8360101.1161564849</v>
      </c>
      <c r="S187" s="10">
        <f t="shared" si="57"/>
        <v>-20858.345496198628</v>
      </c>
      <c r="T187" s="10">
        <f t="shared" si="58"/>
        <v>-29909.718070103787</v>
      </c>
      <c r="U187" s="10">
        <f t="shared" si="59"/>
        <v>138139.60892523057</v>
      </c>
      <c r="V187" s="10">
        <f t="shared" si="60"/>
        <v>-2042244.8825047463</v>
      </c>
      <c r="W187" s="10">
        <f t="shared" si="61"/>
        <v>-18697.498020856554</v>
      </c>
      <c r="X187" s="10">
        <f t="shared" si="62"/>
        <v>-7423.9331741848146</v>
      </c>
      <c r="Y187" s="10">
        <f t="shared" si="63"/>
        <v>479513.80902751989</v>
      </c>
      <c r="Z187" s="10">
        <f t="shared" si="64"/>
        <v>14824.905391276614</v>
      </c>
      <c r="AA187" s="20"/>
      <c r="AB187" s="10">
        <v>1307879.15982901</v>
      </c>
      <c r="AC187" s="10">
        <v>33.631623331263938</v>
      </c>
      <c r="AD187" s="10">
        <v>3.2486077400081893E-2</v>
      </c>
      <c r="AE187" s="10">
        <v>260194.34848186991</v>
      </c>
      <c r="AF187" s="10">
        <v>4199868.8533925451</v>
      </c>
      <c r="AG187" s="10">
        <v>2.5644109973830322</v>
      </c>
      <c r="AH187" s="10">
        <v>425717.19298217795</v>
      </c>
      <c r="AI187" s="10">
        <v>13037.116979118106</v>
      </c>
      <c r="AJ187" s="10">
        <v>10228.384560001481</v>
      </c>
      <c r="AK187" s="10">
        <v>13357.947607764558</v>
      </c>
      <c r="AL187" s="10">
        <v>20677.320367101216</v>
      </c>
      <c r="AM187" s="10">
        <v>16003.036314021854</v>
      </c>
      <c r="AN187" s="10">
        <v>405.23186913391248</v>
      </c>
      <c r="AO187" s="10">
        <v>38109810.809982993</v>
      </c>
      <c r="AP187" s="10">
        <v>2659430.241797132</v>
      </c>
      <c r="AQ187" s="10">
        <v>3763888.644042023</v>
      </c>
      <c r="AR187" s="10">
        <v>707349.97740708478</v>
      </c>
      <c r="AS187" s="10">
        <v>91439246.113354206</v>
      </c>
      <c r="AT187" s="10">
        <v>84107.43105634216</v>
      </c>
      <c r="AU187" s="10">
        <v>152496.93209721893</v>
      </c>
      <c r="AV187" s="10">
        <v>1027965.9089003364</v>
      </c>
      <c r="AW187" s="10">
        <v>35728.632960737305</v>
      </c>
      <c r="AX187" s="20"/>
      <c r="AY187" s="10">
        <v>-534816.47982758668</v>
      </c>
      <c r="AZ187" s="10">
        <v>29.314113398829843</v>
      </c>
      <c r="BA187" s="10">
        <v>2.4405488706546553E-2</v>
      </c>
      <c r="BB187" s="10">
        <v>171218.58000853608</v>
      </c>
      <c r="BC187" s="10">
        <v>2105696.5769991046</v>
      </c>
      <c r="BD187" s="10">
        <v>1.6791107906060967</v>
      </c>
      <c r="BE187" s="10">
        <v>196350.26226332795</v>
      </c>
      <c r="BF187" s="10">
        <v>8944.1555716197727</v>
      </c>
      <c r="BG187" s="10">
        <v>6500.5588085445552</v>
      </c>
      <c r="BH187" s="10">
        <v>9100.5965142046407</v>
      </c>
      <c r="BI187" s="10">
        <v>14907.154579633356</v>
      </c>
      <c r="BJ187" s="10">
        <v>15506.948019775229</v>
      </c>
      <c r="BK187" s="10">
        <v>347.1505865772632</v>
      </c>
      <c r="BL187" s="10">
        <v>29749709.693826508</v>
      </c>
      <c r="BM187" s="10">
        <v>2680288.5872933306</v>
      </c>
      <c r="BN187" s="10">
        <v>3793798.3621121268</v>
      </c>
      <c r="BO187" s="10">
        <v>569210.36848185421</v>
      </c>
      <c r="BP187" s="10">
        <v>93481490.995858952</v>
      </c>
      <c r="BQ187" s="10">
        <v>102804.92907719871</v>
      </c>
      <c r="BR187" s="10">
        <v>159920.86527140375</v>
      </c>
      <c r="BS187" s="10">
        <v>548452.09987281647</v>
      </c>
      <c r="BT187" s="10">
        <v>20903.727569460691</v>
      </c>
      <c r="BU187" s="20"/>
    </row>
    <row r="188" spans="2:73" x14ac:dyDescent="0.2">
      <c r="B188" s="7" t="s">
        <v>54</v>
      </c>
      <c r="C188" s="11">
        <v>1</v>
      </c>
      <c r="D188" s="19"/>
      <c r="E188" s="8">
        <f t="shared" si="65"/>
        <v>0</v>
      </c>
      <c r="F188" s="8">
        <f t="shared" si="44"/>
        <v>0</v>
      </c>
      <c r="G188" s="8">
        <f t="shared" si="45"/>
        <v>0</v>
      </c>
      <c r="H188" s="8">
        <f t="shared" si="46"/>
        <v>0</v>
      </c>
      <c r="I188" s="8">
        <f t="shared" si="47"/>
        <v>0</v>
      </c>
      <c r="J188" s="8">
        <f t="shared" si="48"/>
        <v>0</v>
      </c>
      <c r="K188" s="8">
        <f t="shared" si="49"/>
        <v>0</v>
      </c>
      <c r="L188" s="8">
        <f t="shared" si="50"/>
        <v>0</v>
      </c>
      <c r="M188" s="8">
        <f t="shared" si="51"/>
        <v>0</v>
      </c>
      <c r="N188" s="8">
        <f t="shared" si="52"/>
        <v>0</v>
      </c>
      <c r="O188" s="8">
        <f t="shared" si="53"/>
        <v>0</v>
      </c>
      <c r="P188" s="8">
        <f t="shared" si="54"/>
        <v>0</v>
      </c>
      <c r="Q188" s="8">
        <f t="shared" si="55"/>
        <v>0</v>
      </c>
      <c r="R188" s="8">
        <f t="shared" si="56"/>
        <v>0</v>
      </c>
      <c r="S188" s="8">
        <f t="shared" si="57"/>
        <v>0</v>
      </c>
      <c r="T188" s="8">
        <f t="shared" si="58"/>
        <v>0</v>
      </c>
      <c r="U188" s="8">
        <f t="shared" si="59"/>
        <v>0</v>
      </c>
      <c r="V188" s="8">
        <f t="shared" si="60"/>
        <v>0</v>
      </c>
      <c r="W188" s="8">
        <f t="shared" si="61"/>
        <v>0</v>
      </c>
      <c r="X188" s="8">
        <f t="shared" si="62"/>
        <v>0</v>
      </c>
      <c r="Y188" s="8">
        <f t="shared" si="63"/>
        <v>0</v>
      </c>
      <c r="Z188" s="8">
        <f t="shared" si="64"/>
        <v>0</v>
      </c>
      <c r="AA188" s="20"/>
      <c r="AB188" s="8">
        <v>-26740.823991379308</v>
      </c>
      <c r="AC188" s="8">
        <v>1.4657056699414917</v>
      </c>
      <c r="AD188" s="8">
        <v>1.2202744353273284E-3</v>
      </c>
      <c r="AE188" s="8">
        <v>8560.9290004268023</v>
      </c>
      <c r="AF188" s="8">
        <v>105284.82884995527</v>
      </c>
      <c r="AG188" s="8">
        <v>8.3955539530304837E-2</v>
      </c>
      <c r="AH188" s="8">
        <v>9817.5131131663984</v>
      </c>
      <c r="AI188" s="8">
        <v>447.20777858098864</v>
      </c>
      <c r="AJ188" s="8">
        <v>325.0279404272278</v>
      </c>
      <c r="AK188" s="8">
        <v>455.02982571023216</v>
      </c>
      <c r="AL188" s="8">
        <v>745.35772898166795</v>
      </c>
      <c r="AM188" s="8">
        <v>775.34740098876114</v>
      </c>
      <c r="AN188" s="8">
        <v>17.357529328863158</v>
      </c>
      <c r="AO188" s="8">
        <v>1487485.4846913256</v>
      </c>
      <c r="AP188" s="8">
        <v>134014.42936466658</v>
      </c>
      <c r="AQ188" s="8">
        <v>189689.91810560631</v>
      </c>
      <c r="AR188" s="8">
        <v>28460.518424092719</v>
      </c>
      <c r="AS188" s="8">
        <v>4674074.5497929482</v>
      </c>
      <c r="AT188" s="8">
        <v>5140.2464538599361</v>
      </c>
      <c r="AU188" s="8">
        <v>7996.0432635701854</v>
      </c>
      <c r="AV188" s="8">
        <v>27422.604993640809</v>
      </c>
      <c r="AW188" s="8">
        <v>1045.186378473034</v>
      </c>
      <c r="AX188" s="20"/>
      <c r="AY188" s="8">
        <v>-26740.823991379308</v>
      </c>
      <c r="AZ188" s="8">
        <v>1.4657056699414917</v>
      </c>
      <c r="BA188" s="8">
        <v>1.2202744353273284E-3</v>
      </c>
      <c r="BB188" s="8">
        <v>8560.9290004268023</v>
      </c>
      <c r="BC188" s="8">
        <v>105284.82884995527</v>
      </c>
      <c r="BD188" s="8">
        <v>8.3955539530304837E-2</v>
      </c>
      <c r="BE188" s="8">
        <v>9817.5131131663984</v>
      </c>
      <c r="BF188" s="8">
        <v>447.20777858098864</v>
      </c>
      <c r="BG188" s="8">
        <v>325.0279404272278</v>
      </c>
      <c r="BH188" s="8">
        <v>455.02982571023216</v>
      </c>
      <c r="BI188" s="8">
        <v>745.35772898166795</v>
      </c>
      <c r="BJ188" s="8">
        <v>775.34740098876114</v>
      </c>
      <c r="BK188" s="8">
        <v>17.357529328863158</v>
      </c>
      <c r="BL188" s="8">
        <v>1487485.4846913256</v>
      </c>
      <c r="BM188" s="8">
        <v>134014.42936466658</v>
      </c>
      <c r="BN188" s="8">
        <v>189689.91810560631</v>
      </c>
      <c r="BO188" s="8">
        <v>28460.518424092719</v>
      </c>
      <c r="BP188" s="8">
        <v>4674074.5497929482</v>
      </c>
      <c r="BQ188" s="8">
        <v>5140.2464538599361</v>
      </c>
      <c r="BR188" s="8">
        <v>7996.0432635701854</v>
      </c>
      <c r="BS188" s="8">
        <v>27422.604993640809</v>
      </c>
      <c r="BT188" s="8">
        <v>1045.186378473034</v>
      </c>
      <c r="BU188" s="20"/>
    </row>
    <row r="189" spans="2:73" x14ac:dyDescent="0.2">
      <c r="B189" s="4" t="s">
        <v>54</v>
      </c>
      <c r="C189" s="12">
        <v>2</v>
      </c>
      <c r="D189" s="19"/>
      <c r="E189" s="9">
        <f t="shared" si="65"/>
        <v>0</v>
      </c>
      <c r="F189" s="9">
        <f t="shared" si="44"/>
        <v>0</v>
      </c>
      <c r="G189" s="9">
        <f t="shared" si="45"/>
        <v>0</v>
      </c>
      <c r="H189" s="9">
        <f t="shared" si="46"/>
        <v>0</v>
      </c>
      <c r="I189" s="9">
        <f t="shared" si="47"/>
        <v>0</v>
      </c>
      <c r="J189" s="9">
        <f t="shared" si="48"/>
        <v>0</v>
      </c>
      <c r="K189" s="9">
        <f t="shared" si="49"/>
        <v>0</v>
      </c>
      <c r="L189" s="9">
        <f t="shared" si="50"/>
        <v>0</v>
      </c>
      <c r="M189" s="9">
        <f t="shared" si="51"/>
        <v>0</v>
      </c>
      <c r="N189" s="9">
        <f t="shared" si="52"/>
        <v>0</v>
      </c>
      <c r="O189" s="9">
        <f t="shared" si="53"/>
        <v>0</v>
      </c>
      <c r="P189" s="9">
        <f t="shared" si="54"/>
        <v>0</v>
      </c>
      <c r="Q189" s="9">
        <f t="shared" si="55"/>
        <v>0</v>
      </c>
      <c r="R189" s="9">
        <f t="shared" si="56"/>
        <v>0</v>
      </c>
      <c r="S189" s="9">
        <f t="shared" si="57"/>
        <v>0</v>
      </c>
      <c r="T189" s="9">
        <f t="shared" si="58"/>
        <v>0</v>
      </c>
      <c r="U189" s="9">
        <f t="shared" si="59"/>
        <v>0</v>
      </c>
      <c r="V189" s="9">
        <f t="shared" si="60"/>
        <v>0</v>
      </c>
      <c r="W189" s="9">
        <f t="shared" si="61"/>
        <v>0</v>
      </c>
      <c r="X189" s="9">
        <f t="shared" si="62"/>
        <v>0</v>
      </c>
      <c r="Y189" s="9">
        <f t="shared" si="63"/>
        <v>0</v>
      </c>
      <c r="Z189" s="9">
        <f t="shared" si="64"/>
        <v>0</v>
      </c>
      <c r="AA189" s="20"/>
      <c r="AB189" s="9">
        <v>-53481.647982758615</v>
      </c>
      <c r="AC189" s="9">
        <v>2.9314113398829833</v>
      </c>
      <c r="AD189" s="9">
        <v>2.4405488706546567E-3</v>
      </c>
      <c r="AE189" s="9">
        <v>17121.858000853605</v>
      </c>
      <c r="AF189" s="9">
        <v>210569.65769991055</v>
      </c>
      <c r="AG189" s="9">
        <v>0.16791107906060967</v>
      </c>
      <c r="AH189" s="9">
        <v>19635.026226332797</v>
      </c>
      <c r="AI189" s="9">
        <v>894.41555716197729</v>
      </c>
      <c r="AJ189" s="9">
        <v>650.05588085445561</v>
      </c>
      <c r="AK189" s="9">
        <v>910.05965142046432</v>
      </c>
      <c r="AL189" s="9">
        <v>1490.7154579633359</v>
      </c>
      <c r="AM189" s="9">
        <v>1550.6948019775223</v>
      </c>
      <c r="AN189" s="9">
        <v>34.715058657726317</v>
      </c>
      <c r="AO189" s="9">
        <v>2974970.9693826512</v>
      </c>
      <c r="AP189" s="9">
        <v>268028.85872933315</v>
      </c>
      <c r="AQ189" s="9">
        <v>379379.83621121262</v>
      </c>
      <c r="AR189" s="9">
        <v>56921.036848185438</v>
      </c>
      <c r="AS189" s="9">
        <v>9348149.0995858964</v>
      </c>
      <c r="AT189" s="9">
        <v>10280.492907719872</v>
      </c>
      <c r="AU189" s="9">
        <v>15992.086527140371</v>
      </c>
      <c r="AV189" s="9">
        <v>54845.209987281618</v>
      </c>
      <c r="AW189" s="9">
        <v>2090.372756946068</v>
      </c>
      <c r="AX189" s="20"/>
      <c r="AY189" s="9">
        <v>-53481.647982758615</v>
      </c>
      <c r="AZ189" s="9">
        <v>2.9314113398829833</v>
      </c>
      <c r="BA189" s="9">
        <v>2.4405488706546567E-3</v>
      </c>
      <c r="BB189" s="9">
        <v>17121.858000853605</v>
      </c>
      <c r="BC189" s="9">
        <v>210569.65769991055</v>
      </c>
      <c r="BD189" s="9">
        <v>0.16791107906060967</v>
      </c>
      <c r="BE189" s="9">
        <v>19635.026226332797</v>
      </c>
      <c r="BF189" s="9">
        <v>894.41555716197729</v>
      </c>
      <c r="BG189" s="9">
        <v>650.05588085445561</v>
      </c>
      <c r="BH189" s="9">
        <v>910.05965142046432</v>
      </c>
      <c r="BI189" s="9">
        <v>1490.7154579633359</v>
      </c>
      <c r="BJ189" s="9">
        <v>1550.6948019775223</v>
      </c>
      <c r="BK189" s="9">
        <v>34.715058657726317</v>
      </c>
      <c r="BL189" s="9">
        <v>2974970.9693826512</v>
      </c>
      <c r="BM189" s="9">
        <v>268028.85872933315</v>
      </c>
      <c r="BN189" s="9">
        <v>379379.83621121262</v>
      </c>
      <c r="BO189" s="9">
        <v>56921.036848185438</v>
      </c>
      <c r="BP189" s="9">
        <v>9348149.0995858964</v>
      </c>
      <c r="BQ189" s="9">
        <v>10280.492907719872</v>
      </c>
      <c r="BR189" s="9">
        <v>15992.086527140371</v>
      </c>
      <c r="BS189" s="9">
        <v>54845.209987281618</v>
      </c>
      <c r="BT189" s="9">
        <v>2090.372756946068</v>
      </c>
      <c r="BU189" s="20"/>
    </row>
    <row r="190" spans="2:73" x14ac:dyDescent="0.2">
      <c r="B190" s="4" t="s">
        <v>54</v>
      </c>
      <c r="C190" s="12">
        <v>3</v>
      </c>
      <c r="D190" s="19"/>
      <c r="E190" s="9">
        <f t="shared" si="65"/>
        <v>-483774.47433798551</v>
      </c>
      <c r="F190" s="9">
        <f t="shared" si="44"/>
        <v>-0.22505253897873168</v>
      </c>
      <c r="G190" s="9">
        <f t="shared" si="45"/>
        <v>-1.2703347106225856E-4</v>
      </c>
      <c r="H190" s="9">
        <f t="shared" si="46"/>
        <v>426.3877058877988</v>
      </c>
      <c r="I190" s="9">
        <f t="shared" si="47"/>
        <v>66860.728643622308</v>
      </c>
      <c r="J190" s="9">
        <f t="shared" si="48"/>
        <v>2.982968631820021E-2</v>
      </c>
      <c r="K190" s="9">
        <f t="shared" si="49"/>
        <v>16989.709528910931</v>
      </c>
      <c r="L190" s="9">
        <f t="shared" si="50"/>
        <v>65.558156558238124</v>
      </c>
      <c r="M190" s="9">
        <f t="shared" si="51"/>
        <v>-18.505194826026809</v>
      </c>
      <c r="N190" s="9">
        <f t="shared" si="52"/>
        <v>68.624288585950126</v>
      </c>
      <c r="O190" s="9">
        <f t="shared" si="53"/>
        <v>-246.37537585783707</v>
      </c>
      <c r="P190" s="9">
        <f t="shared" si="54"/>
        <v>-136.84433254574833</v>
      </c>
      <c r="Q190" s="9">
        <f t="shared" si="55"/>
        <v>-4.1665319028894316</v>
      </c>
      <c r="R190" s="9">
        <f t="shared" si="56"/>
        <v>-2272496.5237436537</v>
      </c>
      <c r="S190" s="9">
        <f t="shared" si="57"/>
        <v>-29404.933759708947</v>
      </c>
      <c r="T190" s="9">
        <f t="shared" si="58"/>
        <v>-42186.439303288818</v>
      </c>
      <c r="U190" s="9">
        <f t="shared" si="59"/>
        <v>-3417.9643869420543</v>
      </c>
      <c r="V190" s="9">
        <f t="shared" si="60"/>
        <v>-1161338.306140108</v>
      </c>
      <c r="W190" s="9">
        <f t="shared" si="61"/>
        <v>-14899.44719852906</v>
      </c>
      <c r="X190" s="9">
        <f t="shared" si="62"/>
        <v>-4050.8507082047436</v>
      </c>
      <c r="Y190" s="9">
        <f t="shared" si="63"/>
        <v>15994.023809930775</v>
      </c>
      <c r="Z190" s="9">
        <f t="shared" si="64"/>
        <v>280.36374167984832</v>
      </c>
      <c r="AA190" s="20"/>
      <c r="AB190" s="9">
        <v>-563996.94631212344</v>
      </c>
      <c r="AC190" s="9">
        <v>4.1720644708457408</v>
      </c>
      <c r="AD190" s="9">
        <v>3.5337898349197248E-3</v>
      </c>
      <c r="AE190" s="9">
        <v>26109.174707168215</v>
      </c>
      <c r="AF190" s="9">
        <v>382715.21519348834</v>
      </c>
      <c r="AG190" s="9">
        <v>0.28169630490911468</v>
      </c>
      <c r="AH190" s="9">
        <v>46442.248868410148</v>
      </c>
      <c r="AI190" s="9">
        <v>1407.1814923012043</v>
      </c>
      <c r="AJ190" s="9">
        <v>956.57862645565683</v>
      </c>
      <c r="AK190" s="9">
        <v>1433.7137657166465</v>
      </c>
      <c r="AL190" s="9">
        <v>1989.6978110871662</v>
      </c>
      <c r="AM190" s="9">
        <v>2189.1978704205362</v>
      </c>
      <c r="AN190" s="9">
        <v>47.90605608370003</v>
      </c>
      <c r="AO190" s="9">
        <v>2189959.9303303212</v>
      </c>
      <c r="AP190" s="9">
        <v>372638.35433429084</v>
      </c>
      <c r="AQ190" s="9">
        <v>526883.31501352997</v>
      </c>
      <c r="AR190" s="9">
        <v>81963.590885336074</v>
      </c>
      <c r="AS190" s="9">
        <v>12860885.343238739</v>
      </c>
      <c r="AT190" s="9">
        <v>521.29216305075022</v>
      </c>
      <c r="AU190" s="9">
        <v>19937.279082505815</v>
      </c>
      <c r="AV190" s="9">
        <v>98261.838790853231</v>
      </c>
      <c r="AW190" s="9">
        <v>3415.9228770989516</v>
      </c>
      <c r="AX190" s="20"/>
      <c r="AY190" s="9">
        <v>-80222.471974137938</v>
      </c>
      <c r="AZ190" s="9">
        <v>4.3971170098244725</v>
      </c>
      <c r="BA190" s="9">
        <v>3.6608233059819834E-3</v>
      </c>
      <c r="BB190" s="9">
        <v>25682.787001280416</v>
      </c>
      <c r="BC190" s="9">
        <v>315854.48654986604</v>
      </c>
      <c r="BD190" s="9">
        <v>0.25186661859091447</v>
      </c>
      <c r="BE190" s="9">
        <v>29452.539339499217</v>
      </c>
      <c r="BF190" s="9">
        <v>1341.6233357429662</v>
      </c>
      <c r="BG190" s="9">
        <v>975.08382128168364</v>
      </c>
      <c r="BH190" s="9">
        <v>1365.0894771306964</v>
      </c>
      <c r="BI190" s="9">
        <v>2236.0731869450033</v>
      </c>
      <c r="BJ190" s="9">
        <v>2326.0422029662845</v>
      </c>
      <c r="BK190" s="9">
        <v>52.072587986589461</v>
      </c>
      <c r="BL190" s="9">
        <v>4462456.4540739749</v>
      </c>
      <c r="BM190" s="9">
        <v>402043.28809399978</v>
      </c>
      <c r="BN190" s="9">
        <v>569069.75431681878</v>
      </c>
      <c r="BO190" s="9">
        <v>85381.555272278129</v>
      </c>
      <c r="BP190" s="9">
        <v>14022223.649378847</v>
      </c>
      <c r="BQ190" s="9">
        <v>15420.73936157981</v>
      </c>
      <c r="BR190" s="9">
        <v>23988.129790710558</v>
      </c>
      <c r="BS190" s="9">
        <v>82267.814980922456</v>
      </c>
      <c r="BT190" s="9">
        <v>3135.5591354191033</v>
      </c>
      <c r="BU190" s="20"/>
    </row>
    <row r="191" spans="2:73" x14ac:dyDescent="0.2">
      <c r="B191" s="4" t="s">
        <v>54</v>
      </c>
      <c r="C191" s="12">
        <v>4</v>
      </c>
      <c r="D191" s="19"/>
      <c r="E191" s="9">
        <f t="shared" si="65"/>
        <v>-594964.3370362753</v>
      </c>
      <c r="F191" s="9">
        <f t="shared" si="44"/>
        <v>-0.15533877603426749</v>
      </c>
      <c r="G191" s="9">
        <f t="shared" si="45"/>
        <v>1.1588338066075444E-4</v>
      </c>
      <c r="H191" s="9">
        <f t="shared" si="46"/>
        <v>4199.9296784070466</v>
      </c>
      <c r="I191" s="9">
        <f t="shared" si="47"/>
        <v>178869.21774036012</v>
      </c>
      <c r="J191" s="9">
        <f t="shared" si="48"/>
        <v>7.7224823481336413E-2</v>
      </c>
      <c r="K191" s="9">
        <f t="shared" si="49"/>
        <v>33679.600727427242</v>
      </c>
      <c r="L191" s="9">
        <f t="shared" si="50"/>
        <v>242.6140319646679</v>
      </c>
      <c r="M191" s="9">
        <f t="shared" si="51"/>
        <v>120.83035709450974</v>
      </c>
      <c r="N191" s="9">
        <f t="shared" si="52"/>
        <v>253.54318170743613</v>
      </c>
      <c r="O191" s="9">
        <f t="shared" si="53"/>
        <v>-156.87854840859563</v>
      </c>
      <c r="P191" s="9">
        <f t="shared" si="54"/>
        <v>-177.93812716982711</v>
      </c>
      <c r="Q191" s="9">
        <f t="shared" si="55"/>
        <v>-4.0698281220980022</v>
      </c>
      <c r="R191" s="9">
        <f t="shared" si="56"/>
        <v>-3169519.7036521658</v>
      </c>
      <c r="S191" s="9">
        <f t="shared" si="57"/>
        <v>-43550.80401626759</v>
      </c>
      <c r="T191" s="9">
        <f t="shared" si="58"/>
        <v>-62470.304127450916</v>
      </c>
      <c r="U191" s="9">
        <f t="shared" si="59"/>
        <v>1343.8153950779088</v>
      </c>
      <c r="V191" s="9">
        <f t="shared" si="60"/>
        <v>-1773015.4830553345</v>
      </c>
      <c r="W191" s="9">
        <f t="shared" si="61"/>
        <v>-23205.676580492312</v>
      </c>
      <c r="X191" s="9">
        <f t="shared" si="62"/>
        <v>-5895.7412299731513</v>
      </c>
      <c r="Y191" s="9">
        <f t="shared" si="63"/>
        <v>42078.582449905865</v>
      </c>
      <c r="Z191" s="9">
        <f t="shared" si="64"/>
        <v>1009.6104723017888</v>
      </c>
      <c r="AA191" s="20"/>
      <c r="AB191" s="9">
        <v>-701927.63300179248</v>
      </c>
      <c r="AC191" s="9">
        <v>5.7074839037316991</v>
      </c>
      <c r="AD191" s="9">
        <v>4.9969811219700679E-3</v>
      </c>
      <c r="AE191" s="9">
        <v>38443.645680114256</v>
      </c>
      <c r="AF191" s="9">
        <v>600008.53314018121</v>
      </c>
      <c r="AG191" s="9">
        <v>0.41304698160255576</v>
      </c>
      <c r="AH191" s="9">
        <v>72949.653180092835</v>
      </c>
      <c r="AI191" s="9">
        <v>2031.4451462886225</v>
      </c>
      <c r="AJ191" s="9">
        <v>1420.942118803421</v>
      </c>
      <c r="AK191" s="9">
        <v>2073.6624845483648</v>
      </c>
      <c r="AL191" s="9">
        <v>2824.5523675180762</v>
      </c>
      <c r="AM191" s="9">
        <v>2923.4514767852174</v>
      </c>
      <c r="AN191" s="9">
        <v>65.360289193354632</v>
      </c>
      <c r="AO191" s="9">
        <v>2780422.2351131365</v>
      </c>
      <c r="AP191" s="9">
        <v>492506.91344239871</v>
      </c>
      <c r="AQ191" s="9">
        <v>696289.36829497432</v>
      </c>
      <c r="AR191" s="9">
        <v>115185.88909144879</v>
      </c>
      <c r="AS191" s="9">
        <v>16923282.716116458</v>
      </c>
      <c r="AT191" s="9">
        <v>-2644.6907650525682</v>
      </c>
      <c r="AU191" s="9">
        <v>26088.43182430759</v>
      </c>
      <c r="AV191" s="9">
        <v>151769.0024244691</v>
      </c>
      <c r="AW191" s="9">
        <v>5190.3559861939248</v>
      </c>
      <c r="AX191" s="20"/>
      <c r="AY191" s="9">
        <v>-106963.29596551723</v>
      </c>
      <c r="AZ191" s="9">
        <v>5.8628226797659666</v>
      </c>
      <c r="BA191" s="9">
        <v>4.8810977413093135E-3</v>
      </c>
      <c r="BB191" s="9">
        <v>34243.716001707209</v>
      </c>
      <c r="BC191" s="9">
        <v>421139.31539982109</v>
      </c>
      <c r="BD191" s="9">
        <v>0.33582215812121935</v>
      </c>
      <c r="BE191" s="9">
        <v>39270.052452665594</v>
      </c>
      <c r="BF191" s="9">
        <v>1788.8311143239546</v>
      </c>
      <c r="BG191" s="9">
        <v>1300.1117617089112</v>
      </c>
      <c r="BH191" s="9">
        <v>1820.1193028409286</v>
      </c>
      <c r="BI191" s="9">
        <v>2981.4309159266718</v>
      </c>
      <c r="BJ191" s="9">
        <v>3101.3896039550445</v>
      </c>
      <c r="BK191" s="9">
        <v>69.430117315452634</v>
      </c>
      <c r="BL191" s="9">
        <v>5949941.9387653023</v>
      </c>
      <c r="BM191" s="9">
        <v>536057.7174586663</v>
      </c>
      <c r="BN191" s="9">
        <v>758759.67242242524</v>
      </c>
      <c r="BO191" s="9">
        <v>113842.07369637088</v>
      </c>
      <c r="BP191" s="9">
        <v>18696298.199171793</v>
      </c>
      <c r="BQ191" s="9">
        <v>20560.985815439744</v>
      </c>
      <c r="BR191" s="9">
        <v>31984.173054280742</v>
      </c>
      <c r="BS191" s="9">
        <v>109690.41997456324</v>
      </c>
      <c r="BT191" s="9">
        <v>4180.7455138921359</v>
      </c>
      <c r="BU191" s="20"/>
    </row>
    <row r="192" spans="2:73" x14ac:dyDescent="0.2">
      <c r="B192" s="4" t="s">
        <v>54</v>
      </c>
      <c r="C192" s="12">
        <v>5</v>
      </c>
      <c r="D192" s="19"/>
      <c r="E192" s="9">
        <f t="shared" si="65"/>
        <v>-402000.89524922962</v>
      </c>
      <c r="F192" s="9">
        <f t="shared" si="44"/>
        <v>0.10243141033216396</v>
      </c>
      <c r="G192" s="9">
        <f t="shared" si="45"/>
        <v>5.5003143032594706E-4</v>
      </c>
      <c r="H192" s="9">
        <f t="shared" si="46"/>
        <v>8673.1044942587905</v>
      </c>
      <c r="I192" s="9">
        <f t="shared" si="47"/>
        <v>273307.71350670012</v>
      </c>
      <c r="J192" s="9">
        <f t="shared" si="48"/>
        <v>0.11706607266417046</v>
      </c>
      <c r="K192" s="9">
        <f t="shared" si="49"/>
        <v>42291.148209284045</v>
      </c>
      <c r="L192" s="9">
        <f t="shared" si="50"/>
        <v>441.69984433083482</v>
      </c>
      <c r="M192" s="9">
        <f t="shared" si="51"/>
        <v>312.43809280563755</v>
      </c>
      <c r="N192" s="9">
        <f t="shared" si="52"/>
        <v>460.44730175929544</v>
      </c>
      <c r="O192" s="9">
        <f t="shared" si="53"/>
        <v>182.25604755175527</v>
      </c>
      <c r="P192" s="9">
        <f t="shared" si="54"/>
        <v>-129.17037614978562</v>
      </c>
      <c r="Q192" s="9">
        <f t="shared" si="55"/>
        <v>-0.36726024637250987</v>
      </c>
      <c r="R192" s="9">
        <f t="shared" si="56"/>
        <v>-2320733.6828152072</v>
      </c>
      <c r="S192" s="9">
        <f t="shared" si="57"/>
        <v>-39439.495095334365</v>
      </c>
      <c r="T192" s="9">
        <f t="shared" si="58"/>
        <v>-56572.431421813788</v>
      </c>
      <c r="U192" s="9">
        <f t="shared" si="59"/>
        <v>8792.1948750974261</v>
      </c>
      <c r="V192" s="9">
        <f t="shared" si="60"/>
        <v>-1671375.5040691607</v>
      </c>
      <c r="W192" s="9">
        <f t="shared" si="61"/>
        <v>-21411.235085615386</v>
      </c>
      <c r="X192" s="9">
        <f t="shared" si="62"/>
        <v>-5601.5025805914483</v>
      </c>
      <c r="Y192" s="9">
        <f t="shared" si="63"/>
        <v>63622.120931132231</v>
      </c>
      <c r="Z192" s="9">
        <f t="shared" si="64"/>
        <v>1704.6834122522323</v>
      </c>
      <c r="AA192" s="20"/>
      <c r="AB192" s="9">
        <v>-535705.01520612626</v>
      </c>
      <c r="AC192" s="9">
        <v>7.4309597600396247</v>
      </c>
      <c r="AD192" s="9">
        <v>6.6514036069625854E-3</v>
      </c>
      <c r="AE192" s="9">
        <v>51477.749496392811</v>
      </c>
      <c r="AF192" s="9">
        <v>799731.85775647627</v>
      </c>
      <c r="AG192" s="9">
        <v>0.53684377031569464</v>
      </c>
      <c r="AH192" s="9">
        <v>91378.713775116034</v>
      </c>
      <c r="AI192" s="9">
        <v>2677.738737235778</v>
      </c>
      <c r="AJ192" s="9">
        <v>1937.5777949417763</v>
      </c>
      <c r="AK192" s="9">
        <v>2735.5964303104556</v>
      </c>
      <c r="AL192" s="9">
        <v>3909.0446924600942</v>
      </c>
      <c r="AM192" s="9">
        <v>3747.5666287940217</v>
      </c>
      <c r="AN192" s="9">
        <v>86.42038639794329</v>
      </c>
      <c r="AO192" s="9">
        <v>5116693.7406414198</v>
      </c>
      <c r="AP192" s="9">
        <v>630632.65172799828</v>
      </c>
      <c r="AQ192" s="9">
        <v>891877.15910621791</v>
      </c>
      <c r="AR192" s="9">
        <v>151094.78699556098</v>
      </c>
      <c r="AS192" s="9">
        <v>21698997.244895577</v>
      </c>
      <c r="AT192" s="9">
        <v>4289.9971836842933</v>
      </c>
      <c r="AU192" s="9">
        <v>34378.713737259488</v>
      </c>
      <c r="AV192" s="9">
        <v>200735.14589933635</v>
      </c>
      <c r="AW192" s="9">
        <v>6930.6153046174049</v>
      </c>
      <c r="AX192" s="20"/>
      <c r="AY192" s="9">
        <v>-133704.11995689667</v>
      </c>
      <c r="AZ192" s="9">
        <v>7.3285283497074607</v>
      </c>
      <c r="BA192" s="9">
        <v>6.1013721766366383E-3</v>
      </c>
      <c r="BB192" s="9">
        <v>42804.645002134021</v>
      </c>
      <c r="BC192" s="9">
        <v>526424.14424977615</v>
      </c>
      <c r="BD192" s="9">
        <v>0.41977769765152417</v>
      </c>
      <c r="BE192" s="9">
        <v>49087.565565831988</v>
      </c>
      <c r="BF192" s="9">
        <v>2236.0388929049432</v>
      </c>
      <c r="BG192" s="9">
        <v>1625.1397021361388</v>
      </c>
      <c r="BH192" s="9">
        <v>2275.1491285511602</v>
      </c>
      <c r="BI192" s="9">
        <v>3726.7886449083389</v>
      </c>
      <c r="BJ192" s="9">
        <v>3876.7370049438073</v>
      </c>
      <c r="BK192" s="9">
        <v>86.787646644315799</v>
      </c>
      <c r="BL192" s="9">
        <v>7437427.4234566269</v>
      </c>
      <c r="BM192" s="9">
        <v>670072.14682333264</v>
      </c>
      <c r="BN192" s="9">
        <v>948449.59052803169</v>
      </c>
      <c r="BO192" s="9">
        <v>142302.59212046355</v>
      </c>
      <c r="BP192" s="9">
        <v>23370372.748964738</v>
      </c>
      <c r="BQ192" s="9">
        <v>25701.232269299679</v>
      </c>
      <c r="BR192" s="9">
        <v>39980.216317850936</v>
      </c>
      <c r="BS192" s="9">
        <v>137113.02496820412</v>
      </c>
      <c r="BT192" s="9">
        <v>5225.9318923651726</v>
      </c>
      <c r="BU192" s="20"/>
    </row>
    <row r="193" spans="2:73" x14ac:dyDescent="0.2">
      <c r="B193" s="4" t="s">
        <v>54</v>
      </c>
      <c r="C193" s="12">
        <v>6</v>
      </c>
      <c r="D193" s="19"/>
      <c r="E193" s="9">
        <f t="shared" si="65"/>
        <v>-243332.92741606967</v>
      </c>
      <c r="F193" s="9">
        <f t="shared" si="44"/>
        <v>0.34773319019860338</v>
      </c>
      <c r="G193" s="9">
        <f t="shared" si="45"/>
        <v>9.7051114199113442E-4</v>
      </c>
      <c r="H193" s="9">
        <f t="shared" si="46"/>
        <v>12971.905075110546</v>
      </c>
      <c r="I193" s="9">
        <f t="shared" si="47"/>
        <v>365445.83969803969</v>
      </c>
      <c r="J193" s="9">
        <f t="shared" si="48"/>
        <v>0.15608965609700476</v>
      </c>
      <c r="K193" s="9">
        <f t="shared" si="49"/>
        <v>50876.006591140809</v>
      </c>
      <c r="L193" s="9">
        <f t="shared" si="50"/>
        <v>637.18046419700158</v>
      </c>
      <c r="M193" s="9">
        <f t="shared" si="51"/>
        <v>496.91642526676378</v>
      </c>
      <c r="N193" s="9">
        <f t="shared" si="52"/>
        <v>663.509658311154</v>
      </c>
      <c r="O193" s="9">
        <f t="shared" si="53"/>
        <v>511.21300876210898</v>
      </c>
      <c r="P193" s="9">
        <f t="shared" si="54"/>
        <v>-84.267893879742587</v>
      </c>
      <c r="Q193" s="9">
        <f t="shared" si="55"/>
        <v>3.2078747543530142</v>
      </c>
      <c r="R193" s="9">
        <f t="shared" si="56"/>
        <v>-1493556.7789782491</v>
      </c>
      <c r="S193" s="9">
        <f t="shared" si="57"/>
        <v>-35873.50887440145</v>
      </c>
      <c r="T193" s="9">
        <f t="shared" si="58"/>
        <v>-51458.879166176077</v>
      </c>
      <c r="U193" s="9">
        <f t="shared" si="59"/>
        <v>15762.494580116938</v>
      </c>
      <c r="V193" s="9">
        <f t="shared" si="60"/>
        <v>-1588183.3840830028</v>
      </c>
      <c r="W193" s="9">
        <f t="shared" si="61"/>
        <v>-19724.787050738458</v>
      </c>
      <c r="X193" s="9">
        <f t="shared" si="62"/>
        <v>-5428.2027337097315</v>
      </c>
      <c r="Y193" s="9">
        <f t="shared" si="63"/>
        <v>84616.715687358752</v>
      </c>
      <c r="Z193" s="9">
        <f t="shared" si="64"/>
        <v>2376.0969397026793</v>
      </c>
      <c r="AA193" s="20"/>
      <c r="AB193" s="9">
        <v>-403777.87136434554</v>
      </c>
      <c r="AC193" s="9">
        <v>9.1419672098475484</v>
      </c>
      <c r="AD193" s="9">
        <v>8.2921577539551011E-3</v>
      </c>
      <c r="AE193" s="9">
        <v>64337.479077671378</v>
      </c>
      <c r="AF193" s="9">
        <v>997154.81279777177</v>
      </c>
      <c r="AG193" s="9">
        <v>0.6598228932788337</v>
      </c>
      <c r="AH193" s="9">
        <v>109781.08527013924</v>
      </c>
      <c r="AI193" s="9">
        <v>3320.427135682934</v>
      </c>
      <c r="AJ193" s="9">
        <v>2447.0840678301311</v>
      </c>
      <c r="AK193" s="9">
        <v>3393.6886125725468</v>
      </c>
      <c r="AL193" s="9">
        <v>4983.3593826521155</v>
      </c>
      <c r="AM193" s="9">
        <v>4567.8165120528265</v>
      </c>
      <c r="AN193" s="9">
        <v>107.35305072753194</v>
      </c>
      <c r="AO193" s="9">
        <v>7431356.1291697007</v>
      </c>
      <c r="AP193" s="9">
        <v>768213.06731359812</v>
      </c>
      <c r="AQ193" s="9">
        <v>1086680.6294674615</v>
      </c>
      <c r="AR193" s="9">
        <v>186525.60512467319</v>
      </c>
      <c r="AS193" s="9">
        <v>26456263.914674692</v>
      </c>
      <c r="AT193" s="9">
        <v>11116.691672421161</v>
      </c>
      <c r="AU193" s="9">
        <v>42548.056847711385</v>
      </c>
      <c r="AV193" s="9">
        <v>249152.34564920366</v>
      </c>
      <c r="AW193" s="9">
        <v>8647.2152105408859</v>
      </c>
      <c r="AX193" s="20"/>
      <c r="AY193" s="9">
        <v>-160444.94394827588</v>
      </c>
      <c r="AZ193" s="9">
        <v>8.794234019648945</v>
      </c>
      <c r="BA193" s="9">
        <v>7.3216466119639667E-3</v>
      </c>
      <c r="BB193" s="9">
        <v>51365.574002560832</v>
      </c>
      <c r="BC193" s="9">
        <v>631708.97309973207</v>
      </c>
      <c r="BD193" s="9">
        <v>0.50373323718182894</v>
      </c>
      <c r="BE193" s="9">
        <v>58905.078678998434</v>
      </c>
      <c r="BF193" s="9">
        <v>2683.2466714859324</v>
      </c>
      <c r="BG193" s="9">
        <v>1950.1676425633673</v>
      </c>
      <c r="BH193" s="9">
        <v>2730.1789542613928</v>
      </c>
      <c r="BI193" s="9">
        <v>4472.1463738900065</v>
      </c>
      <c r="BJ193" s="9">
        <v>4652.0844059325691</v>
      </c>
      <c r="BK193" s="9">
        <v>104.14517597317892</v>
      </c>
      <c r="BL193" s="9">
        <v>8924912.9081479497</v>
      </c>
      <c r="BM193" s="9">
        <v>804086.57618799957</v>
      </c>
      <c r="BN193" s="9">
        <v>1138139.5086336376</v>
      </c>
      <c r="BO193" s="9">
        <v>170763.11054455626</v>
      </c>
      <c r="BP193" s="9">
        <v>28044447.298757695</v>
      </c>
      <c r="BQ193" s="9">
        <v>30841.47872315962</v>
      </c>
      <c r="BR193" s="9">
        <v>47976.259581421116</v>
      </c>
      <c r="BS193" s="9">
        <v>164535.62996184491</v>
      </c>
      <c r="BT193" s="9">
        <v>6271.1182708382066</v>
      </c>
      <c r="BU193" s="20"/>
    </row>
    <row r="194" spans="2:73" x14ac:dyDescent="0.2">
      <c r="B194" s="4" t="s">
        <v>54</v>
      </c>
      <c r="C194" s="12">
        <v>7</v>
      </c>
      <c r="D194" s="19"/>
      <c r="E194" s="9">
        <f t="shared" si="65"/>
        <v>-195269.14827736196</v>
      </c>
      <c r="F194" s="9">
        <f t="shared" si="44"/>
        <v>0.53200657108300398</v>
      </c>
      <c r="G194" s="9">
        <f t="shared" si="45"/>
        <v>1.3405014231953633E-3</v>
      </c>
      <c r="H194" s="9">
        <f t="shared" si="46"/>
        <v>17505.807823685362</v>
      </c>
      <c r="I194" s="9">
        <f t="shared" si="47"/>
        <v>475210.73446600733</v>
      </c>
      <c r="J194" s="9">
        <f t="shared" si="48"/>
        <v>0.20249462107419169</v>
      </c>
      <c r="K194" s="9">
        <f t="shared" si="49"/>
        <v>63892.551760661328</v>
      </c>
      <c r="L194" s="9">
        <f t="shared" si="50"/>
        <v>839.91677267420391</v>
      </c>
      <c r="M194" s="9">
        <f t="shared" si="51"/>
        <v>676.26034000640038</v>
      </c>
      <c r="N194" s="9">
        <f t="shared" si="52"/>
        <v>874.68349069573514</v>
      </c>
      <c r="O194" s="9">
        <f t="shared" si="53"/>
        <v>749.27923375219052</v>
      </c>
      <c r="P194" s="9">
        <f t="shared" si="54"/>
        <v>-75.970195084329134</v>
      </c>
      <c r="Q194" s="9">
        <f t="shared" si="55"/>
        <v>5.3596561314622448</v>
      </c>
      <c r="R194" s="9">
        <f t="shared" si="56"/>
        <v>-1462456.6427686885</v>
      </c>
      <c r="S194" s="9">
        <f t="shared" si="57"/>
        <v>-40381.944912089733</v>
      </c>
      <c r="T194" s="9">
        <f t="shared" si="58"/>
        <v>-57920.642607859336</v>
      </c>
      <c r="U194" s="9">
        <f t="shared" si="59"/>
        <v>22498.805452531</v>
      </c>
      <c r="V194" s="9">
        <f t="shared" si="60"/>
        <v>-1827748.4658007845</v>
      </c>
      <c r="W194" s="9">
        <f t="shared" si="61"/>
        <v>-22817.238140993486</v>
      </c>
      <c r="X194" s="9">
        <f t="shared" si="62"/>
        <v>-6126.475042730679</v>
      </c>
      <c r="Y194" s="9">
        <f t="shared" si="63"/>
        <v>110019.8531721363</v>
      </c>
      <c r="Z194" s="9">
        <f t="shared" si="64"/>
        <v>3136.3388952741916</v>
      </c>
      <c r="AA194" s="20"/>
      <c r="AB194" s="9">
        <v>-382454.91621701716</v>
      </c>
      <c r="AC194" s="9">
        <v>10.791946260673445</v>
      </c>
      <c r="AD194" s="9">
        <v>9.8824224704866584E-3</v>
      </c>
      <c r="AE194" s="9">
        <v>77432.310826673012</v>
      </c>
      <c r="AF194" s="9">
        <v>1212204.5364156943</v>
      </c>
      <c r="AG194" s="9">
        <v>0.7901833977863254</v>
      </c>
      <c r="AH194" s="9">
        <v>132615.14355282614</v>
      </c>
      <c r="AI194" s="9">
        <v>3970.3712227411233</v>
      </c>
      <c r="AJ194" s="9">
        <v>2951.455922996995</v>
      </c>
      <c r="AK194" s="9">
        <v>4059.8922706673607</v>
      </c>
      <c r="AL194" s="9">
        <v>5966.7833366238656</v>
      </c>
      <c r="AM194" s="9">
        <v>5351.4616118370031</v>
      </c>
      <c r="AN194" s="9">
        <v>126.86236143350435</v>
      </c>
      <c r="AO194" s="9">
        <v>8949941.7500705924</v>
      </c>
      <c r="AP194" s="9">
        <v>897719.06064057664</v>
      </c>
      <c r="AQ194" s="9">
        <v>1269908.7841313847</v>
      </c>
      <c r="AR194" s="9">
        <v>221722.43442118005</v>
      </c>
      <c r="AS194" s="9">
        <v>30890773.382749859</v>
      </c>
      <c r="AT194" s="9">
        <v>13164.487036026087</v>
      </c>
      <c r="AU194" s="9">
        <v>49845.827802260632</v>
      </c>
      <c r="AV194" s="9">
        <v>301978.08812762209</v>
      </c>
      <c r="AW194" s="9">
        <v>10452.643544585431</v>
      </c>
      <c r="AX194" s="20"/>
      <c r="AY194" s="9">
        <v>-187185.7679396552</v>
      </c>
      <c r="AZ194" s="9">
        <v>10.259939689590441</v>
      </c>
      <c r="BA194" s="9">
        <v>8.5419210472912951E-3</v>
      </c>
      <c r="BB194" s="9">
        <v>59926.503002987651</v>
      </c>
      <c r="BC194" s="9">
        <v>736993.80194968695</v>
      </c>
      <c r="BD194" s="9">
        <v>0.58768877671213371</v>
      </c>
      <c r="BE194" s="9">
        <v>68722.591792164807</v>
      </c>
      <c r="BF194" s="9">
        <v>3130.4544500669194</v>
      </c>
      <c r="BG194" s="9">
        <v>2275.1955829905946</v>
      </c>
      <c r="BH194" s="9">
        <v>3185.2087799716255</v>
      </c>
      <c r="BI194" s="9">
        <v>5217.5041028716751</v>
      </c>
      <c r="BJ194" s="9">
        <v>5427.4318069213323</v>
      </c>
      <c r="BK194" s="9">
        <v>121.5027053020421</v>
      </c>
      <c r="BL194" s="9">
        <v>10412398.392839281</v>
      </c>
      <c r="BM194" s="9">
        <v>938101.00555266638</v>
      </c>
      <c r="BN194" s="9">
        <v>1327829.426739244</v>
      </c>
      <c r="BO194" s="9">
        <v>199223.62896864905</v>
      </c>
      <c r="BP194" s="9">
        <v>32718521.848550644</v>
      </c>
      <c r="BQ194" s="9">
        <v>35981.725177019573</v>
      </c>
      <c r="BR194" s="9">
        <v>55972.302844991311</v>
      </c>
      <c r="BS194" s="9">
        <v>191958.23495548579</v>
      </c>
      <c r="BT194" s="9">
        <v>7316.3046493112397</v>
      </c>
      <c r="BU194" s="20"/>
    </row>
    <row r="195" spans="2:73" x14ac:dyDescent="0.2">
      <c r="B195" s="4" t="s">
        <v>54</v>
      </c>
      <c r="C195" s="12">
        <v>8</v>
      </c>
      <c r="D195" s="19"/>
      <c r="E195" s="9">
        <f t="shared" si="65"/>
        <v>-62056.042584148294</v>
      </c>
      <c r="F195" s="9">
        <f t="shared" si="44"/>
        <v>0.79676688053962863</v>
      </c>
      <c r="G195" s="9">
        <f t="shared" si="45"/>
        <v>1.7937965350813233E-3</v>
      </c>
      <c r="H195" s="9">
        <f t="shared" si="46"/>
        <v>22149.46698758092</v>
      </c>
      <c r="I195" s="9">
        <f t="shared" si="47"/>
        <v>574494.3231864447</v>
      </c>
      <c r="J195" s="9">
        <f t="shared" si="48"/>
        <v>0.24454429670350875</v>
      </c>
      <c r="K195" s="9">
        <f t="shared" si="49"/>
        <v>73120.200612003071</v>
      </c>
      <c r="L195" s="9">
        <f t="shared" si="50"/>
        <v>1050.5963848285396</v>
      </c>
      <c r="M195" s="9">
        <f t="shared" si="51"/>
        <v>875.18041592861755</v>
      </c>
      <c r="N195" s="9">
        <f t="shared" si="52"/>
        <v>1093.5398527314342</v>
      </c>
      <c r="O195" s="9">
        <f t="shared" si="53"/>
        <v>1103.8116255649675</v>
      </c>
      <c r="P195" s="9">
        <f t="shared" si="54"/>
        <v>-27.413153669845997</v>
      </c>
      <c r="Q195" s="9">
        <f t="shared" si="55"/>
        <v>9.2122817227688927</v>
      </c>
      <c r="R195" s="9">
        <f t="shared" si="56"/>
        <v>-571448.16171984188</v>
      </c>
      <c r="S195" s="9">
        <f t="shared" si="57"/>
        <v>-36505.645349326893</v>
      </c>
      <c r="T195" s="9">
        <f t="shared" si="58"/>
        <v>-52361.893630090868</v>
      </c>
      <c r="U195" s="9">
        <f t="shared" si="59"/>
        <v>30029.51225425076</v>
      </c>
      <c r="V195" s="9">
        <f t="shared" si="60"/>
        <v>-1736863.7746083289</v>
      </c>
      <c r="W195" s="9">
        <f t="shared" si="61"/>
        <v>-20995.343971425144</v>
      </c>
      <c r="X195" s="9">
        <f t="shared" si="62"/>
        <v>-5931.009637286239</v>
      </c>
      <c r="Y195" s="9">
        <f t="shared" si="63"/>
        <v>132652.40637077624</v>
      </c>
      <c r="Z195" s="9">
        <f t="shared" si="64"/>
        <v>3860.1871521155681</v>
      </c>
      <c r="AA195" s="20"/>
      <c r="AB195" s="9">
        <v>-275982.63451518276</v>
      </c>
      <c r="AC195" s="9">
        <v>12.522412240071562</v>
      </c>
      <c r="AD195" s="9">
        <v>1.155599201769995E-2</v>
      </c>
      <c r="AE195" s="9">
        <v>90636.898990995338</v>
      </c>
      <c r="AF195" s="9">
        <v>1416772.9539860869</v>
      </c>
      <c r="AG195" s="9">
        <v>0.91618861294594744</v>
      </c>
      <c r="AH195" s="9">
        <v>151660.30551733426</v>
      </c>
      <c r="AI195" s="9">
        <v>4628.2586134764488</v>
      </c>
      <c r="AJ195" s="9">
        <v>3475.40393934644</v>
      </c>
      <c r="AK195" s="9">
        <v>4733.7784584132914</v>
      </c>
      <c r="AL195" s="9">
        <v>7066.673457418311</v>
      </c>
      <c r="AM195" s="9">
        <v>6175.3660542402431</v>
      </c>
      <c r="AN195" s="9">
        <v>148.07251635367416</v>
      </c>
      <c r="AO195" s="9">
        <v>11328435.715810763</v>
      </c>
      <c r="AP195" s="9">
        <v>1035609.7895680057</v>
      </c>
      <c r="AQ195" s="9">
        <v>1465157.4512147596</v>
      </c>
      <c r="AR195" s="9">
        <v>257713.65964699251</v>
      </c>
      <c r="AS195" s="9">
        <v>35655732.623735256</v>
      </c>
      <c r="AT195" s="9">
        <v>20126.627659454345</v>
      </c>
      <c r="AU195" s="9">
        <v>58037.336471275245</v>
      </c>
      <c r="AV195" s="9">
        <v>352033.24631990271</v>
      </c>
      <c r="AW195" s="9">
        <v>12221.67817989984</v>
      </c>
      <c r="AX195" s="20"/>
      <c r="AY195" s="9">
        <v>-213926.59193103446</v>
      </c>
      <c r="AZ195" s="9">
        <v>11.725645359531933</v>
      </c>
      <c r="BA195" s="9">
        <v>9.7621954826186269E-3</v>
      </c>
      <c r="BB195" s="9">
        <v>68487.432003414418</v>
      </c>
      <c r="BC195" s="9">
        <v>842278.63079964218</v>
      </c>
      <c r="BD195" s="9">
        <v>0.6716443162424387</v>
      </c>
      <c r="BE195" s="9">
        <v>78540.104905331187</v>
      </c>
      <c r="BF195" s="9">
        <v>3577.6622286479092</v>
      </c>
      <c r="BG195" s="9">
        <v>2600.2235234178224</v>
      </c>
      <c r="BH195" s="9">
        <v>3640.2386056818573</v>
      </c>
      <c r="BI195" s="9">
        <v>5962.8618318533436</v>
      </c>
      <c r="BJ195" s="9">
        <v>6202.7792079100891</v>
      </c>
      <c r="BK195" s="9">
        <v>138.86023463090527</v>
      </c>
      <c r="BL195" s="9">
        <v>11899883.877530605</v>
      </c>
      <c r="BM195" s="9">
        <v>1072115.4349173326</v>
      </c>
      <c r="BN195" s="9">
        <v>1517519.3448448505</v>
      </c>
      <c r="BO195" s="9">
        <v>227684.14739274175</v>
      </c>
      <c r="BP195" s="9">
        <v>37392596.398343585</v>
      </c>
      <c r="BQ195" s="9">
        <v>41121.971630879489</v>
      </c>
      <c r="BR195" s="9">
        <v>63968.346108561484</v>
      </c>
      <c r="BS195" s="9">
        <v>219380.83994912647</v>
      </c>
      <c r="BT195" s="9">
        <v>8361.4910277842719</v>
      </c>
      <c r="BU195" s="20"/>
    </row>
    <row r="196" spans="2:73" x14ac:dyDescent="0.2">
      <c r="B196" s="4" t="s">
        <v>54</v>
      </c>
      <c r="C196" s="12">
        <v>9</v>
      </c>
      <c r="D196" s="19"/>
      <c r="E196" s="9">
        <f t="shared" si="65"/>
        <v>58576.677621068957</v>
      </c>
      <c r="F196" s="9">
        <f t="shared" si="44"/>
        <v>0.99930491928283693</v>
      </c>
      <c r="G196" s="9">
        <f t="shared" si="45"/>
        <v>2.201066335971516E-3</v>
      </c>
      <c r="H196" s="9">
        <f t="shared" si="46"/>
        <v>26820.74804435471</v>
      </c>
      <c r="I196" s="9">
        <f t="shared" si="47"/>
        <v>692940.9638482614</v>
      </c>
      <c r="J196" s="9">
        <f t="shared" si="48"/>
        <v>0.29432654375640754</v>
      </c>
      <c r="K196" s="9">
        <f t="shared" si="49"/>
        <v>87198.095660045961</v>
      </c>
      <c r="L196" s="9">
        <f t="shared" si="50"/>
        <v>1268.0489802535003</v>
      </c>
      <c r="M196" s="9">
        <f t="shared" si="51"/>
        <v>1070.9246717679557</v>
      </c>
      <c r="N196" s="9">
        <f t="shared" si="52"/>
        <v>1319.9714202991713</v>
      </c>
      <c r="O196" s="9">
        <f t="shared" si="53"/>
        <v>1372.5955856939418</v>
      </c>
      <c r="P196" s="9">
        <f t="shared" si="54"/>
        <v>-16.353162459634405</v>
      </c>
      <c r="Q196" s="9">
        <f t="shared" si="55"/>
        <v>11.737955127001953</v>
      </c>
      <c r="R196" s="9">
        <f t="shared" si="56"/>
        <v>-455688.68800126016</v>
      </c>
      <c r="S196" s="9">
        <f t="shared" si="57"/>
        <v>-41093.988936059643</v>
      </c>
      <c r="T196" s="9">
        <f t="shared" si="58"/>
        <v>-58941.555180629948</v>
      </c>
      <c r="U196" s="9">
        <f t="shared" si="59"/>
        <v>37236.872322276904</v>
      </c>
      <c r="V196" s="9">
        <f t="shared" si="60"/>
        <v>-1984449.1663468927</v>
      </c>
      <c r="W196" s="9">
        <f t="shared" si="61"/>
        <v>-23999.542265985543</v>
      </c>
      <c r="X196" s="9">
        <f t="shared" si="62"/>
        <v>-6717.0740721452748</v>
      </c>
      <c r="Y196" s="9">
        <f t="shared" si="63"/>
        <v>159787.13170714088</v>
      </c>
      <c r="Z196" s="9">
        <f t="shared" si="64"/>
        <v>4693.9047122956454</v>
      </c>
      <c r="AA196" s="20"/>
      <c r="AB196" s="9">
        <v>-182090.73830134512</v>
      </c>
      <c r="AC196" s="9">
        <v>14.190655948756268</v>
      </c>
      <c r="AD196" s="9">
        <v>1.3183536253917483E-2</v>
      </c>
      <c r="AE196" s="9">
        <v>103869.10904819601</v>
      </c>
      <c r="AF196" s="9">
        <v>1640504.4234978596</v>
      </c>
      <c r="AG196" s="9">
        <v>1.0499263995291515</v>
      </c>
      <c r="AH196" s="9">
        <v>175555.71367854363</v>
      </c>
      <c r="AI196" s="9">
        <v>5292.9189874824015</v>
      </c>
      <c r="AJ196" s="9">
        <v>3996.1761356130073</v>
      </c>
      <c r="AK196" s="9">
        <v>5415.2398516912635</v>
      </c>
      <c r="AL196" s="9">
        <v>8080.8151465289575</v>
      </c>
      <c r="AM196" s="9">
        <v>6961.7734464392261</v>
      </c>
      <c r="AN196" s="9">
        <v>167.95571908677044</v>
      </c>
      <c r="AO196" s="9">
        <v>12931680.674220685</v>
      </c>
      <c r="AP196" s="9">
        <v>1165035.8753459402</v>
      </c>
      <c r="AQ196" s="9">
        <v>1648267.7077698291</v>
      </c>
      <c r="AR196" s="9">
        <v>293381.53813911148</v>
      </c>
      <c r="AS196" s="9">
        <v>40082221.781789653</v>
      </c>
      <c r="AT196" s="9">
        <v>22262.675818753934</v>
      </c>
      <c r="AU196" s="9">
        <v>65247.315299986425</v>
      </c>
      <c r="AV196" s="9">
        <v>406590.5766499085</v>
      </c>
      <c r="AW196" s="9">
        <v>14100.582118552958</v>
      </c>
      <c r="AX196" s="20"/>
      <c r="AY196" s="9">
        <v>-240667.41592241407</v>
      </c>
      <c r="AZ196" s="9">
        <v>13.191351029473431</v>
      </c>
      <c r="BA196" s="9">
        <v>1.0982469917945967E-2</v>
      </c>
      <c r="BB196" s="9">
        <v>77048.361003841303</v>
      </c>
      <c r="BC196" s="9">
        <v>947563.45964959823</v>
      </c>
      <c r="BD196" s="9">
        <v>0.75559985577274391</v>
      </c>
      <c r="BE196" s="9">
        <v>88357.618018497669</v>
      </c>
      <c r="BF196" s="9">
        <v>4024.8700072289012</v>
      </c>
      <c r="BG196" s="9">
        <v>2925.2514638450516</v>
      </c>
      <c r="BH196" s="9">
        <v>4095.2684313920922</v>
      </c>
      <c r="BI196" s="9">
        <v>6708.2195608350157</v>
      </c>
      <c r="BJ196" s="9">
        <v>6978.1266088988605</v>
      </c>
      <c r="BK196" s="9">
        <v>156.21776395976849</v>
      </c>
      <c r="BL196" s="9">
        <v>13387369.362221945</v>
      </c>
      <c r="BM196" s="9">
        <v>1206129.8642819999</v>
      </c>
      <c r="BN196" s="9">
        <v>1707209.262950459</v>
      </c>
      <c r="BO196" s="9">
        <v>256144.66581683457</v>
      </c>
      <c r="BP196" s="9">
        <v>42066670.948136546</v>
      </c>
      <c r="BQ196" s="9">
        <v>46262.218084739477</v>
      </c>
      <c r="BR196" s="9">
        <v>71964.3893721317</v>
      </c>
      <c r="BS196" s="9">
        <v>246803.44494276762</v>
      </c>
      <c r="BT196" s="9">
        <v>9406.6774062573131</v>
      </c>
      <c r="BU196" s="20"/>
    </row>
    <row r="197" spans="2:73" x14ac:dyDescent="0.2">
      <c r="B197" s="4" t="s">
        <v>54</v>
      </c>
      <c r="C197" s="12">
        <v>10</v>
      </c>
      <c r="D197" s="19"/>
      <c r="E197" s="9">
        <f t="shared" si="65"/>
        <v>19376.725938645191</v>
      </c>
      <c r="F197" s="9">
        <f t="shared" si="44"/>
        <v>1.2221532155059602</v>
      </c>
      <c r="G197" s="9">
        <f t="shared" si="45"/>
        <v>2.6420483694108137E-3</v>
      </c>
      <c r="H197" s="9">
        <f t="shared" si="46"/>
        <v>31839.658565069112</v>
      </c>
      <c r="I197" s="9">
        <f t="shared" si="47"/>
        <v>818769.61585935648</v>
      </c>
      <c r="J197" s="9">
        <f t="shared" si="48"/>
        <v>0.34731068656704067</v>
      </c>
      <c r="K197" s="9">
        <f t="shared" si="49"/>
        <v>102081.67821713508</v>
      </c>
      <c r="L197" s="9">
        <f t="shared" si="50"/>
        <v>1500.9354807886639</v>
      </c>
      <c r="M197" s="9">
        <f t="shared" si="51"/>
        <v>1281.8489300111232</v>
      </c>
      <c r="N197" s="9">
        <f t="shared" si="52"/>
        <v>1562.4670059497475</v>
      </c>
      <c r="O197" s="9">
        <f t="shared" si="53"/>
        <v>1667.5077585308445</v>
      </c>
      <c r="P197" s="9">
        <f t="shared" si="54"/>
        <v>-1.65933685649361</v>
      </c>
      <c r="Q197" s="9">
        <f t="shared" si="55"/>
        <v>14.546981845841856</v>
      </c>
      <c r="R197" s="9">
        <f t="shared" si="56"/>
        <v>-270299.94372966886</v>
      </c>
      <c r="S197" s="9">
        <f t="shared" si="57"/>
        <v>-45358.26911509363</v>
      </c>
      <c r="T197" s="9">
        <f t="shared" si="58"/>
        <v>-65055.898463978665</v>
      </c>
      <c r="U197" s="9">
        <f t="shared" si="59"/>
        <v>45036.433358178881</v>
      </c>
      <c r="V197" s="9">
        <f t="shared" si="60"/>
        <v>-2224145.4317430109</v>
      </c>
      <c r="W197" s="9">
        <f t="shared" si="61"/>
        <v>-26867.710883719476</v>
      </c>
      <c r="X197" s="9">
        <f t="shared" si="62"/>
        <v>-7479.1779945115268</v>
      </c>
      <c r="Y197" s="9">
        <f t="shared" si="63"/>
        <v>188585.05654829927</v>
      </c>
      <c r="Z197" s="9">
        <f t="shared" si="64"/>
        <v>5577.3618301204606</v>
      </c>
      <c r="AA197" s="20"/>
      <c r="AB197" s="9">
        <v>-248031.51397514821</v>
      </c>
      <c r="AC197" s="9">
        <v>15.879209914920887</v>
      </c>
      <c r="AD197" s="9">
        <v>1.4844792722684097E-2</v>
      </c>
      <c r="AE197" s="9">
        <v>117448.94856933718</v>
      </c>
      <c r="AF197" s="9">
        <v>1871617.9043589092</v>
      </c>
      <c r="AG197" s="9">
        <v>1.1868660818700896</v>
      </c>
      <c r="AH197" s="9">
        <v>200256.80934879914</v>
      </c>
      <c r="AI197" s="9">
        <v>5973.013266598552</v>
      </c>
      <c r="AJ197" s="9">
        <v>4532.1283342834031</v>
      </c>
      <c r="AK197" s="9">
        <v>6112.7652630520697</v>
      </c>
      <c r="AL197" s="9">
        <v>9121.0850483475297</v>
      </c>
      <c r="AM197" s="9">
        <v>7751.8146730311264</v>
      </c>
      <c r="AN197" s="9">
        <v>188.12227513447357</v>
      </c>
      <c r="AO197" s="9">
        <v>14604554.903183591</v>
      </c>
      <c r="AP197" s="9">
        <v>1294786.0245315724</v>
      </c>
      <c r="AQ197" s="9">
        <v>1831843.2825920866</v>
      </c>
      <c r="AR197" s="9">
        <v>329641.61759910622</v>
      </c>
      <c r="AS197" s="9">
        <v>44516600.066186503</v>
      </c>
      <c r="AT197" s="9">
        <v>24534.753654879903</v>
      </c>
      <c r="AU197" s="9">
        <v>72481.254641190375</v>
      </c>
      <c r="AV197" s="9">
        <v>462811.10648470762</v>
      </c>
      <c r="AW197" s="9">
        <v>16029.225614850808</v>
      </c>
      <c r="AX197" s="20"/>
      <c r="AY197" s="9">
        <v>-267408.2399137934</v>
      </c>
      <c r="AZ197" s="9">
        <v>14.657056699414927</v>
      </c>
      <c r="BA197" s="9">
        <v>1.2202744353273284E-2</v>
      </c>
      <c r="BB197" s="9">
        <v>85609.29000426807</v>
      </c>
      <c r="BC197" s="9">
        <v>1052848.2884995528</v>
      </c>
      <c r="BD197" s="9">
        <v>0.8395553953030489</v>
      </c>
      <c r="BE197" s="9">
        <v>98175.131131664064</v>
      </c>
      <c r="BF197" s="9">
        <v>4472.0777858098882</v>
      </c>
      <c r="BG197" s="9">
        <v>3250.2794042722799</v>
      </c>
      <c r="BH197" s="9">
        <v>4550.2982571023222</v>
      </c>
      <c r="BI197" s="9">
        <v>7453.5772898166852</v>
      </c>
      <c r="BJ197" s="9">
        <v>7753.47400988762</v>
      </c>
      <c r="BK197" s="9">
        <v>173.57529328863171</v>
      </c>
      <c r="BL197" s="9">
        <v>14874854.846913259</v>
      </c>
      <c r="BM197" s="9">
        <v>1340144.293646666</v>
      </c>
      <c r="BN197" s="9">
        <v>1896899.1810560653</v>
      </c>
      <c r="BO197" s="9">
        <v>284605.18424092734</v>
      </c>
      <c r="BP197" s="9">
        <v>46740745.497929513</v>
      </c>
      <c r="BQ197" s="9">
        <v>51402.464538599379</v>
      </c>
      <c r="BR197" s="9">
        <v>79960.432635701902</v>
      </c>
      <c r="BS197" s="9">
        <v>274226.04993640835</v>
      </c>
      <c r="BT197" s="9">
        <v>10451.863784730347</v>
      </c>
      <c r="BU197" s="20"/>
    </row>
    <row r="198" spans="2:73" x14ac:dyDescent="0.2">
      <c r="B198" s="4" t="s">
        <v>54</v>
      </c>
      <c r="C198" s="12">
        <v>11</v>
      </c>
      <c r="D198" s="19"/>
      <c r="E198" s="9">
        <f t="shared" si="65"/>
        <v>120491.97115267563</v>
      </c>
      <c r="F198" s="9">
        <f t="shared" si="44"/>
        <v>1.4537948937046465</v>
      </c>
      <c r="G198" s="9">
        <f t="shared" si="45"/>
        <v>3.0915626604447119E-3</v>
      </c>
      <c r="H198" s="9">
        <f t="shared" si="46"/>
        <v>37172.316976459289</v>
      </c>
      <c r="I198" s="9">
        <f t="shared" si="47"/>
        <v>945796.59810631303</v>
      </c>
      <c r="J198" s="9">
        <f t="shared" si="48"/>
        <v>0.40096879558167764</v>
      </c>
      <c r="K198" s="9">
        <f t="shared" si="49"/>
        <v>116790.80875265515</v>
      </c>
      <c r="L198" s="9">
        <f t="shared" si="50"/>
        <v>1739.7535530463256</v>
      </c>
      <c r="M198" s="9">
        <f t="shared" si="51"/>
        <v>1496.5501980837894</v>
      </c>
      <c r="N198" s="9">
        <f t="shared" si="52"/>
        <v>1811.1491440355594</v>
      </c>
      <c r="O198" s="9">
        <f t="shared" si="53"/>
        <v>1967.9892658568206</v>
      </c>
      <c r="P198" s="9">
        <f t="shared" si="54"/>
        <v>15.633991784714453</v>
      </c>
      <c r="Q198" s="9">
        <f t="shared" si="55"/>
        <v>17.383918393087555</v>
      </c>
      <c r="R198" s="9">
        <f t="shared" si="56"/>
        <v>-82132.044934328645</v>
      </c>
      <c r="S198" s="9">
        <f t="shared" si="57"/>
        <v>-49113.040954384953</v>
      </c>
      <c r="T198" s="9">
        <f t="shared" si="58"/>
        <v>-70436.520610729</v>
      </c>
      <c r="U198" s="9">
        <f t="shared" si="59"/>
        <v>53148.35632766044</v>
      </c>
      <c r="V198" s="9">
        <f t="shared" si="60"/>
        <v>-2445191.7538844123</v>
      </c>
      <c r="W198" s="9">
        <f t="shared" si="61"/>
        <v>-29631.63608746064</v>
      </c>
      <c r="X198" s="9">
        <f t="shared" si="62"/>
        <v>-8123.2885278548201</v>
      </c>
      <c r="Y198" s="9">
        <f t="shared" si="63"/>
        <v>217899.64950087952</v>
      </c>
      <c r="Z198" s="9">
        <f t="shared" si="64"/>
        <v>6466.437860653381</v>
      </c>
      <c r="AA198" s="20"/>
      <c r="AB198" s="9">
        <v>-173657.09275249671</v>
      </c>
      <c r="AC198" s="9">
        <v>17.576557263061062</v>
      </c>
      <c r="AD198" s="9">
        <v>1.6514581449045329E-2</v>
      </c>
      <c r="AE198" s="9">
        <v>131342.53598115419</v>
      </c>
      <c r="AF198" s="9">
        <v>2103929.7154558217</v>
      </c>
      <c r="AG198" s="9">
        <v>1.3244797304150309</v>
      </c>
      <c r="AH198" s="9">
        <v>224783.45299748567</v>
      </c>
      <c r="AI198" s="9">
        <v>6659.0391174372016</v>
      </c>
      <c r="AJ198" s="9">
        <v>5071.8575427832957</v>
      </c>
      <c r="AK198" s="9">
        <v>6816.4772268481138</v>
      </c>
      <c r="AL198" s="9">
        <v>10166.924284655173</v>
      </c>
      <c r="AM198" s="9">
        <v>8544.4554026610931</v>
      </c>
      <c r="AN198" s="9">
        <v>208.31674101058235</v>
      </c>
      <c r="AO198" s="9">
        <v>16280208.286670262</v>
      </c>
      <c r="AP198" s="9">
        <v>1425045.6820569483</v>
      </c>
      <c r="AQ198" s="9">
        <v>2016152.5785509422</v>
      </c>
      <c r="AR198" s="9">
        <v>366214.05899268057</v>
      </c>
      <c r="AS198" s="9">
        <v>48969628.293838061</v>
      </c>
      <c r="AT198" s="9">
        <v>26911.074904998692</v>
      </c>
      <c r="AU198" s="9">
        <v>79833.18737141724</v>
      </c>
      <c r="AV198" s="9">
        <v>519548.30443092861</v>
      </c>
      <c r="AW198" s="9">
        <v>17963.488023856764</v>
      </c>
      <c r="AX198" s="20"/>
      <c r="AY198" s="9">
        <v>-294149.06390517234</v>
      </c>
      <c r="AZ198" s="9">
        <v>16.122762369356415</v>
      </c>
      <c r="BA198" s="9">
        <v>1.3423018788600617E-2</v>
      </c>
      <c r="BB198" s="9">
        <v>94170.219004694896</v>
      </c>
      <c r="BC198" s="9">
        <v>1158133.1173495087</v>
      </c>
      <c r="BD198" s="9">
        <v>0.92351093483335323</v>
      </c>
      <c r="BE198" s="9">
        <v>107992.64424483052</v>
      </c>
      <c r="BF198" s="9">
        <v>4919.2855643908761</v>
      </c>
      <c r="BG198" s="9">
        <v>3575.3073446995063</v>
      </c>
      <c r="BH198" s="9">
        <v>5005.3280828125544</v>
      </c>
      <c r="BI198" s="9">
        <v>8198.9350187983528</v>
      </c>
      <c r="BJ198" s="9">
        <v>8528.8214108763786</v>
      </c>
      <c r="BK198" s="9">
        <v>190.93282261749479</v>
      </c>
      <c r="BL198" s="9">
        <v>16362340.331604591</v>
      </c>
      <c r="BM198" s="9">
        <v>1474158.7230113333</v>
      </c>
      <c r="BN198" s="9">
        <v>2086589.0991616712</v>
      </c>
      <c r="BO198" s="9">
        <v>313065.70266502013</v>
      </c>
      <c r="BP198" s="9">
        <v>51414820.047722474</v>
      </c>
      <c r="BQ198" s="9">
        <v>56542.710992459331</v>
      </c>
      <c r="BR198" s="9">
        <v>87956.47589927206</v>
      </c>
      <c r="BS198" s="9">
        <v>301648.65493004909</v>
      </c>
      <c r="BT198" s="9">
        <v>11497.050163203383</v>
      </c>
      <c r="BU198" s="20"/>
    </row>
    <row r="199" spans="2:73" x14ac:dyDescent="0.2">
      <c r="B199" s="4" t="s">
        <v>54</v>
      </c>
      <c r="C199" s="12">
        <v>12</v>
      </c>
      <c r="D199" s="19"/>
      <c r="E199" s="9">
        <f t="shared" si="65"/>
        <v>251442.8191752503</v>
      </c>
      <c r="F199" s="9">
        <f t="shared" si="44"/>
        <v>1.7044058127076269</v>
      </c>
      <c r="G199" s="9">
        <f t="shared" si="45"/>
        <v>3.5789719991350163E-3</v>
      </c>
      <c r="H199" s="9">
        <f t="shared" si="46"/>
        <v>42617.544289189027</v>
      </c>
      <c r="I199" s="9">
        <f t="shared" si="47"/>
        <v>1081728.0636684916</v>
      </c>
      <c r="J199" s="9">
        <f t="shared" si="48"/>
        <v>0.45810187612646458</v>
      </c>
      <c r="K199" s="9">
        <f t="shared" si="49"/>
        <v>132594.05911231285</v>
      </c>
      <c r="L199" s="9">
        <f t="shared" si="50"/>
        <v>1992.7371721495219</v>
      </c>
      <c r="M199" s="9">
        <f t="shared" si="51"/>
        <v>1728.3566420939105</v>
      </c>
      <c r="N199" s="9">
        <f t="shared" si="52"/>
        <v>2074.5397360205552</v>
      </c>
      <c r="O199" s="9">
        <f t="shared" si="53"/>
        <v>2299.7031679956872</v>
      </c>
      <c r="P199" s="9">
        <f t="shared" si="54"/>
        <v>35.709241182892583</v>
      </c>
      <c r="Q199" s="9">
        <f t="shared" si="55"/>
        <v>20.601664492871748</v>
      </c>
      <c r="R199" s="9">
        <f t="shared" si="56"/>
        <v>195783.79159234464</v>
      </c>
      <c r="S199" s="9">
        <f t="shared" si="57"/>
        <v>-52943.469947085483</v>
      </c>
      <c r="T199" s="9">
        <f t="shared" si="58"/>
        <v>-75928.743002747186</v>
      </c>
      <c r="U199" s="9">
        <f t="shared" si="59"/>
        <v>61760.887441400148</v>
      </c>
      <c r="V199" s="9">
        <f t="shared" si="60"/>
        <v>-2674457.691536285</v>
      </c>
      <c r="W199" s="9">
        <f t="shared" si="61"/>
        <v>-32318.03913037962</v>
      </c>
      <c r="X199" s="9">
        <f t="shared" si="62"/>
        <v>-8854.2363058090559</v>
      </c>
      <c r="Y199" s="9">
        <f t="shared" si="63"/>
        <v>248943.53931744903</v>
      </c>
      <c r="Z199" s="9">
        <f t="shared" si="64"/>
        <v>7424.9281534111142</v>
      </c>
      <c r="AA199" s="20"/>
      <c r="AB199" s="9">
        <v>-69447.068721301563</v>
      </c>
      <c r="AC199" s="9">
        <v>19.292873852005531</v>
      </c>
      <c r="AD199" s="9">
        <v>1.8222265223062951E-2</v>
      </c>
      <c r="AE199" s="9">
        <v>145348.69229431072</v>
      </c>
      <c r="AF199" s="9">
        <v>2345146.0098679559</v>
      </c>
      <c r="AG199" s="9">
        <v>1.4655683504901227</v>
      </c>
      <c r="AH199" s="9">
        <v>250404.2164703098</v>
      </c>
      <c r="AI199" s="9">
        <v>7359.2305151213886</v>
      </c>
      <c r="AJ199" s="9">
        <v>5628.6919272206451</v>
      </c>
      <c r="AK199" s="9">
        <v>7534.8976445433436</v>
      </c>
      <c r="AL199" s="9">
        <v>11243.995915775702</v>
      </c>
      <c r="AM199" s="9">
        <v>9339.8780530480344</v>
      </c>
      <c r="AN199" s="9">
        <v>228.89201643922974</v>
      </c>
      <c r="AO199" s="9">
        <v>18045609.607888252</v>
      </c>
      <c r="AP199" s="9">
        <v>1555229.6824289139</v>
      </c>
      <c r="AQ199" s="9">
        <v>2200350.2742645289</v>
      </c>
      <c r="AR199" s="9">
        <v>403287.10853051278</v>
      </c>
      <c r="AS199" s="9">
        <v>53414436.905979119</v>
      </c>
      <c r="AT199" s="9">
        <v>29364.918315939634</v>
      </c>
      <c r="AU199" s="9">
        <v>87098.282857033235</v>
      </c>
      <c r="AV199" s="9">
        <v>578014.79924113897</v>
      </c>
      <c r="AW199" s="9">
        <v>19967.164695087533</v>
      </c>
      <c r="AX199" s="20"/>
      <c r="AY199" s="9">
        <v>-320889.88789655187</v>
      </c>
      <c r="AZ199" s="9">
        <v>17.588468039297904</v>
      </c>
      <c r="BA199" s="9">
        <v>1.4643293223927935E-2</v>
      </c>
      <c r="BB199" s="9">
        <v>102731.14800512169</v>
      </c>
      <c r="BC199" s="9">
        <v>1263417.9461994644</v>
      </c>
      <c r="BD199" s="9">
        <v>1.0074664743636581</v>
      </c>
      <c r="BE199" s="9">
        <v>117810.15735799693</v>
      </c>
      <c r="BF199" s="9">
        <v>5366.4933429718667</v>
      </c>
      <c r="BG199" s="9">
        <v>3900.3352851267346</v>
      </c>
      <c r="BH199" s="9">
        <v>5460.3579085227884</v>
      </c>
      <c r="BI199" s="9">
        <v>8944.2927477800149</v>
      </c>
      <c r="BJ199" s="9">
        <v>9304.1688118651418</v>
      </c>
      <c r="BK199" s="9">
        <v>208.29035194635799</v>
      </c>
      <c r="BL199" s="9">
        <v>17849825.816295907</v>
      </c>
      <c r="BM199" s="9">
        <v>1608173.1523759994</v>
      </c>
      <c r="BN199" s="9">
        <v>2276279.0172672761</v>
      </c>
      <c r="BO199" s="9">
        <v>341526.22108911263</v>
      </c>
      <c r="BP199" s="9">
        <v>56088894.597515404</v>
      </c>
      <c r="BQ199" s="9">
        <v>61682.957446319255</v>
      </c>
      <c r="BR199" s="9">
        <v>95952.519162842291</v>
      </c>
      <c r="BS199" s="9">
        <v>329071.25992368994</v>
      </c>
      <c r="BT199" s="9">
        <v>12542.236541676419</v>
      </c>
      <c r="BU199" s="20"/>
    </row>
    <row r="200" spans="2:73" x14ac:dyDescent="0.2">
      <c r="B200" s="4" t="s">
        <v>54</v>
      </c>
      <c r="C200" s="12">
        <v>13</v>
      </c>
      <c r="D200" s="19"/>
      <c r="E200" s="9">
        <f t="shared" si="65"/>
        <v>340427.99839844904</v>
      </c>
      <c r="F200" s="9">
        <f t="shared" ref="F200:F263" si="66">AC200-AZ200</f>
        <v>1.9648210021798747</v>
      </c>
      <c r="G200" s="9">
        <f t="shared" ref="G200:G263" si="67">AD200-BA200</f>
        <v>4.0833590447675733E-3</v>
      </c>
      <c r="H200" s="9">
        <f t="shared" ref="H200:H263" si="68">AE200-BB200</f>
        <v>48297.403699979477</v>
      </c>
      <c r="I200" s="9">
        <f t="shared" ref="I200:I263" si="69">AF200-BC200</f>
        <v>1221350.4388698097</v>
      </c>
      <c r="J200" s="9">
        <f t="shared" ref="J200:J263" si="70">AG200-BD200</f>
        <v>0.51691791192229442</v>
      </c>
      <c r="K200" s="9">
        <f t="shared" ref="K200:K263" si="71">AH200-BE200</f>
        <v>148652.2453645959</v>
      </c>
      <c r="L200" s="9">
        <f t="shared" ref="L200:L263" si="72">AI200-BF200</f>
        <v>2254.8749128636437</v>
      </c>
      <c r="M200" s="9">
        <f t="shared" ref="M200:M263" si="73">AJ200-BG200</f>
        <v>1967.1324969036359</v>
      </c>
      <c r="N200" s="9">
        <f t="shared" ref="N200:N263" si="74">AK200-BH200</f>
        <v>2347.4289552920691</v>
      </c>
      <c r="O200" s="9">
        <f t="shared" ref="O200:O263" si="75">AL200-BI200</f>
        <v>2644.0549321210747</v>
      </c>
      <c r="P200" s="9">
        <f t="shared" ref="P200:P263" si="76">AM200-BJ200</f>
        <v>57.555519549863675</v>
      </c>
      <c r="Q200" s="9">
        <f t="shared" ref="Q200:Q263" si="77">AN200-BK200</f>
        <v>23.951108816163611</v>
      </c>
      <c r="R200" s="9">
        <f t="shared" ref="R200:R263" si="78">AO200-BL200</f>
        <v>504199.63921442628</v>
      </c>
      <c r="S200" s="9">
        <f t="shared" ref="S200:S263" si="79">AP200-BM200</f>
        <v>-56606.311257923953</v>
      </c>
      <c r="T200" s="9">
        <f t="shared" ref="T200:T263" si="80">AQ200-BN200</f>
        <v>-81180.427358327899</v>
      </c>
      <c r="U200" s="9">
        <f t="shared" ref="U200:U263" si="81">AR200-BO200</f>
        <v>70643.876410245779</v>
      </c>
      <c r="V200" s="9">
        <f t="shared" ref="V200:V263" si="82">AS200-BP200</f>
        <v>-2899212.9717685133</v>
      </c>
      <c r="W200" s="9">
        <f t="shared" ref="W200:W263" si="83">AT200-BQ200</f>
        <v>-34924.392791006554</v>
      </c>
      <c r="X200" s="9">
        <f t="shared" ref="X200:X263" si="84">AU200-BR200</f>
        <v>-9573.4972499490395</v>
      </c>
      <c r="Y200" s="9">
        <f t="shared" ref="Y200:Y263" si="85">AV200-BS200</f>
        <v>280899.23729862081</v>
      </c>
      <c r="Z200" s="9">
        <f t="shared" ref="Z200:Z263" si="86">AW200-BT200</f>
        <v>8409.3361193340734</v>
      </c>
      <c r="AA200" s="20"/>
      <c r="AB200" s="9">
        <v>-7202.7134894819255</v>
      </c>
      <c r="AC200" s="9">
        <v>21.018994711419268</v>
      </c>
      <c r="AD200" s="9">
        <v>1.9946926704022844E-2</v>
      </c>
      <c r="AE200" s="9">
        <v>159589.48070552797</v>
      </c>
      <c r="AF200" s="9">
        <v>2590053.2139192284</v>
      </c>
      <c r="AG200" s="9">
        <v>1.6083399258162572</v>
      </c>
      <c r="AH200" s="9">
        <v>276279.9158357592</v>
      </c>
      <c r="AI200" s="9">
        <v>8068.5760344164955</v>
      </c>
      <c r="AJ200" s="9">
        <v>6192.4957224575992</v>
      </c>
      <c r="AK200" s="9">
        <v>8262.816689525087</v>
      </c>
      <c r="AL200" s="9">
        <v>12333.705408882768</v>
      </c>
      <c r="AM200" s="9">
        <v>10137.071732403769</v>
      </c>
      <c r="AN200" s="9">
        <v>249.59899009138476</v>
      </c>
      <c r="AO200" s="9">
        <v>19841510.940201662</v>
      </c>
      <c r="AP200" s="9">
        <v>1685581.2704827418</v>
      </c>
      <c r="AQ200" s="9">
        <v>2384788.5080145551</v>
      </c>
      <c r="AR200" s="9">
        <v>440630.61592345103</v>
      </c>
      <c r="AS200" s="9">
        <v>57863756.175539859</v>
      </c>
      <c r="AT200" s="9">
        <v>31898.811109172628</v>
      </c>
      <c r="AU200" s="9">
        <v>94375.065176463395</v>
      </c>
      <c r="AV200" s="9">
        <v>637393.10221595154</v>
      </c>
      <c r="AW200" s="9">
        <v>21996.759039483528</v>
      </c>
      <c r="AX200" s="20"/>
      <c r="AY200" s="9">
        <v>-347630.71188793099</v>
      </c>
      <c r="AZ200" s="9">
        <v>19.054173709239393</v>
      </c>
      <c r="BA200" s="9">
        <v>1.586356765925527E-2</v>
      </c>
      <c r="BB200" s="9">
        <v>111292.07700554849</v>
      </c>
      <c r="BC200" s="9">
        <v>1368702.7750494187</v>
      </c>
      <c r="BD200" s="9">
        <v>1.0914220138939628</v>
      </c>
      <c r="BE200" s="9">
        <v>127627.67047116329</v>
      </c>
      <c r="BF200" s="9">
        <v>5813.7011215528519</v>
      </c>
      <c r="BG200" s="9">
        <v>4225.3632255539633</v>
      </c>
      <c r="BH200" s="9">
        <v>5915.3877342330179</v>
      </c>
      <c r="BI200" s="9">
        <v>9689.6504767616934</v>
      </c>
      <c r="BJ200" s="9">
        <v>10079.516212853905</v>
      </c>
      <c r="BK200" s="9">
        <v>225.64788127522115</v>
      </c>
      <c r="BL200" s="9">
        <v>19337311.300987236</v>
      </c>
      <c r="BM200" s="9">
        <v>1742187.5817406657</v>
      </c>
      <c r="BN200" s="9">
        <v>2465968.935372883</v>
      </c>
      <c r="BO200" s="9">
        <v>369986.73951320525</v>
      </c>
      <c r="BP200" s="9">
        <v>60762969.147308372</v>
      </c>
      <c r="BQ200" s="9">
        <v>66823.203900179185</v>
      </c>
      <c r="BR200" s="9">
        <v>103948.56242641243</v>
      </c>
      <c r="BS200" s="9">
        <v>356493.86491733073</v>
      </c>
      <c r="BT200" s="9">
        <v>13587.422920149455</v>
      </c>
      <c r="BU200" s="20"/>
    </row>
    <row r="201" spans="2:73" x14ac:dyDescent="0.2">
      <c r="B201" s="4" t="s">
        <v>54</v>
      </c>
      <c r="C201" s="12">
        <v>14</v>
      </c>
      <c r="D201" s="19"/>
      <c r="E201" s="9">
        <f t="shared" ref="E201:E264" si="87">AB201-AY201</f>
        <v>565460.98704228387</v>
      </c>
      <c r="F201" s="9">
        <f t="shared" si="66"/>
        <v>2.2973690105540499</v>
      </c>
      <c r="G201" s="9">
        <f t="shared" si="67"/>
        <v>4.6505034163871056E-3</v>
      </c>
      <c r="H201" s="9">
        <f t="shared" si="68"/>
        <v>54058.912025064608</v>
      </c>
      <c r="I201" s="9">
        <f t="shared" si="69"/>
        <v>1345384.0081312018</v>
      </c>
      <c r="J201" s="9">
        <f t="shared" si="70"/>
        <v>0.56931117121125174</v>
      </c>
      <c r="K201" s="9">
        <f t="shared" si="71"/>
        <v>160175.29464959528</v>
      </c>
      <c r="L201" s="9">
        <f t="shared" si="72"/>
        <v>2516.434517921206</v>
      </c>
      <c r="M201" s="9">
        <f t="shared" si="73"/>
        <v>2216.6296143644377</v>
      </c>
      <c r="N201" s="9">
        <f t="shared" si="74"/>
        <v>2619.1834062035077</v>
      </c>
      <c r="O201" s="9">
        <f t="shared" si="75"/>
        <v>3087.7503182472865</v>
      </c>
      <c r="P201" s="9">
        <f t="shared" si="76"/>
        <v>119.10247333434017</v>
      </c>
      <c r="Q201" s="9">
        <f t="shared" si="77"/>
        <v>28.790638281526668</v>
      </c>
      <c r="R201" s="9">
        <f t="shared" si="78"/>
        <v>1620369.5535035245</v>
      </c>
      <c r="S201" s="9">
        <f t="shared" si="79"/>
        <v>-51654.648377779638</v>
      </c>
      <c r="T201" s="9">
        <f t="shared" si="80"/>
        <v>-74079.246911191847</v>
      </c>
      <c r="U201" s="9">
        <f t="shared" si="81"/>
        <v>80149.794728961017</v>
      </c>
      <c r="V201" s="9">
        <f t="shared" si="82"/>
        <v>-2782037.1855995134</v>
      </c>
      <c r="W201" s="9">
        <f t="shared" si="83"/>
        <v>-32636.786577961764</v>
      </c>
      <c r="X201" s="9">
        <f t="shared" si="84"/>
        <v>-9300.9049841933593</v>
      </c>
      <c r="Y201" s="9">
        <f t="shared" si="85"/>
        <v>309116.34142064356</v>
      </c>
      <c r="Z201" s="9">
        <f t="shared" si="86"/>
        <v>9319.1034452146196</v>
      </c>
      <c r="AA201" s="20"/>
      <c r="AB201" s="9">
        <v>191089.45116297339</v>
      </c>
      <c r="AC201" s="9">
        <v>22.817248389734939</v>
      </c>
      <c r="AD201" s="9">
        <v>2.1734345510969703E-2</v>
      </c>
      <c r="AE201" s="9">
        <v>173911.91803103994</v>
      </c>
      <c r="AF201" s="9">
        <v>2819371.612030576</v>
      </c>
      <c r="AG201" s="9">
        <v>1.7446887246355194</v>
      </c>
      <c r="AH201" s="9">
        <v>297620.47823392489</v>
      </c>
      <c r="AI201" s="9">
        <v>8777.3434180550448</v>
      </c>
      <c r="AJ201" s="9">
        <v>6767.0207803456287</v>
      </c>
      <c r="AK201" s="9">
        <v>8989.6009661467615</v>
      </c>
      <c r="AL201" s="9">
        <v>13522.758523990637</v>
      </c>
      <c r="AM201" s="9">
        <v>10973.966087177007</v>
      </c>
      <c r="AN201" s="9">
        <v>271.7960488856109</v>
      </c>
      <c r="AO201" s="9">
        <v>22445166.339182086</v>
      </c>
      <c r="AP201" s="9">
        <v>1824547.3627275536</v>
      </c>
      <c r="AQ201" s="9">
        <v>2581579.6065672981</v>
      </c>
      <c r="AR201" s="9">
        <v>478597.05266625923</v>
      </c>
      <c r="AS201" s="9">
        <v>62655006.511501782</v>
      </c>
      <c r="AT201" s="9">
        <v>39326.663776077396</v>
      </c>
      <c r="AU201" s="9">
        <v>102643.70070578929</v>
      </c>
      <c r="AV201" s="9">
        <v>693032.8113316152</v>
      </c>
      <c r="AW201" s="9">
        <v>23951.712743837106</v>
      </c>
      <c r="AX201" s="20"/>
      <c r="AY201" s="9">
        <v>-374371.53587931045</v>
      </c>
      <c r="AZ201" s="9">
        <v>20.519879379180889</v>
      </c>
      <c r="BA201" s="9">
        <v>1.7083842094582597E-2</v>
      </c>
      <c r="BB201" s="9">
        <v>119853.00600597533</v>
      </c>
      <c r="BC201" s="9">
        <v>1473987.6038993741</v>
      </c>
      <c r="BD201" s="9">
        <v>1.1753775534242676</v>
      </c>
      <c r="BE201" s="9">
        <v>137445.18358432961</v>
      </c>
      <c r="BF201" s="9">
        <v>6260.9089001338389</v>
      </c>
      <c r="BG201" s="9">
        <v>4550.3911659811911</v>
      </c>
      <c r="BH201" s="9">
        <v>6370.4175599432538</v>
      </c>
      <c r="BI201" s="9">
        <v>10435.00820574335</v>
      </c>
      <c r="BJ201" s="9">
        <v>10854.863613842666</v>
      </c>
      <c r="BK201" s="9">
        <v>243.00541060408423</v>
      </c>
      <c r="BL201" s="9">
        <v>20824796.785678562</v>
      </c>
      <c r="BM201" s="9">
        <v>1876202.0111053332</v>
      </c>
      <c r="BN201" s="9">
        <v>2655658.8534784899</v>
      </c>
      <c r="BO201" s="9">
        <v>398447.25793729821</v>
      </c>
      <c r="BP201" s="9">
        <v>65437043.697101295</v>
      </c>
      <c r="BQ201" s="9">
        <v>71963.45035403916</v>
      </c>
      <c r="BR201" s="9">
        <v>111944.60568998265</v>
      </c>
      <c r="BS201" s="9">
        <v>383916.46991097165</v>
      </c>
      <c r="BT201" s="9">
        <v>14632.609298622487</v>
      </c>
      <c r="BU201" s="20"/>
    </row>
    <row r="202" spans="2:73" x14ac:dyDescent="0.2">
      <c r="B202" s="4" t="s">
        <v>54</v>
      </c>
      <c r="C202" s="12">
        <v>15</v>
      </c>
      <c r="D202" s="19"/>
      <c r="E202" s="9">
        <f t="shared" si="87"/>
        <v>790493.97568608541</v>
      </c>
      <c r="F202" s="9">
        <f t="shared" si="66"/>
        <v>2.6299170189280687</v>
      </c>
      <c r="G202" s="9">
        <f t="shared" si="67"/>
        <v>5.2176477880064819E-3</v>
      </c>
      <c r="H202" s="9">
        <f t="shared" si="68"/>
        <v>59820.420350150336</v>
      </c>
      <c r="I202" s="9">
        <f t="shared" si="69"/>
        <v>1469417.5773925788</v>
      </c>
      <c r="J202" s="9">
        <f t="shared" si="70"/>
        <v>0.62170443050020086</v>
      </c>
      <c r="K202" s="9">
        <f t="shared" si="71"/>
        <v>171698.34393459238</v>
      </c>
      <c r="L202" s="9">
        <f t="shared" si="72"/>
        <v>2777.9941229787482</v>
      </c>
      <c r="M202" s="9">
        <f t="shared" si="73"/>
        <v>2466.1267318251903</v>
      </c>
      <c r="N202" s="9">
        <f t="shared" si="74"/>
        <v>2890.9378571149373</v>
      </c>
      <c r="O202" s="9">
        <f t="shared" si="75"/>
        <v>3531.4457043733964</v>
      </c>
      <c r="P202" s="9">
        <f t="shared" si="76"/>
        <v>180.64942711871481</v>
      </c>
      <c r="Q202" s="9">
        <f t="shared" si="77"/>
        <v>33.630167746886912</v>
      </c>
      <c r="R202" s="9">
        <f t="shared" si="78"/>
        <v>2736539.4677923545</v>
      </c>
      <c r="S202" s="9">
        <f t="shared" si="79"/>
        <v>-46702.985497650458</v>
      </c>
      <c r="T202" s="9">
        <f t="shared" si="80"/>
        <v>-66978.066464079544</v>
      </c>
      <c r="U202" s="9">
        <f t="shared" si="81"/>
        <v>89655.713047672762</v>
      </c>
      <c r="V202" s="9">
        <f t="shared" si="82"/>
        <v>-2664861.3994311243</v>
      </c>
      <c r="W202" s="9">
        <f t="shared" si="83"/>
        <v>-30349.180364917462</v>
      </c>
      <c r="X202" s="9">
        <f t="shared" si="84"/>
        <v>-9028.3127184385958</v>
      </c>
      <c r="Y202" s="9">
        <f t="shared" si="85"/>
        <v>337333.44554266473</v>
      </c>
      <c r="Z202" s="9">
        <f t="shared" si="86"/>
        <v>10228.870771094957</v>
      </c>
      <c r="AA202" s="20"/>
      <c r="AB202" s="9">
        <v>389381.61581539584</v>
      </c>
      <c r="AC202" s="9">
        <v>24.615502068050443</v>
      </c>
      <c r="AD202" s="9">
        <v>2.3521764317916413E-2</v>
      </c>
      <c r="AE202" s="9">
        <v>188234.35535655243</v>
      </c>
      <c r="AF202" s="9">
        <v>3048690.0101419082</v>
      </c>
      <c r="AG202" s="9">
        <v>1.8810375234547738</v>
      </c>
      <c r="AH202" s="9">
        <v>318961.04063208844</v>
      </c>
      <c r="AI202" s="9">
        <v>9486.1108016935777</v>
      </c>
      <c r="AJ202" s="9">
        <v>7341.5458382336083</v>
      </c>
      <c r="AK202" s="9">
        <v>9716.3852427684178</v>
      </c>
      <c r="AL202" s="9">
        <v>14711.811639098414</v>
      </c>
      <c r="AM202" s="9">
        <v>11810.860441950143</v>
      </c>
      <c r="AN202" s="9">
        <v>293.99310767983434</v>
      </c>
      <c r="AO202" s="9">
        <v>25048821.738162234</v>
      </c>
      <c r="AP202" s="9">
        <v>1963513.4549723489</v>
      </c>
      <c r="AQ202" s="9">
        <v>2778370.7051200168</v>
      </c>
      <c r="AR202" s="9">
        <v>516563.48940906354</v>
      </c>
      <c r="AS202" s="9">
        <v>67446256.847463146</v>
      </c>
      <c r="AT202" s="9">
        <v>46754.516442981614</v>
      </c>
      <c r="AU202" s="9">
        <v>110912.33623511417</v>
      </c>
      <c r="AV202" s="9">
        <v>748672.52044727711</v>
      </c>
      <c r="AW202" s="9">
        <v>25906.666448190477</v>
      </c>
      <c r="AX202" s="20"/>
      <c r="AY202" s="9">
        <v>-401112.35987068963</v>
      </c>
      <c r="AZ202" s="9">
        <v>21.985585049122374</v>
      </c>
      <c r="BA202" s="9">
        <v>1.8304116529909931E-2</v>
      </c>
      <c r="BB202" s="9">
        <v>128413.9350064021</v>
      </c>
      <c r="BC202" s="9">
        <v>1579272.4327493294</v>
      </c>
      <c r="BD202" s="9">
        <v>1.259333092954573</v>
      </c>
      <c r="BE202" s="9">
        <v>147262.69669749605</v>
      </c>
      <c r="BF202" s="9">
        <v>6708.1166787148295</v>
      </c>
      <c r="BG202" s="9">
        <v>4875.419106408418</v>
      </c>
      <c r="BH202" s="9">
        <v>6825.4473856534805</v>
      </c>
      <c r="BI202" s="9">
        <v>11180.365934725018</v>
      </c>
      <c r="BJ202" s="9">
        <v>11630.211014831428</v>
      </c>
      <c r="BK202" s="9">
        <v>260.36293993294743</v>
      </c>
      <c r="BL202" s="9">
        <v>22312282.27036988</v>
      </c>
      <c r="BM202" s="9">
        <v>2010216.4404699993</v>
      </c>
      <c r="BN202" s="9">
        <v>2845348.7715840964</v>
      </c>
      <c r="BO202" s="9">
        <v>426907.77636139077</v>
      </c>
      <c r="BP202" s="9">
        <v>70111118.24689427</v>
      </c>
      <c r="BQ202" s="9">
        <v>77103.696807899076</v>
      </c>
      <c r="BR202" s="9">
        <v>119940.64895355277</v>
      </c>
      <c r="BS202" s="9">
        <v>411339.07490461238</v>
      </c>
      <c r="BT202" s="9">
        <v>15677.795677095521</v>
      </c>
      <c r="BU202" s="20"/>
    </row>
    <row r="203" spans="2:73" x14ac:dyDescent="0.2">
      <c r="B203" s="4" t="s">
        <v>54</v>
      </c>
      <c r="C203" s="12">
        <v>16</v>
      </c>
      <c r="D203" s="19"/>
      <c r="E203" s="9">
        <f t="shared" si="87"/>
        <v>1009822.4382837733</v>
      </c>
      <c r="F203" s="9">
        <f t="shared" si="66"/>
        <v>2.9749124484610689</v>
      </c>
      <c r="G203" s="9">
        <f t="shared" si="67"/>
        <v>5.7984310904838458E-3</v>
      </c>
      <c r="H203" s="9">
        <f t="shared" si="68"/>
        <v>65756.067417174927</v>
      </c>
      <c r="I203" s="9">
        <f t="shared" si="69"/>
        <v>1595748.04461495</v>
      </c>
      <c r="J203" s="9">
        <f t="shared" si="70"/>
        <v>0.67491389262214829</v>
      </c>
      <c r="K203" s="9">
        <f t="shared" si="71"/>
        <v>183248.07285940761</v>
      </c>
      <c r="L203" s="9">
        <f t="shared" si="72"/>
        <v>3043.1486390942619</v>
      </c>
      <c r="M203" s="9">
        <f t="shared" si="73"/>
        <v>2722.7419089929381</v>
      </c>
      <c r="N203" s="9">
        <f t="shared" si="74"/>
        <v>3166.5234352483285</v>
      </c>
      <c r="O203" s="9">
        <f t="shared" si="75"/>
        <v>3985.2906959904831</v>
      </c>
      <c r="P203" s="9">
        <f t="shared" si="76"/>
        <v>246.05503982960181</v>
      </c>
      <c r="Q203" s="9">
        <f t="shared" si="77"/>
        <v>38.596780520487357</v>
      </c>
      <c r="R203" s="9">
        <f t="shared" si="78"/>
        <v>3874191.9598111883</v>
      </c>
      <c r="S203" s="9">
        <f t="shared" si="79"/>
        <v>-41207.07986731967</v>
      </c>
      <c r="T203" s="9">
        <f t="shared" si="80"/>
        <v>-59094.1142523624</v>
      </c>
      <c r="U203" s="9">
        <f t="shared" si="81"/>
        <v>99639.247324884287</v>
      </c>
      <c r="V203" s="9">
        <f t="shared" si="82"/>
        <v>-2529277.287241593</v>
      </c>
      <c r="W203" s="9">
        <f t="shared" si="83"/>
        <v>-27954.164602163277</v>
      </c>
      <c r="X203" s="9">
        <f t="shared" si="84"/>
        <v>-8634.8964975638664</v>
      </c>
      <c r="Y203" s="9">
        <f t="shared" si="85"/>
        <v>366098.73224587372</v>
      </c>
      <c r="Z203" s="9">
        <f t="shared" si="86"/>
        <v>11162.267300920299</v>
      </c>
      <c r="AA203" s="20"/>
      <c r="AB203" s="9">
        <v>581969.25442170433</v>
      </c>
      <c r="AC203" s="9">
        <v>26.426203167524939</v>
      </c>
      <c r="AD203" s="9">
        <v>2.5322822055721107E-2</v>
      </c>
      <c r="AE203" s="9">
        <v>202730.93142400379</v>
      </c>
      <c r="AF203" s="9">
        <v>3280305.3062142348</v>
      </c>
      <c r="AG203" s="9">
        <v>2.0182025251070259</v>
      </c>
      <c r="AH203" s="9">
        <v>340328.28267007001</v>
      </c>
      <c r="AI203" s="9">
        <v>10198.47309639008</v>
      </c>
      <c r="AJ203" s="9">
        <v>7923.1889558285829</v>
      </c>
      <c r="AK203" s="9">
        <v>10447.000646612043</v>
      </c>
      <c r="AL203" s="9">
        <v>15911.014359697172</v>
      </c>
      <c r="AM203" s="9">
        <v>12651.613455649785</v>
      </c>
      <c r="AN203" s="9">
        <v>316.31724978229795</v>
      </c>
      <c r="AO203" s="9">
        <v>27673959.714872397</v>
      </c>
      <c r="AP203" s="9">
        <v>2103023.789967346</v>
      </c>
      <c r="AQ203" s="9">
        <v>2975944.575437339</v>
      </c>
      <c r="AR203" s="9">
        <v>555007.54211036779</v>
      </c>
      <c r="AS203" s="9">
        <v>72255915.509445578</v>
      </c>
      <c r="AT203" s="9">
        <v>54289.778659595715</v>
      </c>
      <c r="AU203" s="9">
        <v>119301.79571955912</v>
      </c>
      <c r="AV203" s="9">
        <v>804860.41214412672</v>
      </c>
      <c r="AW203" s="9">
        <v>27885.249356488843</v>
      </c>
      <c r="AX203" s="20"/>
      <c r="AY203" s="9">
        <v>-427853.18386206892</v>
      </c>
      <c r="AZ203" s="9">
        <v>23.45129071906387</v>
      </c>
      <c r="BA203" s="9">
        <v>1.9524390965237261E-2</v>
      </c>
      <c r="BB203" s="9">
        <v>136974.86400682887</v>
      </c>
      <c r="BC203" s="9">
        <v>1684557.2615992848</v>
      </c>
      <c r="BD203" s="9">
        <v>1.3432886324848776</v>
      </c>
      <c r="BE203" s="9">
        <v>157080.2098106624</v>
      </c>
      <c r="BF203" s="9">
        <v>7155.3244572958183</v>
      </c>
      <c r="BG203" s="9">
        <v>5200.4470468356449</v>
      </c>
      <c r="BH203" s="9">
        <v>7280.4772113637146</v>
      </c>
      <c r="BI203" s="9">
        <v>11925.723663706689</v>
      </c>
      <c r="BJ203" s="9">
        <v>12405.558415820184</v>
      </c>
      <c r="BK203" s="9">
        <v>277.72046926181059</v>
      </c>
      <c r="BL203" s="9">
        <v>23799767.755061209</v>
      </c>
      <c r="BM203" s="9">
        <v>2144230.8698346657</v>
      </c>
      <c r="BN203" s="9">
        <v>3035038.6896897014</v>
      </c>
      <c r="BO203" s="9">
        <v>455368.29478548351</v>
      </c>
      <c r="BP203" s="9">
        <v>74785192.796687171</v>
      </c>
      <c r="BQ203" s="9">
        <v>82243.943261758992</v>
      </c>
      <c r="BR203" s="9">
        <v>127936.69221712298</v>
      </c>
      <c r="BS203" s="9">
        <v>438761.679898253</v>
      </c>
      <c r="BT203" s="9">
        <v>16722.982055568544</v>
      </c>
      <c r="BU203" s="20"/>
    </row>
    <row r="204" spans="2:73" x14ac:dyDescent="0.2">
      <c r="B204" s="4" t="s">
        <v>54</v>
      </c>
      <c r="C204" s="12">
        <v>17</v>
      </c>
      <c r="D204" s="19"/>
      <c r="E204" s="9">
        <f t="shared" si="87"/>
        <v>1234855.4269275903</v>
      </c>
      <c r="F204" s="9">
        <f t="shared" si="66"/>
        <v>3.307460456835539</v>
      </c>
      <c r="G204" s="9">
        <f t="shared" si="67"/>
        <v>6.3655754621040825E-3</v>
      </c>
      <c r="H204" s="9">
        <f t="shared" si="68"/>
        <v>71517.57574228468</v>
      </c>
      <c r="I204" s="9">
        <f t="shared" si="69"/>
        <v>1719781.6138765088</v>
      </c>
      <c r="J204" s="9">
        <f t="shared" si="70"/>
        <v>0.72730715191120088</v>
      </c>
      <c r="K204" s="9">
        <f t="shared" si="71"/>
        <v>194771.122144411</v>
      </c>
      <c r="L204" s="9">
        <f t="shared" si="72"/>
        <v>3304.7082441525754</v>
      </c>
      <c r="M204" s="9">
        <f t="shared" si="73"/>
        <v>2972.2390264539717</v>
      </c>
      <c r="N204" s="9">
        <f t="shared" si="74"/>
        <v>3438.2778861605457</v>
      </c>
      <c r="O204" s="9">
        <f t="shared" si="75"/>
        <v>4428.9860821172024</v>
      </c>
      <c r="P204" s="9">
        <f t="shared" si="76"/>
        <v>307.60199361401283</v>
      </c>
      <c r="Q204" s="9">
        <f t="shared" si="77"/>
        <v>43.436309985850301</v>
      </c>
      <c r="R204" s="9">
        <f t="shared" si="78"/>
        <v>4990361.8741009533</v>
      </c>
      <c r="S204" s="9">
        <f t="shared" si="79"/>
        <v>-36255.41698718071</v>
      </c>
      <c r="T204" s="9">
        <f t="shared" si="80"/>
        <v>-51992.933805235662</v>
      </c>
      <c r="U204" s="9">
        <f t="shared" si="81"/>
        <v>109145.16564360389</v>
      </c>
      <c r="V204" s="9">
        <f t="shared" si="82"/>
        <v>-2412101.5010728091</v>
      </c>
      <c r="W204" s="9">
        <f t="shared" si="83"/>
        <v>-25666.55838911407</v>
      </c>
      <c r="X204" s="9">
        <f t="shared" si="84"/>
        <v>-8362.30423180855</v>
      </c>
      <c r="Y204" s="9">
        <f t="shared" si="85"/>
        <v>394315.83636795281</v>
      </c>
      <c r="Z204" s="9">
        <f t="shared" si="86"/>
        <v>12072.034626801262</v>
      </c>
      <c r="AA204" s="20"/>
      <c r="AB204" s="9">
        <v>780261.419074142</v>
      </c>
      <c r="AC204" s="9">
        <v>28.224456845840894</v>
      </c>
      <c r="AD204" s="9">
        <v>2.7110240862668656E-2</v>
      </c>
      <c r="AE204" s="9">
        <v>217053.3687495403</v>
      </c>
      <c r="AF204" s="9">
        <v>3509623.7043257481</v>
      </c>
      <c r="AG204" s="9">
        <v>2.1545513239263827</v>
      </c>
      <c r="AH204" s="9">
        <v>361668.84506823984</v>
      </c>
      <c r="AI204" s="9">
        <v>10907.240480029383</v>
      </c>
      <c r="AJ204" s="9">
        <v>8497.7140137168462</v>
      </c>
      <c r="AK204" s="9">
        <v>11173.784923234491</v>
      </c>
      <c r="AL204" s="9">
        <v>17100.067474805557</v>
      </c>
      <c r="AM204" s="9">
        <v>13488.507810422963</v>
      </c>
      <c r="AN204" s="9">
        <v>338.51430857652406</v>
      </c>
      <c r="AO204" s="9">
        <v>30277615.113853492</v>
      </c>
      <c r="AP204" s="9">
        <v>2241989.8822121513</v>
      </c>
      <c r="AQ204" s="9">
        <v>3172735.6739900731</v>
      </c>
      <c r="AR204" s="9">
        <v>592973.97885318019</v>
      </c>
      <c r="AS204" s="9">
        <v>77047165.845407307</v>
      </c>
      <c r="AT204" s="9">
        <v>61717.63132650491</v>
      </c>
      <c r="AU204" s="9">
        <v>127570.43124888468</v>
      </c>
      <c r="AV204" s="9">
        <v>860500.12125984696</v>
      </c>
      <c r="AW204" s="9">
        <v>29840.203060842854</v>
      </c>
      <c r="AX204" s="20"/>
      <c r="AY204" s="9">
        <v>-454594.00785344839</v>
      </c>
      <c r="AZ204" s="9">
        <v>24.916996389005355</v>
      </c>
      <c r="BA204" s="9">
        <v>2.0744665400564574E-2</v>
      </c>
      <c r="BB204" s="9">
        <v>145535.79300725562</v>
      </c>
      <c r="BC204" s="9">
        <v>1789842.0904492394</v>
      </c>
      <c r="BD204" s="9">
        <v>1.4272441720151818</v>
      </c>
      <c r="BE204" s="9">
        <v>166897.72292382884</v>
      </c>
      <c r="BF204" s="9">
        <v>7602.5322358768071</v>
      </c>
      <c r="BG204" s="9">
        <v>5525.4749872628745</v>
      </c>
      <c r="BH204" s="9">
        <v>7735.507037073945</v>
      </c>
      <c r="BI204" s="9">
        <v>12671.081392688355</v>
      </c>
      <c r="BJ204" s="9">
        <v>13180.90581680895</v>
      </c>
      <c r="BK204" s="9">
        <v>295.07799859067376</v>
      </c>
      <c r="BL204" s="9">
        <v>25287253.239752539</v>
      </c>
      <c r="BM204" s="9">
        <v>2278245.299199332</v>
      </c>
      <c r="BN204" s="9">
        <v>3224728.6077953088</v>
      </c>
      <c r="BO204" s="9">
        <v>483828.8132095763</v>
      </c>
      <c r="BP204" s="9">
        <v>79459267.346480116</v>
      </c>
      <c r="BQ204" s="9">
        <v>87384.189715618981</v>
      </c>
      <c r="BR204" s="9">
        <v>135932.73548069323</v>
      </c>
      <c r="BS204" s="9">
        <v>466184.28489189415</v>
      </c>
      <c r="BT204" s="9">
        <v>17768.168434041592</v>
      </c>
      <c r="BU204" s="20"/>
    </row>
    <row r="205" spans="2:73" x14ac:dyDescent="0.2">
      <c r="B205" s="4" t="s">
        <v>54</v>
      </c>
      <c r="C205" s="12">
        <v>18</v>
      </c>
      <c r="D205" s="19"/>
      <c r="E205" s="9">
        <f t="shared" si="87"/>
        <v>1420913.1807293652</v>
      </c>
      <c r="F205" s="9">
        <f t="shared" si="66"/>
        <v>3.6399874798680791</v>
      </c>
      <c r="G205" s="9">
        <f t="shared" si="67"/>
        <v>6.9326904265805955E-3</v>
      </c>
      <c r="H205" s="9">
        <f t="shared" si="68"/>
        <v>77278.848574284057</v>
      </c>
      <c r="I205" s="9">
        <f t="shared" si="69"/>
        <v>1843811.7115236931</v>
      </c>
      <c r="J205" s="9">
        <f t="shared" si="70"/>
        <v>0.77969894828304165</v>
      </c>
      <c r="K205" s="9">
        <f t="shared" si="71"/>
        <v>206294.16196921971</v>
      </c>
      <c r="L205" s="9">
        <f t="shared" si="72"/>
        <v>3566.2575677672867</v>
      </c>
      <c r="M205" s="9">
        <f t="shared" si="73"/>
        <v>3221.7248003714276</v>
      </c>
      <c r="N205" s="9">
        <f t="shared" si="74"/>
        <v>3710.0217007931142</v>
      </c>
      <c r="O205" s="9">
        <f t="shared" si="75"/>
        <v>4872.6534389836706</v>
      </c>
      <c r="P205" s="9">
        <f t="shared" si="76"/>
        <v>369.14233757486363</v>
      </c>
      <c r="Q205" s="9">
        <f t="shared" si="77"/>
        <v>48.275489884448575</v>
      </c>
      <c r="R205" s="9">
        <f t="shared" si="78"/>
        <v>6106405.2491188236</v>
      </c>
      <c r="S205" s="9">
        <f t="shared" si="79"/>
        <v>-31304.83405685937</v>
      </c>
      <c r="T205" s="9">
        <f t="shared" si="80"/>
        <v>-44893.302043531556</v>
      </c>
      <c r="U205" s="9">
        <f t="shared" si="81"/>
        <v>118650.62014580739</v>
      </c>
      <c r="V205" s="9">
        <f t="shared" si="82"/>
        <v>-2294965.2478836775</v>
      </c>
      <c r="W205" s="9">
        <f t="shared" si="83"/>
        <v>-23379.536086364969</v>
      </c>
      <c r="X205" s="9">
        <f t="shared" si="84"/>
        <v>-8089.8268134342798</v>
      </c>
      <c r="Y205" s="9">
        <f t="shared" si="85"/>
        <v>422532.17934610089</v>
      </c>
      <c r="Z205" s="9">
        <f t="shared" si="86"/>
        <v>12981.771744125959</v>
      </c>
      <c r="AA205" s="20"/>
      <c r="AB205" s="9">
        <v>939578.3488845377</v>
      </c>
      <c r="AC205" s="9">
        <v>30.022689538814934</v>
      </c>
      <c r="AD205" s="9">
        <v>2.8897630262472499E-2</v>
      </c>
      <c r="AE205" s="9">
        <v>231375.57058196657</v>
      </c>
      <c r="AF205" s="9">
        <v>3738938.6308228881</v>
      </c>
      <c r="AG205" s="9">
        <v>2.2908986598285286</v>
      </c>
      <c r="AH205" s="9">
        <v>383009.39800621499</v>
      </c>
      <c r="AI205" s="9">
        <v>11615.997582225084</v>
      </c>
      <c r="AJ205" s="9">
        <v>9072.2277280615272</v>
      </c>
      <c r="AK205" s="9">
        <v>11900.558563577293</v>
      </c>
      <c r="AL205" s="9">
        <v>18289.092560653691</v>
      </c>
      <c r="AM205" s="9">
        <v>14325.395555372572</v>
      </c>
      <c r="AN205" s="9">
        <v>360.71101780398538</v>
      </c>
      <c r="AO205" s="9">
        <v>32881143.973562688</v>
      </c>
      <c r="AP205" s="9">
        <v>2380954.8945071395</v>
      </c>
      <c r="AQ205" s="9">
        <v>3369525.2238573818</v>
      </c>
      <c r="AR205" s="9">
        <v>630939.95177947625</v>
      </c>
      <c r="AS205" s="9">
        <v>81838376.648389399</v>
      </c>
      <c r="AT205" s="9">
        <v>69144.900083113913</v>
      </c>
      <c r="AU205" s="9">
        <v>135838.95193082903</v>
      </c>
      <c r="AV205" s="9">
        <v>916139.06923163566</v>
      </c>
      <c r="AW205" s="9">
        <v>31795.126556640571</v>
      </c>
      <c r="AX205" s="20"/>
      <c r="AY205" s="9">
        <v>-481334.83184482751</v>
      </c>
      <c r="AZ205" s="9">
        <v>26.382702058946855</v>
      </c>
      <c r="BA205" s="9">
        <v>2.1964939835891904E-2</v>
      </c>
      <c r="BB205" s="9">
        <v>154096.72200768252</v>
      </c>
      <c r="BC205" s="9">
        <v>1895126.9192991951</v>
      </c>
      <c r="BD205" s="9">
        <v>1.5111997115454869</v>
      </c>
      <c r="BE205" s="9">
        <v>176715.23603699528</v>
      </c>
      <c r="BF205" s="9">
        <v>8049.7400144577969</v>
      </c>
      <c r="BG205" s="9">
        <v>5850.5029276900996</v>
      </c>
      <c r="BH205" s="9">
        <v>8190.536862784179</v>
      </c>
      <c r="BI205" s="9">
        <v>13416.439121670021</v>
      </c>
      <c r="BJ205" s="9">
        <v>13956.253217797708</v>
      </c>
      <c r="BK205" s="9">
        <v>312.43552791953681</v>
      </c>
      <c r="BL205" s="9">
        <v>26774738.724443864</v>
      </c>
      <c r="BM205" s="9">
        <v>2412259.7285639988</v>
      </c>
      <c r="BN205" s="9">
        <v>3414418.5259009134</v>
      </c>
      <c r="BO205" s="9">
        <v>512289.33163366886</v>
      </c>
      <c r="BP205" s="9">
        <v>84133341.896273077</v>
      </c>
      <c r="BQ205" s="9">
        <v>92524.436169478882</v>
      </c>
      <c r="BR205" s="9">
        <v>143928.77874426331</v>
      </c>
      <c r="BS205" s="9">
        <v>493606.88988553477</v>
      </c>
      <c r="BT205" s="9">
        <v>18813.354812514612</v>
      </c>
      <c r="BU205" s="20"/>
    </row>
    <row r="206" spans="2:73" x14ac:dyDescent="0.2">
      <c r="B206" s="4" t="s">
        <v>54</v>
      </c>
      <c r="C206" s="12">
        <v>19</v>
      </c>
      <c r="D206" s="19"/>
      <c r="E206" s="9">
        <f t="shared" si="87"/>
        <v>1646390.2342749629</v>
      </c>
      <c r="F206" s="9">
        <f t="shared" si="66"/>
        <v>3.9849829094011042</v>
      </c>
      <c r="G206" s="9">
        <f t="shared" si="67"/>
        <v>7.5134737290579838E-3</v>
      </c>
      <c r="H206" s="9">
        <f t="shared" si="68"/>
        <v>83214.495641309215</v>
      </c>
      <c r="I206" s="9">
        <f t="shared" si="69"/>
        <v>1970142.1787460709</v>
      </c>
      <c r="J206" s="9">
        <f t="shared" si="70"/>
        <v>0.83290841040499064</v>
      </c>
      <c r="K206" s="9">
        <f t="shared" si="71"/>
        <v>217843.89089403508</v>
      </c>
      <c r="L206" s="9">
        <f t="shared" si="72"/>
        <v>3831.4120838828203</v>
      </c>
      <c r="M206" s="9">
        <f t="shared" si="73"/>
        <v>3478.3399775391799</v>
      </c>
      <c r="N206" s="9">
        <f t="shared" si="74"/>
        <v>3985.607278926529</v>
      </c>
      <c r="O206" s="9">
        <f t="shared" si="75"/>
        <v>5326.4984306007827</v>
      </c>
      <c r="P206" s="9">
        <f t="shared" si="76"/>
        <v>434.54795028574881</v>
      </c>
      <c r="Q206" s="9">
        <f t="shared" si="77"/>
        <v>53.242102658049077</v>
      </c>
      <c r="R206" s="9">
        <f t="shared" si="78"/>
        <v>7244057.7411376797</v>
      </c>
      <c r="S206" s="9">
        <f t="shared" si="79"/>
        <v>-25808.92842652835</v>
      </c>
      <c r="T206" s="9">
        <f t="shared" si="80"/>
        <v>-37009.349831818137</v>
      </c>
      <c r="U206" s="9">
        <f t="shared" si="81"/>
        <v>128634.15442301915</v>
      </c>
      <c r="V206" s="9">
        <f t="shared" si="82"/>
        <v>-2159381.1356941611</v>
      </c>
      <c r="W206" s="9">
        <f t="shared" si="83"/>
        <v>-20984.520323610719</v>
      </c>
      <c r="X206" s="9">
        <f t="shared" si="84"/>
        <v>-7696.410592559434</v>
      </c>
      <c r="Y206" s="9">
        <f t="shared" si="85"/>
        <v>451297.46604931098</v>
      </c>
      <c r="Z206" s="9">
        <f t="shared" si="86"/>
        <v>13915.168273951302</v>
      </c>
      <c r="AA206" s="20"/>
      <c r="AB206" s="9">
        <v>1138314.5784387561</v>
      </c>
      <c r="AC206" s="9">
        <v>31.833390638289444</v>
      </c>
      <c r="AD206" s="9">
        <v>3.0698688000277211E-2</v>
      </c>
      <c r="AE206" s="9">
        <v>245872.14664941849</v>
      </c>
      <c r="AF206" s="9">
        <v>3970553.9268952208</v>
      </c>
      <c r="AG206" s="9">
        <v>2.428063661480782</v>
      </c>
      <c r="AH206" s="9">
        <v>404376.64004419663</v>
      </c>
      <c r="AI206" s="9">
        <v>12328.359876921602</v>
      </c>
      <c r="AJ206" s="9">
        <v>9653.8708456565109</v>
      </c>
      <c r="AK206" s="9">
        <v>12631.173967420935</v>
      </c>
      <c r="AL206" s="9">
        <v>19488.295281252471</v>
      </c>
      <c r="AM206" s="9">
        <v>15166.148569072222</v>
      </c>
      <c r="AN206" s="9">
        <v>383.03515990644905</v>
      </c>
      <c r="AO206" s="9">
        <v>35506281.950272873</v>
      </c>
      <c r="AP206" s="9">
        <v>2520465.2295021373</v>
      </c>
      <c r="AQ206" s="9">
        <v>3567099.094174704</v>
      </c>
      <c r="AR206" s="9">
        <v>669384.00448078068</v>
      </c>
      <c r="AS206" s="9">
        <v>86648035.310371861</v>
      </c>
      <c r="AT206" s="9">
        <v>76680.162299728108</v>
      </c>
      <c r="AU206" s="9">
        <v>144228.41141527402</v>
      </c>
      <c r="AV206" s="9">
        <v>972326.96092848643</v>
      </c>
      <c r="AW206" s="9">
        <v>33773.709464938955</v>
      </c>
      <c r="AX206" s="20"/>
      <c r="AY206" s="9">
        <v>-508075.65583620692</v>
      </c>
      <c r="AZ206" s="9">
        <v>27.84840772888834</v>
      </c>
      <c r="BA206" s="9">
        <v>2.3185214271219227E-2</v>
      </c>
      <c r="BB206" s="9">
        <v>162657.65100810927</v>
      </c>
      <c r="BC206" s="9">
        <v>2000411.7481491498</v>
      </c>
      <c r="BD206" s="9">
        <v>1.5951552510757914</v>
      </c>
      <c r="BE206" s="9">
        <v>186532.74915016154</v>
      </c>
      <c r="BF206" s="9">
        <v>8496.947793038782</v>
      </c>
      <c r="BG206" s="9">
        <v>6175.530868117331</v>
      </c>
      <c r="BH206" s="9">
        <v>8645.5666884944058</v>
      </c>
      <c r="BI206" s="9">
        <v>14161.796850651688</v>
      </c>
      <c r="BJ206" s="9">
        <v>14731.600618786473</v>
      </c>
      <c r="BK206" s="9">
        <v>329.79305724839998</v>
      </c>
      <c r="BL206" s="9">
        <v>28262224.209135193</v>
      </c>
      <c r="BM206" s="9">
        <v>2546274.1579286656</v>
      </c>
      <c r="BN206" s="9">
        <v>3604108.4440065222</v>
      </c>
      <c r="BO206" s="9">
        <v>540749.85005776153</v>
      </c>
      <c r="BP206" s="9">
        <v>88807416.446066022</v>
      </c>
      <c r="BQ206" s="9">
        <v>97664.682623338827</v>
      </c>
      <c r="BR206" s="9">
        <v>151924.82200783346</v>
      </c>
      <c r="BS206" s="9">
        <v>521029.49487917544</v>
      </c>
      <c r="BT206" s="9">
        <v>19858.541190987653</v>
      </c>
      <c r="BU206" s="20"/>
    </row>
    <row r="207" spans="2:73" x14ac:dyDescent="0.2">
      <c r="B207" s="5" t="s">
        <v>54</v>
      </c>
      <c r="C207" s="13">
        <v>20</v>
      </c>
      <c r="D207" s="19"/>
      <c r="E207" s="10">
        <f t="shared" si="87"/>
        <v>1667968.4096422633</v>
      </c>
      <c r="F207" s="10">
        <f t="shared" si="66"/>
        <v>4.2550290650128382</v>
      </c>
      <c r="G207" s="10">
        <f t="shared" si="67"/>
        <v>8.0340859829502315E-3</v>
      </c>
      <c r="H207" s="10">
        <f t="shared" si="68"/>
        <v>89032.999499033001</v>
      </c>
      <c r="I207" s="10">
        <f t="shared" si="69"/>
        <v>2113280.5499855047</v>
      </c>
      <c r="J207" s="10">
        <f t="shared" si="70"/>
        <v>0.8931770471457976</v>
      </c>
      <c r="K207" s="10">
        <f t="shared" si="71"/>
        <v>234228.09057110251</v>
      </c>
      <c r="L207" s="10">
        <f t="shared" si="72"/>
        <v>4100.2404468773748</v>
      </c>
      <c r="M207" s="10">
        <f t="shared" si="73"/>
        <v>3724.3615740185896</v>
      </c>
      <c r="N207" s="10">
        <f t="shared" si="74"/>
        <v>4265.4603229893783</v>
      </c>
      <c r="O207" s="10">
        <f t="shared" si="75"/>
        <v>5683.4971957689559</v>
      </c>
      <c r="P207" s="10">
        <f t="shared" si="76"/>
        <v>458.23216960369609</v>
      </c>
      <c r="Q207" s="10">
        <f t="shared" si="77"/>
        <v>56.732459568757122</v>
      </c>
      <c r="R207" s="10">
        <f t="shared" si="78"/>
        <v>7585064.8987721093</v>
      </c>
      <c r="S207" s="10">
        <f t="shared" si="79"/>
        <v>-29323.088438913692</v>
      </c>
      <c r="T207" s="10">
        <f t="shared" si="80"/>
        <v>-42047.8789267838</v>
      </c>
      <c r="U207" s="10">
        <f t="shared" si="81"/>
        <v>137801.20630823576</v>
      </c>
      <c r="V207" s="10">
        <f t="shared" si="82"/>
        <v>-2380640.3806268722</v>
      </c>
      <c r="W207" s="10">
        <f t="shared" si="83"/>
        <v>-23514.357289680964</v>
      </c>
      <c r="X207" s="10">
        <f t="shared" si="84"/>
        <v>-8404.9299898233148</v>
      </c>
      <c r="Y207" s="10">
        <f t="shared" si="85"/>
        <v>484021.6032138163</v>
      </c>
      <c r="Z207" s="10">
        <f t="shared" si="86"/>
        <v>14929.065748339988</v>
      </c>
      <c r="AA207" s="20"/>
      <c r="AB207" s="10">
        <v>1133151.9298146768</v>
      </c>
      <c r="AC207" s="10">
        <v>33.569142463842681</v>
      </c>
      <c r="AD207" s="10">
        <v>3.2439574689496785E-2</v>
      </c>
      <c r="AE207" s="10">
        <v>260251.57950756908</v>
      </c>
      <c r="AF207" s="10">
        <v>4218977.1269846093</v>
      </c>
      <c r="AG207" s="10">
        <v>2.5722878377518943</v>
      </c>
      <c r="AH207" s="10">
        <v>430578.35283443047</v>
      </c>
      <c r="AI207" s="10">
        <v>13044.396018497147</v>
      </c>
      <c r="AJ207" s="10">
        <v>10224.920382563145</v>
      </c>
      <c r="AK207" s="10">
        <v>13366.056837194019</v>
      </c>
      <c r="AL207" s="10">
        <v>20590.651775402312</v>
      </c>
      <c r="AM207" s="10">
        <v>15965.180189378925</v>
      </c>
      <c r="AN207" s="10">
        <v>403.88304614602032</v>
      </c>
      <c r="AO207" s="10">
        <v>37334774.592598617</v>
      </c>
      <c r="AP207" s="10">
        <v>2650965.4988544169</v>
      </c>
      <c r="AQ207" s="10">
        <v>3751750.483185343</v>
      </c>
      <c r="AR207" s="10">
        <v>707011.57479008997</v>
      </c>
      <c r="AS207" s="10">
        <v>91100850.61523208</v>
      </c>
      <c r="AT207" s="10">
        <v>79290.571787517751</v>
      </c>
      <c r="AU207" s="10">
        <v>151515.93528158043</v>
      </c>
      <c r="AV207" s="10">
        <v>1032473.7030866328</v>
      </c>
      <c r="AW207" s="10">
        <v>35832.793317800679</v>
      </c>
      <c r="AX207" s="20"/>
      <c r="AY207" s="10">
        <v>-534816.47982758668</v>
      </c>
      <c r="AZ207" s="10">
        <v>29.314113398829843</v>
      </c>
      <c r="BA207" s="10">
        <v>2.4405488706546553E-2</v>
      </c>
      <c r="BB207" s="10">
        <v>171218.58000853608</v>
      </c>
      <c r="BC207" s="10">
        <v>2105696.5769991046</v>
      </c>
      <c r="BD207" s="10">
        <v>1.6791107906060967</v>
      </c>
      <c r="BE207" s="10">
        <v>196350.26226332795</v>
      </c>
      <c r="BF207" s="10">
        <v>8944.1555716197727</v>
      </c>
      <c r="BG207" s="10">
        <v>6500.5588085445552</v>
      </c>
      <c r="BH207" s="10">
        <v>9100.5965142046407</v>
      </c>
      <c r="BI207" s="10">
        <v>14907.154579633356</v>
      </c>
      <c r="BJ207" s="10">
        <v>15506.948019775229</v>
      </c>
      <c r="BK207" s="10">
        <v>347.1505865772632</v>
      </c>
      <c r="BL207" s="10">
        <v>29749709.693826508</v>
      </c>
      <c r="BM207" s="10">
        <v>2680288.5872933306</v>
      </c>
      <c r="BN207" s="10">
        <v>3793798.3621121268</v>
      </c>
      <c r="BO207" s="10">
        <v>569210.36848185421</v>
      </c>
      <c r="BP207" s="10">
        <v>93481490.995858952</v>
      </c>
      <c r="BQ207" s="10">
        <v>102804.92907719871</v>
      </c>
      <c r="BR207" s="10">
        <v>159920.86527140375</v>
      </c>
      <c r="BS207" s="10">
        <v>548452.09987281647</v>
      </c>
      <c r="BT207" s="10">
        <v>20903.727569460691</v>
      </c>
      <c r="BU207" s="20"/>
    </row>
    <row r="208" spans="2:73" x14ac:dyDescent="0.2">
      <c r="B208" s="7" t="s">
        <v>29</v>
      </c>
      <c r="C208" s="11">
        <v>1</v>
      </c>
      <c r="D208" s="19"/>
      <c r="E208" s="8">
        <f t="shared" si="87"/>
        <v>0</v>
      </c>
      <c r="F208" s="8">
        <f t="shared" si="66"/>
        <v>0</v>
      </c>
      <c r="G208" s="8">
        <f t="shared" si="67"/>
        <v>0</v>
      </c>
      <c r="H208" s="8">
        <f t="shared" si="68"/>
        <v>0</v>
      </c>
      <c r="I208" s="8">
        <f t="shared" si="69"/>
        <v>0</v>
      </c>
      <c r="J208" s="8">
        <f t="shared" si="70"/>
        <v>0</v>
      </c>
      <c r="K208" s="8">
        <f t="shared" si="71"/>
        <v>0</v>
      </c>
      <c r="L208" s="8">
        <f t="shared" si="72"/>
        <v>0</v>
      </c>
      <c r="M208" s="8">
        <f t="shared" si="73"/>
        <v>0</v>
      </c>
      <c r="N208" s="8">
        <f t="shared" si="74"/>
        <v>0</v>
      </c>
      <c r="O208" s="8">
        <f t="shared" si="75"/>
        <v>0</v>
      </c>
      <c r="P208" s="8">
        <f t="shared" si="76"/>
        <v>0</v>
      </c>
      <c r="Q208" s="8">
        <f t="shared" si="77"/>
        <v>0</v>
      </c>
      <c r="R208" s="8">
        <f t="shared" si="78"/>
        <v>0</v>
      </c>
      <c r="S208" s="8">
        <f t="shared" si="79"/>
        <v>0</v>
      </c>
      <c r="T208" s="8">
        <f t="shared" si="80"/>
        <v>0</v>
      </c>
      <c r="U208" s="8">
        <f t="shared" si="81"/>
        <v>0</v>
      </c>
      <c r="V208" s="8">
        <f t="shared" si="82"/>
        <v>0</v>
      </c>
      <c r="W208" s="8">
        <f t="shared" si="83"/>
        <v>0</v>
      </c>
      <c r="X208" s="8">
        <f t="shared" si="84"/>
        <v>0</v>
      </c>
      <c r="Y208" s="8">
        <f t="shared" si="85"/>
        <v>0</v>
      </c>
      <c r="Z208" s="8">
        <f t="shared" si="86"/>
        <v>0</v>
      </c>
      <c r="AA208" s="20"/>
      <c r="AB208" s="8">
        <v>-26740.823991379308</v>
      </c>
      <c r="AC208" s="8">
        <v>1.4657056699414917</v>
      </c>
      <c r="AD208" s="8">
        <v>1.2202744353273284E-3</v>
      </c>
      <c r="AE208" s="8">
        <v>8560.9290004268023</v>
      </c>
      <c r="AF208" s="8">
        <v>105284.82884995527</v>
      </c>
      <c r="AG208" s="8">
        <v>8.3955539530304837E-2</v>
      </c>
      <c r="AH208" s="8">
        <v>9817.5131131663984</v>
      </c>
      <c r="AI208" s="8">
        <v>447.20777858098864</v>
      </c>
      <c r="AJ208" s="8">
        <v>325.0279404272278</v>
      </c>
      <c r="AK208" s="8">
        <v>455.02982571023216</v>
      </c>
      <c r="AL208" s="8">
        <v>745.35772898166795</v>
      </c>
      <c r="AM208" s="8">
        <v>775.34740098876114</v>
      </c>
      <c r="AN208" s="8">
        <v>17.357529328863158</v>
      </c>
      <c r="AO208" s="8">
        <v>1487485.4846913256</v>
      </c>
      <c r="AP208" s="8">
        <v>134014.42936466658</v>
      </c>
      <c r="AQ208" s="8">
        <v>189689.91810560631</v>
      </c>
      <c r="AR208" s="8">
        <v>28460.518424092719</v>
      </c>
      <c r="AS208" s="8">
        <v>4674074.5497929482</v>
      </c>
      <c r="AT208" s="8">
        <v>5140.2464538599361</v>
      </c>
      <c r="AU208" s="8">
        <v>7996.0432635701854</v>
      </c>
      <c r="AV208" s="8">
        <v>27422.604993640809</v>
      </c>
      <c r="AW208" s="8">
        <v>1045.186378473034</v>
      </c>
      <c r="AX208" s="20"/>
      <c r="AY208" s="8">
        <v>-26740.823991379308</v>
      </c>
      <c r="AZ208" s="8">
        <v>1.4657056699414917</v>
      </c>
      <c r="BA208" s="8">
        <v>1.2202744353273284E-3</v>
      </c>
      <c r="BB208" s="8">
        <v>8560.9290004268023</v>
      </c>
      <c r="BC208" s="8">
        <v>105284.82884995527</v>
      </c>
      <c r="BD208" s="8">
        <v>8.3955539530304837E-2</v>
      </c>
      <c r="BE208" s="8">
        <v>9817.5131131663984</v>
      </c>
      <c r="BF208" s="8">
        <v>447.20777858098864</v>
      </c>
      <c r="BG208" s="8">
        <v>325.0279404272278</v>
      </c>
      <c r="BH208" s="8">
        <v>455.02982571023216</v>
      </c>
      <c r="BI208" s="8">
        <v>745.35772898166795</v>
      </c>
      <c r="BJ208" s="8">
        <v>775.34740098876114</v>
      </c>
      <c r="BK208" s="8">
        <v>17.357529328863158</v>
      </c>
      <c r="BL208" s="8">
        <v>1487485.4846913256</v>
      </c>
      <c r="BM208" s="8">
        <v>134014.42936466658</v>
      </c>
      <c r="BN208" s="8">
        <v>189689.91810560631</v>
      </c>
      <c r="BO208" s="8">
        <v>28460.518424092719</v>
      </c>
      <c r="BP208" s="8">
        <v>4674074.5497929482</v>
      </c>
      <c r="BQ208" s="8">
        <v>5140.2464538599361</v>
      </c>
      <c r="BR208" s="8">
        <v>7996.0432635701854</v>
      </c>
      <c r="BS208" s="8">
        <v>27422.604993640809</v>
      </c>
      <c r="BT208" s="8">
        <v>1045.186378473034</v>
      </c>
      <c r="BU208" s="20"/>
    </row>
    <row r="209" spans="2:73" x14ac:dyDescent="0.2">
      <c r="B209" s="4" t="s">
        <v>29</v>
      </c>
      <c r="C209" s="12">
        <v>2</v>
      </c>
      <c r="D209" s="19"/>
      <c r="E209" s="9">
        <f t="shared" si="87"/>
        <v>0</v>
      </c>
      <c r="F209" s="9">
        <f t="shared" si="66"/>
        <v>0</v>
      </c>
      <c r="G209" s="9">
        <f t="shared" si="67"/>
        <v>0</v>
      </c>
      <c r="H209" s="9">
        <f t="shared" si="68"/>
        <v>0</v>
      </c>
      <c r="I209" s="9">
        <f t="shared" si="69"/>
        <v>0</v>
      </c>
      <c r="J209" s="9">
        <f t="shared" si="70"/>
        <v>0</v>
      </c>
      <c r="K209" s="9">
        <f t="shared" si="71"/>
        <v>0</v>
      </c>
      <c r="L209" s="9">
        <f t="shared" si="72"/>
        <v>0</v>
      </c>
      <c r="M209" s="9">
        <f t="shared" si="73"/>
        <v>0</v>
      </c>
      <c r="N209" s="9">
        <f t="shared" si="74"/>
        <v>0</v>
      </c>
      <c r="O209" s="9">
        <f t="shared" si="75"/>
        <v>0</v>
      </c>
      <c r="P209" s="9">
        <f t="shared" si="76"/>
        <v>0</v>
      </c>
      <c r="Q209" s="9">
        <f t="shared" si="77"/>
        <v>0</v>
      </c>
      <c r="R209" s="9">
        <f t="shared" si="78"/>
        <v>0</v>
      </c>
      <c r="S209" s="9">
        <f t="shared" si="79"/>
        <v>0</v>
      </c>
      <c r="T209" s="9">
        <f t="shared" si="80"/>
        <v>0</v>
      </c>
      <c r="U209" s="9">
        <f t="shared" si="81"/>
        <v>0</v>
      </c>
      <c r="V209" s="9">
        <f t="shared" si="82"/>
        <v>0</v>
      </c>
      <c r="W209" s="9">
        <f t="shared" si="83"/>
        <v>0</v>
      </c>
      <c r="X209" s="9">
        <f t="shared" si="84"/>
        <v>0</v>
      </c>
      <c r="Y209" s="9">
        <f t="shared" si="85"/>
        <v>0</v>
      </c>
      <c r="Z209" s="9">
        <f t="shared" si="86"/>
        <v>0</v>
      </c>
      <c r="AA209" s="20"/>
      <c r="AB209" s="9">
        <v>-53481.647982758615</v>
      </c>
      <c r="AC209" s="9">
        <v>2.9314113398829833</v>
      </c>
      <c r="AD209" s="9">
        <v>2.4405488706546567E-3</v>
      </c>
      <c r="AE209" s="9">
        <v>17121.858000853605</v>
      </c>
      <c r="AF209" s="9">
        <v>210569.65769991055</v>
      </c>
      <c r="AG209" s="9">
        <v>0.16791107906060967</v>
      </c>
      <c r="AH209" s="9">
        <v>19635.026226332797</v>
      </c>
      <c r="AI209" s="9">
        <v>894.41555716197729</v>
      </c>
      <c r="AJ209" s="9">
        <v>650.05588085445561</v>
      </c>
      <c r="AK209" s="9">
        <v>910.05965142046432</v>
      </c>
      <c r="AL209" s="9">
        <v>1490.7154579633359</v>
      </c>
      <c r="AM209" s="9">
        <v>1550.6948019775223</v>
      </c>
      <c r="AN209" s="9">
        <v>34.715058657726317</v>
      </c>
      <c r="AO209" s="9">
        <v>2974970.9693826512</v>
      </c>
      <c r="AP209" s="9">
        <v>268028.85872933315</v>
      </c>
      <c r="AQ209" s="9">
        <v>379379.83621121262</v>
      </c>
      <c r="AR209" s="9">
        <v>56921.036848185438</v>
      </c>
      <c r="AS209" s="9">
        <v>9348149.0995858964</v>
      </c>
      <c r="AT209" s="9">
        <v>10280.492907719872</v>
      </c>
      <c r="AU209" s="9">
        <v>15992.086527140371</v>
      </c>
      <c r="AV209" s="9">
        <v>54845.209987281618</v>
      </c>
      <c r="AW209" s="9">
        <v>2090.372756946068</v>
      </c>
      <c r="AX209" s="20"/>
      <c r="AY209" s="9">
        <v>-53481.647982758615</v>
      </c>
      <c r="AZ209" s="9">
        <v>2.9314113398829833</v>
      </c>
      <c r="BA209" s="9">
        <v>2.4405488706546567E-3</v>
      </c>
      <c r="BB209" s="9">
        <v>17121.858000853605</v>
      </c>
      <c r="BC209" s="9">
        <v>210569.65769991055</v>
      </c>
      <c r="BD209" s="9">
        <v>0.16791107906060967</v>
      </c>
      <c r="BE209" s="9">
        <v>19635.026226332797</v>
      </c>
      <c r="BF209" s="9">
        <v>894.41555716197729</v>
      </c>
      <c r="BG209" s="9">
        <v>650.05588085445561</v>
      </c>
      <c r="BH209" s="9">
        <v>910.05965142046432</v>
      </c>
      <c r="BI209" s="9">
        <v>1490.7154579633359</v>
      </c>
      <c r="BJ209" s="9">
        <v>1550.6948019775223</v>
      </c>
      <c r="BK209" s="9">
        <v>34.715058657726317</v>
      </c>
      <c r="BL209" s="9">
        <v>2974970.9693826512</v>
      </c>
      <c r="BM209" s="9">
        <v>268028.85872933315</v>
      </c>
      <c r="BN209" s="9">
        <v>379379.83621121262</v>
      </c>
      <c r="BO209" s="9">
        <v>56921.036848185438</v>
      </c>
      <c r="BP209" s="9">
        <v>9348149.0995858964</v>
      </c>
      <c r="BQ209" s="9">
        <v>10280.492907719872</v>
      </c>
      <c r="BR209" s="9">
        <v>15992.086527140371</v>
      </c>
      <c r="BS209" s="9">
        <v>54845.209987281618</v>
      </c>
      <c r="BT209" s="9">
        <v>2090.372756946068</v>
      </c>
      <c r="BU209" s="20"/>
    </row>
    <row r="210" spans="2:73" x14ac:dyDescent="0.2">
      <c r="B210" s="4" t="s">
        <v>29</v>
      </c>
      <c r="C210" s="12">
        <v>3</v>
      </c>
      <c r="D210" s="19"/>
      <c r="E210" s="9">
        <f t="shared" si="87"/>
        <v>0</v>
      </c>
      <c r="F210" s="9">
        <f t="shared" si="66"/>
        <v>0</v>
      </c>
      <c r="G210" s="9">
        <f t="shared" si="67"/>
        <v>0</v>
      </c>
      <c r="H210" s="9">
        <f t="shared" si="68"/>
        <v>0</v>
      </c>
      <c r="I210" s="9">
        <f t="shared" si="69"/>
        <v>0</v>
      </c>
      <c r="J210" s="9">
        <f t="shared" si="70"/>
        <v>0</v>
      </c>
      <c r="K210" s="9">
        <f t="shared" si="71"/>
        <v>0</v>
      </c>
      <c r="L210" s="9">
        <f t="shared" si="72"/>
        <v>0</v>
      </c>
      <c r="M210" s="9">
        <f t="shared" si="73"/>
        <v>0</v>
      </c>
      <c r="N210" s="9">
        <f t="shared" si="74"/>
        <v>0</v>
      </c>
      <c r="O210" s="9">
        <f t="shared" si="75"/>
        <v>0</v>
      </c>
      <c r="P210" s="9">
        <f t="shared" si="76"/>
        <v>0</v>
      </c>
      <c r="Q210" s="9">
        <f t="shared" si="77"/>
        <v>0</v>
      </c>
      <c r="R210" s="9">
        <f t="shared" si="78"/>
        <v>0</v>
      </c>
      <c r="S210" s="9">
        <f t="shared" si="79"/>
        <v>0</v>
      </c>
      <c r="T210" s="9">
        <f t="shared" si="80"/>
        <v>0</v>
      </c>
      <c r="U210" s="9">
        <f t="shared" si="81"/>
        <v>0</v>
      </c>
      <c r="V210" s="9">
        <f t="shared" si="82"/>
        <v>0</v>
      </c>
      <c r="W210" s="9">
        <f t="shared" si="83"/>
        <v>0</v>
      </c>
      <c r="X210" s="9">
        <f t="shared" si="84"/>
        <v>0</v>
      </c>
      <c r="Y210" s="9">
        <f t="shared" si="85"/>
        <v>0</v>
      </c>
      <c r="Z210" s="9">
        <f t="shared" si="86"/>
        <v>0</v>
      </c>
      <c r="AA210" s="20"/>
      <c r="AB210" s="9">
        <v>-80222.471974137952</v>
      </c>
      <c r="AC210" s="9">
        <v>4.3971170098244725</v>
      </c>
      <c r="AD210" s="9">
        <v>3.6608233059819834E-3</v>
      </c>
      <c r="AE210" s="9">
        <v>25682.787001280416</v>
      </c>
      <c r="AF210" s="9">
        <v>315854.48654986604</v>
      </c>
      <c r="AG210" s="9">
        <v>0.25186661859091447</v>
      </c>
      <c r="AH210" s="9">
        <v>29452.539339499217</v>
      </c>
      <c r="AI210" s="9">
        <v>1341.6233357429662</v>
      </c>
      <c r="AJ210" s="9">
        <v>975.08382128168364</v>
      </c>
      <c r="AK210" s="9">
        <v>1365.0894771306964</v>
      </c>
      <c r="AL210" s="9">
        <v>2236.0731869450033</v>
      </c>
      <c r="AM210" s="9">
        <v>2326.0422029662845</v>
      </c>
      <c r="AN210" s="9">
        <v>52.072587986589461</v>
      </c>
      <c r="AO210" s="9">
        <v>4462456.4540739749</v>
      </c>
      <c r="AP210" s="9">
        <v>402043.28809399978</v>
      </c>
      <c r="AQ210" s="9">
        <v>569069.75431681878</v>
      </c>
      <c r="AR210" s="9">
        <v>85381.555272278129</v>
      </c>
      <c r="AS210" s="9">
        <v>14022223.649378847</v>
      </c>
      <c r="AT210" s="9">
        <v>15420.73936157981</v>
      </c>
      <c r="AU210" s="9">
        <v>23988.129790710558</v>
      </c>
      <c r="AV210" s="9">
        <v>82267.814980922456</v>
      </c>
      <c r="AW210" s="9">
        <v>3135.5591354191033</v>
      </c>
      <c r="AX210" s="20"/>
      <c r="AY210" s="9">
        <v>-80222.471974137938</v>
      </c>
      <c r="AZ210" s="9">
        <v>4.3971170098244725</v>
      </c>
      <c r="BA210" s="9">
        <v>3.6608233059819834E-3</v>
      </c>
      <c r="BB210" s="9">
        <v>25682.787001280416</v>
      </c>
      <c r="BC210" s="9">
        <v>315854.48654986604</v>
      </c>
      <c r="BD210" s="9">
        <v>0.25186661859091447</v>
      </c>
      <c r="BE210" s="9">
        <v>29452.539339499217</v>
      </c>
      <c r="BF210" s="9">
        <v>1341.6233357429662</v>
      </c>
      <c r="BG210" s="9">
        <v>975.08382128168364</v>
      </c>
      <c r="BH210" s="9">
        <v>1365.0894771306964</v>
      </c>
      <c r="BI210" s="9">
        <v>2236.0731869450033</v>
      </c>
      <c r="BJ210" s="9">
        <v>2326.0422029662845</v>
      </c>
      <c r="BK210" s="9">
        <v>52.072587986589461</v>
      </c>
      <c r="BL210" s="9">
        <v>4462456.4540739749</v>
      </c>
      <c r="BM210" s="9">
        <v>402043.28809399978</v>
      </c>
      <c r="BN210" s="9">
        <v>569069.75431681878</v>
      </c>
      <c r="BO210" s="9">
        <v>85381.555272278129</v>
      </c>
      <c r="BP210" s="9">
        <v>14022223.649378847</v>
      </c>
      <c r="BQ210" s="9">
        <v>15420.73936157981</v>
      </c>
      <c r="BR210" s="9">
        <v>23988.129790710558</v>
      </c>
      <c r="BS210" s="9">
        <v>82267.814980922456</v>
      </c>
      <c r="BT210" s="9">
        <v>3135.5591354191033</v>
      </c>
      <c r="BU210" s="20"/>
    </row>
    <row r="211" spans="2:73" x14ac:dyDescent="0.2">
      <c r="B211" s="4" t="s">
        <v>29</v>
      </c>
      <c r="C211" s="12">
        <v>4</v>
      </c>
      <c r="D211" s="19"/>
      <c r="E211" s="9">
        <f t="shared" si="87"/>
        <v>0</v>
      </c>
      <c r="F211" s="9">
        <f t="shared" si="66"/>
        <v>0</v>
      </c>
      <c r="G211" s="9">
        <f t="shared" si="67"/>
        <v>0</v>
      </c>
      <c r="H211" s="9">
        <f t="shared" si="68"/>
        <v>0</v>
      </c>
      <c r="I211" s="9">
        <f t="shared" si="69"/>
        <v>0</v>
      </c>
      <c r="J211" s="9">
        <f t="shared" si="70"/>
        <v>0</v>
      </c>
      <c r="K211" s="9">
        <f t="shared" si="71"/>
        <v>0</v>
      </c>
      <c r="L211" s="9">
        <f t="shared" si="72"/>
        <v>0</v>
      </c>
      <c r="M211" s="9">
        <f t="shared" si="73"/>
        <v>0</v>
      </c>
      <c r="N211" s="9">
        <f t="shared" si="74"/>
        <v>0</v>
      </c>
      <c r="O211" s="9">
        <f t="shared" si="75"/>
        <v>0</v>
      </c>
      <c r="P211" s="9">
        <f t="shared" si="76"/>
        <v>0</v>
      </c>
      <c r="Q211" s="9">
        <f t="shared" si="77"/>
        <v>0</v>
      </c>
      <c r="R211" s="9">
        <f t="shared" si="78"/>
        <v>0</v>
      </c>
      <c r="S211" s="9">
        <f t="shared" si="79"/>
        <v>0</v>
      </c>
      <c r="T211" s="9">
        <f t="shared" si="80"/>
        <v>0</v>
      </c>
      <c r="U211" s="9">
        <f t="shared" si="81"/>
        <v>0</v>
      </c>
      <c r="V211" s="9">
        <f t="shared" si="82"/>
        <v>0</v>
      </c>
      <c r="W211" s="9">
        <f t="shared" si="83"/>
        <v>0</v>
      </c>
      <c r="X211" s="9">
        <f t="shared" si="84"/>
        <v>0</v>
      </c>
      <c r="Y211" s="9">
        <f t="shared" si="85"/>
        <v>0</v>
      </c>
      <c r="Z211" s="9">
        <f t="shared" si="86"/>
        <v>0</v>
      </c>
      <c r="AA211" s="20"/>
      <c r="AB211" s="9">
        <v>-106963.29596551723</v>
      </c>
      <c r="AC211" s="9">
        <v>5.8628226797659666</v>
      </c>
      <c r="AD211" s="9">
        <v>4.8810977413093135E-3</v>
      </c>
      <c r="AE211" s="9">
        <v>34243.716001707209</v>
      </c>
      <c r="AF211" s="9">
        <v>421139.31539982109</v>
      </c>
      <c r="AG211" s="9">
        <v>0.33582215812121935</v>
      </c>
      <c r="AH211" s="9">
        <v>39270.052452665594</v>
      </c>
      <c r="AI211" s="9">
        <v>1788.8311143239546</v>
      </c>
      <c r="AJ211" s="9">
        <v>1300.1117617089112</v>
      </c>
      <c r="AK211" s="9">
        <v>1820.1193028409286</v>
      </c>
      <c r="AL211" s="9">
        <v>2981.4309159266718</v>
      </c>
      <c r="AM211" s="9">
        <v>3101.3896039550445</v>
      </c>
      <c r="AN211" s="9">
        <v>69.430117315452634</v>
      </c>
      <c r="AO211" s="9">
        <v>5949941.9387653023</v>
      </c>
      <c r="AP211" s="9">
        <v>536057.7174586663</v>
      </c>
      <c r="AQ211" s="9">
        <v>758759.67242242524</v>
      </c>
      <c r="AR211" s="9">
        <v>113842.07369637088</v>
      </c>
      <c r="AS211" s="9">
        <v>18696298.199171793</v>
      </c>
      <c r="AT211" s="9">
        <v>20560.985815439744</v>
      </c>
      <c r="AU211" s="9">
        <v>31984.173054280742</v>
      </c>
      <c r="AV211" s="9">
        <v>109690.41997456324</v>
      </c>
      <c r="AW211" s="9">
        <v>4180.7455138921359</v>
      </c>
      <c r="AX211" s="20"/>
      <c r="AY211" s="9">
        <v>-106963.29596551723</v>
      </c>
      <c r="AZ211" s="9">
        <v>5.8628226797659666</v>
      </c>
      <c r="BA211" s="9">
        <v>4.8810977413093135E-3</v>
      </c>
      <c r="BB211" s="9">
        <v>34243.716001707209</v>
      </c>
      <c r="BC211" s="9">
        <v>421139.31539982109</v>
      </c>
      <c r="BD211" s="9">
        <v>0.33582215812121935</v>
      </c>
      <c r="BE211" s="9">
        <v>39270.052452665594</v>
      </c>
      <c r="BF211" s="9">
        <v>1788.8311143239546</v>
      </c>
      <c r="BG211" s="9">
        <v>1300.1117617089112</v>
      </c>
      <c r="BH211" s="9">
        <v>1820.1193028409286</v>
      </c>
      <c r="BI211" s="9">
        <v>2981.4309159266718</v>
      </c>
      <c r="BJ211" s="9">
        <v>3101.3896039550445</v>
      </c>
      <c r="BK211" s="9">
        <v>69.430117315452634</v>
      </c>
      <c r="BL211" s="9">
        <v>5949941.9387653023</v>
      </c>
      <c r="BM211" s="9">
        <v>536057.7174586663</v>
      </c>
      <c r="BN211" s="9">
        <v>758759.67242242524</v>
      </c>
      <c r="BO211" s="9">
        <v>113842.07369637088</v>
      </c>
      <c r="BP211" s="9">
        <v>18696298.199171793</v>
      </c>
      <c r="BQ211" s="9">
        <v>20560.985815439744</v>
      </c>
      <c r="BR211" s="9">
        <v>31984.173054280742</v>
      </c>
      <c r="BS211" s="9">
        <v>109690.41997456324</v>
      </c>
      <c r="BT211" s="9">
        <v>4180.7455138921359</v>
      </c>
      <c r="BU211" s="20"/>
    </row>
    <row r="212" spans="2:73" x14ac:dyDescent="0.2">
      <c r="B212" s="4" t="s">
        <v>29</v>
      </c>
      <c r="C212" s="12">
        <v>5</v>
      </c>
      <c r="D212" s="19"/>
      <c r="E212" s="9">
        <f t="shared" si="87"/>
        <v>-220348.29127495133</v>
      </c>
      <c r="F212" s="9">
        <f t="shared" si="66"/>
        <v>0.12774196503543944</v>
      </c>
      <c r="G212" s="9">
        <f t="shared" si="67"/>
        <v>4.6754264156290311E-4</v>
      </c>
      <c r="H212" s="9">
        <f t="shared" si="68"/>
        <v>6583.0022764796595</v>
      </c>
      <c r="I212" s="9">
        <f t="shared" si="69"/>
        <v>196202.6249060377</v>
      </c>
      <c r="J212" s="9">
        <f t="shared" si="70"/>
        <v>8.4425588863666912E-2</v>
      </c>
      <c r="K212" s="9">
        <f t="shared" si="71"/>
        <v>28683.313521518256</v>
      </c>
      <c r="L212" s="9">
        <f t="shared" si="72"/>
        <v>338.92705093039694</v>
      </c>
      <c r="M212" s="9">
        <f t="shared" si="73"/>
        <v>243.55822362328922</v>
      </c>
      <c r="N212" s="9">
        <f t="shared" si="74"/>
        <v>352.71113097658508</v>
      </c>
      <c r="O212" s="9">
        <f t="shared" si="75"/>
        <v>217.81045190360237</v>
      </c>
      <c r="P212" s="9">
        <f t="shared" si="76"/>
        <v>-70.108959242912533</v>
      </c>
      <c r="Q212" s="9">
        <f t="shared" si="77"/>
        <v>0.89666786185092917</v>
      </c>
      <c r="R212" s="9">
        <f t="shared" si="78"/>
        <v>-1112648.0262394259</v>
      </c>
      <c r="S212" s="9">
        <f t="shared" si="79"/>
        <v>-23773.742266181274</v>
      </c>
      <c r="T212" s="9">
        <f t="shared" si="80"/>
        <v>-34108.221172148478</v>
      </c>
      <c r="U212" s="9">
        <f t="shared" si="81"/>
        <v>6766.921188429842</v>
      </c>
      <c r="V212" s="9">
        <f t="shared" si="82"/>
        <v>-1021918.5369001701</v>
      </c>
      <c r="W212" s="9">
        <f t="shared" si="83"/>
        <v>-12434.249797548437</v>
      </c>
      <c r="X212" s="9">
        <f t="shared" si="84"/>
        <v>-3648.211563674573</v>
      </c>
      <c r="Y212" s="9">
        <f t="shared" si="85"/>
        <v>45539.207383217901</v>
      </c>
      <c r="Z212" s="9">
        <f t="shared" si="86"/>
        <v>1229.1734194664132</v>
      </c>
      <c r="AA212" s="20"/>
      <c r="AB212" s="9">
        <v>-354052.411231848</v>
      </c>
      <c r="AC212" s="9">
        <v>7.4562703147429001</v>
      </c>
      <c r="AD212" s="9">
        <v>6.5689148181995415E-3</v>
      </c>
      <c r="AE212" s="9">
        <v>49387.64727861368</v>
      </c>
      <c r="AF212" s="9">
        <v>722626.76915581385</v>
      </c>
      <c r="AG212" s="9">
        <v>0.50420328651519108</v>
      </c>
      <c r="AH212" s="9">
        <v>77770.879087350244</v>
      </c>
      <c r="AI212" s="9">
        <v>2574.9659438353401</v>
      </c>
      <c r="AJ212" s="9">
        <v>1868.697925759428</v>
      </c>
      <c r="AK212" s="9">
        <v>2627.8602595277453</v>
      </c>
      <c r="AL212" s="9">
        <v>3944.5990968119413</v>
      </c>
      <c r="AM212" s="9">
        <v>3806.6280457008947</v>
      </c>
      <c r="AN212" s="9">
        <v>87.684314506166729</v>
      </c>
      <c r="AO212" s="9">
        <v>6324779.3972172011</v>
      </c>
      <c r="AP212" s="9">
        <v>646298.40455715137</v>
      </c>
      <c r="AQ212" s="9">
        <v>914341.36935588322</v>
      </c>
      <c r="AR212" s="9">
        <v>149069.51330889339</v>
      </c>
      <c r="AS212" s="9">
        <v>22348454.212064568</v>
      </c>
      <c r="AT212" s="9">
        <v>13266.982471751242</v>
      </c>
      <c r="AU212" s="9">
        <v>36332.004754176363</v>
      </c>
      <c r="AV212" s="9">
        <v>182652.23235142202</v>
      </c>
      <c r="AW212" s="9">
        <v>6455.1053118315858</v>
      </c>
      <c r="AX212" s="20"/>
      <c r="AY212" s="9">
        <v>-133704.11995689667</v>
      </c>
      <c r="AZ212" s="9">
        <v>7.3285283497074607</v>
      </c>
      <c r="BA212" s="9">
        <v>6.1013721766366383E-3</v>
      </c>
      <c r="BB212" s="9">
        <v>42804.645002134021</v>
      </c>
      <c r="BC212" s="9">
        <v>526424.14424977615</v>
      </c>
      <c r="BD212" s="9">
        <v>0.41977769765152417</v>
      </c>
      <c r="BE212" s="9">
        <v>49087.565565831988</v>
      </c>
      <c r="BF212" s="9">
        <v>2236.0388929049432</v>
      </c>
      <c r="BG212" s="9">
        <v>1625.1397021361388</v>
      </c>
      <c r="BH212" s="9">
        <v>2275.1491285511602</v>
      </c>
      <c r="BI212" s="9">
        <v>3726.7886449083389</v>
      </c>
      <c r="BJ212" s="9">
        <v>3876.7370049438073</v>
      </c>
      <c r="BK212" s="9">
        <v>86.787646644315799</v>
      </c>
      <c r="BL212" s="9">
        <v>7437427.4234566269</v>
      </c>
      <c r="BM212" s="9">
        <v>670072.14682333264</v>
      </c>
      <c r="BN212" s="9">
        <v>948449.59052803169</v>
      </c>
      <c r="BO212" s="9">
        <v>142302.59212046355</v>
      </c>
      <c r="BP212" s="9">
        <v>23370372.748964738</v>
      </c>
      <c r="BQ212" s="9">
        <v>25701.232269299679</v>
      </c>
      <c r="BR212" s="9">
        <v>39980.216317850936</v>
      </c>
      <c r="BS212" s="9">
        <v>137113.02496820412</v>
      </c>
      <c r="BT212" s="9">
        <v>5225.9318923651726</v>
      </c>
      <c r="BU212" s="20"/>
    </row>
    <row r="213" spans="2:73" x14ac:dyDescent="0.2">
      <c r="B213" s="4" t="s">
        <v>29</v>
      </c>
      <c r="C213" s="12">
        <v>6</v>
      </c>
      <c r="D213" s="19"/>
      <c r="E213" s="9">
        <f t="shared" si="87"/>
        <v>-243332.92741607828</v>
      </c>
      <c r="F213" s="9">
        <f t="shared" si="66"/>
        <v>0.34773319019854476</v>
      </c>
      <c r="G213" s="9">
        <f t="shared" si="67"/>
        <v>9.705111419910737E-4</v>
      </c>
      <c r="H213" s="9">
        <f t="shared" si="68"/>
        <v>12971.905075110029</v>
      </c>
      <c r="I213" s="9">
        <f t="shared" si="69"/>
        <v>365445.83969803154</v>
      </c>
      <c r="J213" s="9">
        <f t="shared" si="70"/>
        <v>0.1560896560970001</v>
      </c>
      <c r="K213" s="9">
        <f t="shared" si="71"/>
        <v>50876.006591140067</v>
      </c>
      <c r="L213" s="9">
        <f t="shared" si="72"/>
        <v>637.18046419697657</v>
      </c>
      <c r="M213" s="9">
        <f t="shared" si="73"/>
        <v>496.91642526674423</v>
      </c>
      <c r="N213" s="9">
        <f t="shared" si="74"/>
        <v>663.50965831112899</v>
      </c>
      <c r="O213" s="9">
        <f t="shared" si="75"/>
        <v>511.21300876206806</v>
      </c>
      <c r="P213" s="9">
        <f t="shared" si="76"/>
        <v>-84.267893879769872</v>
      </c>
      <c r="Q213" s="9">
        <f t="shared" si="77"/>
        <v>3.2078747543522894</v>
      </c>
      <c r="R213" s="9">
        <f t="shared" si="78"/>
        <v>-1493556.7789783366</v>
      </c>
      <c r="S213" s="9">
        <f t="shared" si="79"/>
        <v>-35873.50887440599</v>
      </c>
      <c r="T213" s="9">
        <f t="shared" si="80"/>
        <v>-51458.879166181898</v>
      </c>
      <c r="U213" s="9">
        <f t="shared" si="81"/>
        <v>15762.494580115657</v>
      </c>
      <c r="V213" s="9">
        <f t="shared" si="82"/>
        <v>-1588183.3840831593</v>
      </c>
      <c r="W213" s="9">
        <f t="shared" si="83"/>
        <v>-19724.787050738716</v>
      </c>
      <c r="X213" s="9">
        <f t="shared" si="84"/>
        <v>-5428.202733710008</v>
      </c>
      <c r="Y213" s="9">
        <f t="shared" si="85"/>
        <v>84616.715687356802</v>
      </c>
      <c r="Z213" s="9">
        <f t="shared" si="86"/>
        <v>2376.096939702612</v>
      </c>
      <c r="AA213" s="20"/>
      <c r="AB213" s="9">
        <v>-403777.87136435416</v>
      </c>
      <c r="AC213" s="9">
        <v>9.1419672098474898</v>
      </c>
      <c r="AD213" s="9">
        <v>8.2921577539550404E-3</v>
      </c>
      <c r="AE213" s="9">
        <v>64337.479077670861</v>
      </c>
      <c r="AF213" s="9">
        <v>997154.81279776362</v>
      </c>
      <c r="AG213" s="9">
        <v>0.65982289327882904</v>
      </c>
      <c r="AH213" s="9">
        <v>109781.0852701385</v>
      </c>
      <c r="AI213" s="9">
        <v>3320.427135682909</v>
      </c>
      <c r="AJ213" s="9">
        <v>2447.0840678301115</v>
      </c>
      <c r="AK213" s="9">
        <v>3393.6886125725218</v>
      </c>
      <c r="AL213" s="9">
        <v>4983.3593826520746</v>
      </c>
      <c r="AM213" s="9">
        <v>4567.8165120527992</v>
      </c>
      <c r="AN213" s="9">
        <v>107.35305072753121</v>
      </c>
      <c r="AO213" s="9">
        <v>7431356.1291696131</v>
      </c>
      <c r="AP213" s="9">
        <v>768213.06731359358</v>
      </c>
      <c r="AQ213" s="9">
        <v>1086680.6294674557</v>
      </c>
      <c r="AR213" s="9">
        <v>186525.60512467191</v>
      </c>
      <c r="AS213" s="9">
        <v>26456263.914674535</v>
      </c>
      <c r="AT213" s="9">
        <v>11116.691672420904</v>
      </c>
      <c r="AU213" s="9">
        <v>42548.056847711108</v>
      </c>
      <c r="AV213" s="9">
        <v>249152.34564920171</v>
      </c>
      <c r="AW213" s="9">
        <v>8647.2152105408186</v>
      </c>
      <c r="AX213" s="20"/>
      <c r="AY213" s="9">
        <v>-160444.94394827588</v>
      </c>
      <c r="AZ213" s="9">
        <v>8.794234019648945</v>
      </c>
      <c r="BA213" s="9">
        <v>7.3216466119639667E-3</v>
      </c>
      <c r="BB213" s="9">
        <v>51365.574002560832</v>
      </c>
      <c r="BC213" s="9">
        <v>631708.97309973207</v>
      </c>
      <c r="BD213" s="9">
        <v>0.50373323718182894</v>
      </c>
      <c r="BE213" s="9">
        <v>58905.078678998434</v>
      </c>
      <c r="BF213" s="9">
        <v>2683.2466714859324</v>
      </c>
      <c r="BG213" s="9">
        <v>1950.1676425633673</v>
      </c>
      <c r="BH213" s="9">
        <v>2730.1789542613928</v>
      </c>
      <c r="BI213" s="9">
        <v>4472.1463738900065</v>
      </c>
      <c r="BJ213" s="9">
        <v>4652.0844059325691</v>
      </c>
      <c r="BK213" s="9">
        <v>104.14517597317892</v>
      </c>
      <c r="BL213" s="9">
        <v>8924912.9081479497</v>
      </c>
      <c r="BM213" s="9">
        <v>804086.57618799957</v>
      </c>
      <c r="BN213" s="9">
        <v>1138139.5086336376</v>
      </c>
      <c r="BO213" s="9">
        <v>170763.11054455626</v>
      </c>
      <c r="BP213" s="9">
        <v>28044447.298757695</v>
      </c>
      <c r="BQ213" s="9">
        <v>30841.47872315962</v>
      </c>
      <c r="BR213" s="9">
        <v>47976.259581421116</v>
      </c>
      <c r="BS213" s="9">
        <v>164535.62996184491</v>
      </c>
      <c r="BT213" s="9">
        <v>6271.1182708382066</v>
      </c>
      <c r="BU213" s="20"/>
    </row>
    <row r="214" spans="2:73" x14ac:dyDescent="0.2">
      <c r="B214" s="4" t="s">
        <v>29</v>
      </c>
      <c r="C214" s="12">
        <v>7</v>
      </c>
      <c r="D214" s="19"/>
      <c r="E214" s="9">
        <f t="shared" si="87"/>
        <v>-50369.485629023664</v>
      </c>
      <c r="F214" s="9">
        <f t="shared" si="66"/>
        <v>0.60550337656503928</v>
      </c>
      <c r="G214" s="9">
        <f t="shared" si="67"/>
        <v>1.4046591916563374E-3</v>
      </c>
      <c r="H214" s="9">
        <f t="shared" si="68"/>
        <v>17445.07989096269</v>
      </c>
      <c r="I214" s="9">
        <f t="shared" si="69"/>
        <v>459884.33546438289</v>
      </c>
      <c r="J214" s="9">
        <f t="shared" si="70"/>
        <v>0.19593090527984058</v>
      </c>
      <c r="K214" s="9">
        <f t="shared" si="71"/>
        <v>59487.554072997751</v>
      </c>
      <c r="L214" s="9">
        <f t="shared" si="72"/>
        <v>836.2662765631826</v>
      </c>
      <c r="M214" s="9">
        <f t="shared" si="73"/>
        <v>688.52416097789683</v>
      </c>
      <c r="N214" s="9">
        <f t="shared" si="74"/>
        <v>870.41377836302627</v>
      </c>
      <c r="O214" s="9">
        <f t="shared" si="75"/>
        <v>850.34760472246853</v>
      </c>
      <c r="P214" s="9">
        <f t="shared" si="76"/>
        <v>-35.500142859702464</v>
      </c>
      <c r="Q214" s="9">
        <f t="shared" si="77"/>
        <v>6.9104426300785065</v>
      </c>
      <c r="R214" s="9">
        <f t="shared" si="78"/>
        <v>-644770.75814127736</v>
      </c>
      <c r="S214" s="9">
        <f t="shared" si="79"/>
        <v>-31762.199953468516</v>
      </c>
      <c r="T214" s="9">
        <f t="shared" si="80"/>
        <v>-45561.006460538367</v>
      </c>
      <c r="U214" s="9">
        <f t="shared" si="81"/>
        <v>23210.874060136412</v>
      </c>
      <c r="V214" s="9">
        <f t="shared" si="82"/>
        <v>-1486543.4050968327</v>
      </c>
      <c r="W214" s="9">
        <f t="shared" si="83"/>
        <v>-17930.345555861481</v>
      </c>
      <c r="X214" s="9">
        <f t="shared" si="84"/>
        <v>-5133.9640843280285</v>
      </c>
      <c r="Y214" s="9">
        <f t="shared" si="85"/>
        <v>106160.25416858605</v>
      </c>
      <c r="Z214" s="9">
        <f t="shared" si="86"/>
        <v>3071.1698796531382</v>
      </c>
      <c r="AA214" s="20"/>
      <c r="AB214" s="9">
        <v>-237555.25356867886</v>
      </c>
      <c r="AC214" s="9">
        <v>10.86544306615548</v>
      </c>
      <c r="AD214" s="9">
        <v>9.9465802389476325E-3</v>
      </c>
      <c r="AE214" s="9">
        <v>77371.582893950341</v>
      </c>
      <c r="AF214" s="9">
        <v>1196878.1374140698</v>
      </c>
      <c r="AG214" s="9">
        <v>0.78361968199197429</v>
      </c>
      <c r="AH214" s="9">
        <v>128210.14586516256</v>
      </c>
      <c r="AI214" s="9">
        <v>3966.720726630102</v>
      </c>
      <c r="AJ214" s="9">
        <v>2963.7197439684915</v>
      </c>
      <c r="AK214" s="9">
        <v>4055.6225583346518</v>
      </c>
      <c r="AL214" s="9">
        <v>6067.8517075941436</v>
      </c>
      <c r="AM214" s="9">
        <v>5391.9316640616298</v>
      </c>
      <c r="AN214" s="9">
        <v>128.41314793212061</v>
      </c>
      <c r="AO214" s="9">
        <v>9767627.6346980035</v>
      </c>
      <c r="AP214" s="9">
        <v>906338.80559919786</v>
      </c>
      <c r="AQ214" s="9">
        <v>1282268.4202787057</v>
      </c>
      <c r="AR214" s="9">
        <v>222434.50302878546</v>
      </c>
      <c r="AS214" s="9">
        <v>31231978.443453811</v>
      </c>
      <c r="AT214" s="9">
        <v>18051.379621158092</v>
      </c>
      <c r="AU214" s="9">
        <v>50838.338760663282</v>
      </c>
      <c r="AV214" s="9">
        <v>298118.48912407184</v>
      </c>
      <c r="AW214" s="9">
        <v>10387.474528964378</v>
      </c>
      <c r="AX214" s="20"/>
      <c r="AY214" s="9">
        <v>-187185.7679396552</v>
      </c>
      <c r="AZ214" s="9">
        <v>10.259939689590441</v>
      </c>
      <c r="BA214" s="9">
        <v>8.5419210472912951E-3</v>
      </c>
      <c r="BB214" s="9">
        <v>59926.503002987651</v>
      </c>
      <c r="BC214" s="9">
        <v>736993.80194968695</v>
      </c>
      <c r="BD214" s="9">
        <v>0.58768877671213371</v>
      </c>
      <c r="BE214" s="9">
        <v>68722.591792164807</v>
      </c>
      <c r="BF214" s="9">
        <v>3130.4544500669194</v>
      </c>
      <c r="BG214" s="9">
        <v>2275.1955829905946</v>
      </c>
      <c r="BH214" s="9">
        <v>3185.2087799716255</v>
      </c>
      <c r="BI214" s="9">
        <v>5217.5041028716751</v>
      </c>
      <c r="BJ214" s="9">
        <v>5427.4318069213323</v>
      </c>
      <c r="BK214" s="9">
        <v>121.5027053020421</v>
      </c>
      <c r="BL214" s="9">
        <v>10412398.392839281</v>
      </c>
      <c r="BM214" s="9">
        <v>938101.00555266638</v>
      </c>
      <c r="BN214" s="9">
        <v>1327829.426739244</v>
      </c>
      <c r="BO214" s="9">
        <v>199223.62896864905</v>
      </c>
      <c r="BP214" s="9">
        <v>32718521.848550644</v>
      </c>
      <c r="BQ214" s="9">
        <v>35981.725177019573</v>
      </c>
      <c r="BR214" s="9">
        <v>55972.302844991311</v>
      </c>
      <c r="BS214" s="9">
        <v>191958.23495548579</v>
      </c>
      <c r="BT214" s="9">
        <v>7316.3046493112397</v>
      </c>
      <c r="BU214" s="20"/>
    </row>
    <row r="215" spans="2:73" x14ac:dyDescent="0.2">
      <c r="B215" s="4" t="s">
        <v>29</v>
      </c>
      <c r="C215" s="12">
        <v>8</v>
      </c>
      <c r="D215" s="19"/>
      <c r="E215" s="9">
        <f t="shared" si="87"/>
        <v>68298.482204143424</v>
      </c>
      <c r="F215" s="9">
        <f t="shared" si="66"/>
        <v>0.85078417109051685</v>
      </c>
      <c r="G215" s="9">
        <f t="shared" si="67"/>
        <v>1.8251094961795594E-3</v>
      </c>
      <c r="H215" s="9">
        <f t="shared" si="68"/>
        <v>21743.644978754528</v>
      </c>
      <c r="I215" s="9">
        <f t="shared" si="69"/>
        <v>552018.99004172708</v>
      </c>
      <c r="J215" s="9">
        <f t="shared" si="70"/>
        <v>0.23495302579567678</v>
      </c>
      <c r="K215" s="9">
        <f t="shared" si="71"/>
        <v>68072.402994673117</v>
      </c>
      <c r="L215" s="9">
        <f t="shared" si="72"/>
        <v>1031.7366149873565</v>
      </c>
      <c r="M215" s="9">
        <f t="shared" si="73"/>
        <v>872.99114989603595</v>
      </c>
      <c r="N215" s="9">
        <f t="shared" si="74"/>
        <v>1073.4654986368937</v>
      </c>
      <c r="O215" s="9">
        <f t="shared" si="75"/>
        <v>1179.276536673844</v>
      </c>
      <c r="P215" s="9">
        <f t="shared" si="76"/>
        <v>9.3957295868685833</v>
      </c>
      <c r="Q215" s="9">
        <f t="shared" si="77"/>
        <v>10.485228064044634</v>
      </c>
      <c r="R215" s="9">
        <f t="shared" si="78"/>
        <v>182279.60642574728</v>
      </c>
      <c r="S215" s="9">
        <f t="shared" si="79"/>
        <v>-28197.293682331336</v>
      </c>
      <c r="T215" s="9">
        <f t="shared" si="80"/>
        <v>-40449.002890296513</v>
      </c>
      <c r="U215" s="9">
        <f t="shared" si="81"/>
        <v>30180.709948656935</v>
      </c>
      <c r="V215" s="9">
        <f t="shared" si="82"/>
        <v>-1403390.8180895299</v>
      </c>
      <c r="W215" s="9">
        <f t="shared" si="83"/>
        <v>-16244.481431274402</v>
      </c>
      <c r="X215" s="9">
        <f t="shared" si="84"/>
        <v>-4960.7790848260775</v>
      </c>
      <c r="Y215" s="9">
        <f t="shared" si="85"/>
        <v>127154.08778100333</v>
      </c>
      <c r="Z215" s="9">
        <f t="shared" si="86"/>
        <v>3742.5531985486341</v>
      </c>
      <c r="AA215" s="20"/>
      <c r="AB215" s="9">
        <v>-145628.10972689104</v>
      </c>
      <c r="AC215" s="9">
        <v>12.57642953062245</v>
      </c>
      <c r="AD215" s="9">
        <v>1.1587304978798186E-2</v>
      </c>
      <c r="AE215" s="9">
        <v>90231.076982168946</v>
      </c>
      <c r="AF215" s="9">
        <v>1394297.6208413693</v>
      </c>
      <c r="AG215" s="9">
        <v>0.90659734203811548</v>
      </c>
      <c r="AH215" s="9">
        <v>146612.5079000043</v>
      </c>
      <c r="AI215" s="9">
        <v>4609.3988436352656</v>
      </c>
      <c r="AJ215" s="9">
        <v>3473.2146733138584</v>
      </c>
      <c r="AK215" s="9">
        <v>4713.704104318751</v>
      </c>
      <c r="AL215" s="9">
        <v>7142.1383685271876</v>
      </c>
      <c r="AM215" s="9">
        <v>6212.1749374969577</v>
      </c>
      <c r="AN215" s="9">
        <v>149.3454626949499</v>
      </c>
      <c r="AO215" s="9">
        <v>12082163.483956352</v>
      </c>
      <c r="AP215" s="9">
        <v>1043918.1412350013</v>
      </c>
      <c r="AQ215" s="9">
        <v>1477070.341954554</v>
      </c>
      <c r="AR215" s="9">
        <v>257864.85734139869</v>
      </c>
      <c r="AS215" s="9">
        <v>35989205.580254056</v>
      </c>
      <c r="AT215" s="9">
        <v>24877.490199605087</v>
      </c>
      <c r="AU215" s="9">
        <v>59007.567023735406</v>
      </c>
      <c r="AV215" s="9">
        <v>346534.9277301298</v>
      </c>
      <c r="AW215" s="9">
        <v>12104.044226332906</v>
      </c>
      <c r="AX215" s="20"/>
      <c r="AY215" s="9">
        <v>-213926.59193103446</v>
      </c>
      <c r="AZ215" s="9">
        <v>11.725645359531933</v>
      </c>
      <c r="BA215" s="9">
        <v>9.7621954826186269E-3</v>
      </c>
      <c r="BB215" s="9">
        <v>68487.432003414418</v>
      </c>
      <c r="BC215" s="9">
        <v>842278.63079964218</v>
      </c>
      <c r="BD215" s="9">
        <v>0.6716443162424387</v>
      </c>
      <c r="BE215" s="9">
        <v>78540.104905331187</v>
      </c>
      <c r="BF215" s="9">
        <v>3577.6622286479092</v>
      </c>
      <c r="BG215" s="9">
        <v>2600.2235234178224</v>
      </c>
      <c r="BH215" s="9">
        <v>3640.2386056818573</v>
      </c>
      <c r="BI215" s="9">
        <v>5962.8618318533436</v>
      </c>
      <c r="BJ215" s="9">
        <v>6202.7792079100891</v>
      </c>
      <c r="BK215" s="9">
        <v>138.86023463090527</v>
      </c>
      <c r="BL215" s="9">
        <v>11899883.877530605</v>
      </c>
      <c r="BM215" s="9">
        <v>1072115.4349173326</v>
      </c>
      <c r="BN215" s="9">
        <v>1517519.3448448505</v>
      </c>
      <c r="BO215" s="9">
        <v>227684.14739274175</v>
      </c>
      <c r="BP215" s="9">
        <v>37392596.398343585</v>
      </c>
      <c r="BQ215" s="9">
        <v>41121.971630879489</v>
      </c>
      <c r="BR215" s="9">
        <v>63968.346108561484</v>
      </c>
      <c r="BS215" s="9">
        <v>219380.83994912647</v>
      </c>
      <c r="BT215" s="9">
        <v>8361.4910277842719</v>
      </c>
      <c r="BU215" s="20"/>
    </row>
    <row r="216" spans="2:73" x14ac:dyDescent="0.2">
      <c r="B216" s="4" t="s">
        <v>29</v>
      </c>
      <c r="C216" s="12">
        <v>9</v>
      </c>
      <c r="D216" s="19"/>
      <c r="E216" s="9">
        <f t="shared" si="87"/>
        <v>261261.92399118305</v>
      </c>
      <c r="F216" s="9">
        <f t="shared" si="66"/>
        <v>1.108554357456903</v>
      </c>
      <c r="G216" s="9">
        <f t="shared" si="67"/>
        <v>2.2592575458446965E-3</v>
      </c>
      <c r="H216" s="9">
        <f t="shared" si="68"/>
        <v>26216.81979460585</v>
      </c>
      <c r="I216" s="9">
        <f t="shared" si="69"/>
        <v>646457.48580806074</v>
      </c>
      <c r="J216" s="9">
        <f t="shared" si="70"/>
        <v>0.27479427497850728</v>
      </c>
      <c r="K216" s="9">
        <f t="shared" si="71"/>
        <v>76683.950476529324</v>
      </c>
      <c r="L216" s="9">
        <f t="shared" si="72"/>
        <v>1230.8224273535043</v>
      </c>
      <c r="M216" s="9">
        <f t="shared" si="73"/>
        <v>1064.5988856071481</v>
      </c>
      <c r="N216" s="9">
        <f t="shared" si="74"/>
        <v>1280.3696186887323</v>
      </c>
      <c r="O216" s="9">
        <f t="shared" si="75"/>
        <v>1518.4111326341645</v>
      </c>
      <c r="P216" s="9">
        <f t="shared" si="76"/>
        <v>58.163480606882331</v>
      </c>
      <c r="Q216" s="9">
        <f t="shared" si="77"/>
        <v>14.187795939769586</v>
      </c>
      <c r="R216" s="9">
        <f t="shared" si="78"/>
        <v>1031065.627262624</v>
      </c>
      <c r="S216" s="9">
        <f t="shared" si="79"/>
        <v>-24085.984761402011</v>
      </c>
      <c r="T216" s="9">
        <f t="shared" si="80"/>
        <v>-34551.130184665788</v>
      </c>
      <c r="U216" s="9">
        <f t="shared" si="81"/>
        <v>37629.08942867539</v>
      </c>
      <c r="V216" s="9">
        <f t="shared" si="82"/>
        <v>-1301750.8391034827</v>
      </c>
      <c r="W216" s="9">
        <f t="shared" si="83"/>
        <v>-14450.039936397709</v>
      </c>
      <c r="X216" s="9">
        <f t="shared" si="84"/>
        <v>-4666.5404354445782</v>
      </c>
      <c r="Y216" s="9">
        <f t="shared" si="85"/>
        <v>148697.62626222806</v>
      </c>
      <c r="Z216" s="9">
        <f t="shared" si="86"/>
        <v>4437.6261384990285</v>
      </c>
      <c r="AA216" s="20"/>
      <c r="AB216" s="9">
        <v>20594.508068768977</v>
      </c>
      <c r="AC216" s="9">
        <v>14.299905386930334</v>
      </c>
      <c r="AD216" s="9">
        <v>1.3241727463790664E-2</v>
      </c>
      <c r="AE216" s="9">
        <v>103265.18079844715</v>
      </c>
      <c r="AF216" s="9">
        <v>1594020.945457659</v>
      </c>
      <c r="AG216" s="9">
        <v>1.0303941307512512</v>
      </c>
      <c r="AH216" s="9">
        <v>165041.56849502699</v>
      </c>
      <c r="AI216" s="9">
        <v>5255.6924345824054</v>
      </c>
      <c r="AJ216" s="9">
        <v>3989.8503494521997</v>
      </c>
      <c r="AK216" s="9">
        <v>5375.6380500808245</v>
      </c>
      <c r="AL216" s="9">
        <v>8226.6306934691802</v>
      </c>
      <c r="AM216" s="9">
        <v>7036.2900895057428</v>
      </c>
      <c r="AN216" s="9">
        <v>170.40555989953808</v>
      </c>
      <c r="AO216" s="9">
        <v>14418434.989484569</v>
      </c>
      <c r="AP216" s="9">
        <v>1182043.8795205979</v>
      </c>
      <c r="AQ216" s="9">
        <v>1672658.1327657932</v>
      </c>
      <c r="AR216" s="9">
        <v>293773.75524550996</v>
      </c>
      <c r="AS216" s="9">
        <v>40764920.109033063</v>
      </c>
      <c r="AT216" s="9">
        <v>31812.178148341769</v>
      </c>
      <c r="AU216" s="9">
        <v>67297.848936687122</v>
      </c>
      <c r="AV216" s="9">
        <v>395501.07120499568</v>
      </c>
      <c r="AW216" s="9">
        <v>13844.303544756342</v>
      </c>
      <c r="AX216" s="20"/>
      <c r="AY216" s="9">
        <v>-240667.41592241407</v>
      </c>
      <c r="AZ216" s="9">
        <v>13.191351029473431</v>
      </c>
      <c r="BA216" s="9">
        <v>1.0982469917945967E-2</v>
      </c>
      <c r="BB216" s="9">
        <v>77048.361003841303</v>
      </c>
      <c r="BC216" s="9">
        <v>947563.45964959823</v>
      </c>
      <c r="BD216" s="9">
        <v>0.75559985577274391</v>
      </c>
      <c r="BE216" s="9">
        <v>88357.618018497669</v>
      </c>
      <c r="BF216" s="9">
        <v>4024.8700072289012</v>
      </c>
      <c r="BG216" s="9">
        <v>2925.2514638450516</v>
      </c>
      <c r="BH216" s="9">
        <v>4095.2684313920922</v>
      </c>
      <c r="BI216" s="9">
        <v>6708.2195608350157</v>
      </c>
      <c r="BJ216" s="9">
        <v>6978.1266088988605</v>
      </c>
      <c r="BK216" s="9">
        <v>156.21776395976849</v>
      </c>
      <c r="BL216" s="9">
        <v>13387369.362221945</v>
      </c>
      <c r="BM216" s="9">
        <v>1206129.8642819999</v>
      </c>
      <c r="BN216" s="9">
        <v>1707209.262950459</v>
      </c>
      <c r="BO216" s="9">
        <v>256144.66581683457</v>
      </c>
      <c r="BP216" s="9">
        <v>42066670.948136546</v>
      </c>
      <c r="BQ216" s="9">
        <v>46262.218084739477</v>
      </c>
      <c r="BR216" s="9">
        <v>71964.3893721317</v>
      </c>
      <c r="BS216" s="9">
        <v>246803.44494276762</v>
      </c>
      <c r="BT216" s="9">
        <v>9406.6774062573131</v>
      </c>
      <c r="BU216" s="20"/>
    </row>
    <row r="217" spans="2:73" x14ac:dyDescent="0.2">
      <c r="B217" s="4" t="s">
        <v>29</v>
      </c>
      <c r="C217" s="12">
        <v>10</v>
      </c>
      <c r="D217" s="19"/>
      <c r="E217" s="9">
        <f t="shared" si="87"/>
        <v>386078.48277225194</v>
      </c>
      <c r="F217" s="9">
        <f t="shared" si="66"/>
        <v>1.3538351519823557</v>
      </c>
      <c r="G217" s="9">
        <f t="shared" si="67"/>
        <v>2.6797078503679461E-3</v>
      </c>
      <c r="H217" s="9">
        <f t="shared" si="68"/>
        <v>30515.38488239907</v>
      </c>
      <c r="I217" s="9">
        <f t="shared" si="69"/>
        <v>738592.14038541215</v>
      </c>
      <c r="J217" s="9">
        <f t="shared" si="70"/>
        <v>0.31381639549434726</v>
      </c>
      <c r="K217" s="9">
        <f t="shared" si="71"/>
        <v>85268.799398204515</v>
      </c>
      <c r="L217" s="9">
        <f t="shared" si="72"/>
        <v>1426.2927657777191</v>
      </c>
      <c r="M217" s="9">
        <f t="shared" si="73"/>
        <v>1249.0658745252931</v>
      </c>
      <c r="N217" s="9">
        <f t="shared" si="74"/>
        <v>1483.4213389626411</v>
      </c>
      <c r="O217" s="9">
        <f t="shared" si="75"/>
        <v>1847.340064585549</v>
      </c>
      <c r="P217" s="9">
        <f t="shared" si="76"/>
        <v>103.05935305342973</v>
      </c>
      <c r="Q217" s="9">
        <f t="shared" si="77"/>
        <v>17.762581373735145</v>
      </c>
      <c r="R217" s="9">
        <f t="shared" si="78"/>
        <v>1858115.9918296486</v>
      </c>
      <c r="S217" s="9">
        <f t="shared" si="79"/>
        <v>-20521.078490267973</v>
      </c>
      <c r="T217" s="9">
        <f t="shared" si="80"/>
        <v>-29439.126614427194</v>
      </c>
      <c r="U217" s="9">
        <f t="shared" si="81"/>
        <v>44598.925317195419</v>
      </c>
      <c r="V217" s="9">
        <f t="shared" si="82"/>
        <v>-1218598.2520963103</v>
      </c>
      <c r="W217" s="9">
        <f t="shared" si="83"/>
        <v>-12764.175811810455</v>
      </c>
      <c r="X217" s="9">
        <f t="shared" si="84"/>
        <v>-4493.3554359428526</v>
      </c>
      <c r="Y217" s="9">
        <f t="shared" si="85"/>
        <v>169691.45987464814</v>
      </c>
      <c r="Z217" s="9">
        <f t="shared" si="86"/>
        <v>5109.0094573945153</v>
      </c>
      <c r="AA217" s="20"/>
      <c r="AB217" s="9">
        <v>118670.24285845851</v>
      </c>
      <c r="AC217" s="9">
        <v>16.010891851397282</v>
      </c>
      <c r="AD217" s="9">
        <v>1.488245220364123E-2</v>
      </c>
      <c r="AE217" s="9">
        <v>116124.67488666714</v>
      </c>
      <c r="AF217" s="9">
        <v>1791440.4288849649</v>
      </c>
      <c r="AG217" s="9">
        <v>1.1533717907973962</v>
      </c>
      <c r="AH217" s="9">
        <v>183443.93052986858</v>
      </c>
      <c r="AI217" s="9">
        <v>5898.3705515876072</v>
      </c>
      <c r="AJ217" s="9">
        <v>4499.345278797573</v>
      </c>
      <c r="AK217" s="9">
        <v>6033.7195960649633</v>
      </c>
      <c r="AL217" s="9">
        <v>9300.9173544022342</v>
      </c>
      <c r="AM217" s="9">
        <v>7856.5333629410497</v>
      </c>
      <c r="AN217" s="9">
        <v>191.33787466236686</v>
      </c>
      <c r="AO217" s="9">
        <v>16732970.838742908</v>
      </c>
      <c r="AP217" s="9">
        <v>1319623.215156398</v>
      </c>
      <c r="AQ217" s="9">
        <v>1867460.0544416381</v>
      </c>
      <c r="AR217" s="9">
        <v>329204.10955812276</v>
      </c>
      <c r="AS217" s="9">
        <v>45522147.245833203</v>
      </c>
      <c r="AT217" s="9">
        <v>38638.288726788924</v>
      </c>
      <c r="AU217" s="9">
        <v>75467.077199759049</v>
      </c>
      <c r="AV217" s="9">
        <v>443917.50981105649</v>
      </c>
      <c r="AW217" s="9">
        <v>15560.873242124862</v>
      </c>
      <c r="AX217" s="20"/>
      <c r="AY217" s="9">
        <v>-267408.2399137934</v>
      </c>
      <c r="AZ217" s="9">
        <v>14.657056699414927</v>
      </c>
      <c r="BA217" s="9">
        <v>1.2202744353273284E-2</v>
      </c>
      <c r="BB217" s="9">
        <v>85609.29000426807</v>
      </c>
      <c r="BC217" s="9">
        <v>1052848.2884995528</v>
      </c>
      <c r="BD217" s="9">
        <v>0.8395553953030489</v>
      </c>
      <c r="BE217" s="9">
        <v>98175.131131664064</v>
      </c>
      <c r="BF217" s="9">
        <v>4472.0777858098882</v>
      </c>
      <c r="BG217" s="9">
        <v>3250.2794042722799</v>
      </c>
      <c r="BH217" s="9">
        <v>4550.2982571023222</v>
      </c>
      <c r="BI217" s="9">
        <v>7453.5772898166852</v>
      </c>
      <c r="BJ217" s="9">
        <v>7753.47400988762</v>
      </c>
      <c r="BK217" s="9">
        <v>173.57529328863171</v>
      </c>
      <c r="BL217" s="9">
        <v>14874854.846913259</v>
      </c>
      <c r="BM217" s="9">
        <v>1340144.293646666</v>
      </c>
      <c r="BN217" s="9">
        <v>1896899.1810560653</v>
      </c>
      <c r="BO217" s="9">
        <v>284605.18424092734</v>
      </c>
      <c r="BP217" s="9">
        <v>46740745.497929513</v>
      </c>
      <c r="BQ217" s="9">
        <v>51402.464538599379</v>
      </c>
      <c r="BR217" s="9">
        <v>79960.432635701902</v>
      </c>
      <c r="BS217" s="9">
        <v>274226.04993640835</v>
      </c>
      <c r="BT217" s="9">
        <v>10451.863784730347</v>
      </c>
      <c r="BU217" s="20"/>
    </row>
    <row r="218" spans="2:73" x14ac:dyDescent="0.2">
      <c r="B218" s="4" t="s">
        <v>29</v>
      </c>
      <c r="C218" s="12">
        <v>11</v>
      </c>
      <c r="D218" s="19"/>
      <c r="E218" s="9">
        <f t="shared" si="87"/>
        <v>492322.81335113524</v>
      </c>
      <c r="F218" s="9">
        <f t="shared" si="66"/>
        <v>1.6160265925912505</v>
      </c>
      <c r="G218" s="9">
        <f t="shared" si="67"/>
        <v>3.181077361022952E-3</v>
      </c>
      <c r="H218" s="9">
        <f t="shared" si="68"/>
        <v>36429.663935385266</v>
      </c>
      <c r="I218" s="9">
        <f t="shared" si="69"/>
        <v>876952.77172572073</v>
      </c>
      <c r="J218" s="9">
        <f t="shared" si="70"/>
        <v>0.37233158092544105</v>
      </c>
      <c r="K218" s="9">
        <f t="shared" si="71"/>
        <v>100856.54428638901</v>
      </c>
      <c r="L218" s="9">
        <f t="shared" si="72"/>
        <v>1689.8661691754451</v>
      </c>
      <c r="M218" s="9">
        <f t="shared" si="73"/>
        <v>1486.2221372811896</v>
      </c>
      <c r="N218" s="9">
        <f t="shared" si="74"/>
        <v>1757.8137383944268</v>
      </c>
      <c r="O218" s="9">
        <f t="shared" si="75"/>
        <v>2187.8201290211255</v>
      </c>
      <c r="P218" s="9">
        <f t="shared" si="76"/>
        <v>126.00172772047154</v>
      </c>
      <c r="Q218" s="9">
        <f t="shared" si="77"/>
        <v>21.025723380205847</v>
      </c>
      <c r="R218" s="9">
        <f t="shared" si="78"/>
        <v>2145048.5939662922</v>
      </c>
      <c r="S218" s="9">
        <f t="shared" si="79"/>
        <v>-23783.941361458506</v>
      </c>
      <c r="T218" s="9">
        <f t="shared" si="80"/>
        <v>-34113.90842601331</v>
      </c>
      <c r="U218" s="9">
        <f t="shared" si="81"/>
        <v>53578.719842404826</v>
      </c>
      <c r="V218" s="9">
        <f t="shared" si="82"/>
        <v>-1427234.9170736521</v>
      </c>
      <c r="W218" s="9">
        <f t="shared" si="83"/>
        <v>-15312.506722141326</v>
      </c>
      <c r="X218" s="9">
        <f t="shared" si="84"/>
        <v>-5102.506121194092</v>
      </c>
      <c r="Y218" s="9">
        <f t="shared" si="85"/>
        <v>201649.47570430726</v>
      </c>
      <c r="Z218" s="9">
        <f t="shared" si="86"/>
        <v>6079.1111647493981</v>
      </c>
      <c r="AA218" s="20"/>
      <c r="AB218" s="9">
        <v>198173.74944596289</v>
      </c>
      <c r="AC218" s="9">
        <v>17.738788961947666</v>
      </c>
      <c r="AD218" s="9">
        <v>1.6604096149623569E-2</v>
      </c>
      <c r="AE218" s="9">
        <v>130599.88294008016</v>
      </c>
      <c r="AF218" s="9">
        <v>2035085.8890752294</v>
      </c>
      <c r="AG218" s="9">
        <v>1.2958425157587943</v>
      </c>
      <c r="AH218" s="9">
        <v>208849.18853121952</v>
      </c>
      <c r="AI218" s="9">
        <v>6609.1517335663211</v>
      </c>
      <c r="AJ218" s="9">
        <v>5061.5294819806959</v>
      </c>
      <c r="AK218" s="9">
        <v>6763.1418212069811</v>
      </c>
      <c r="AL218" s="9">
        <v>10386.755147819478</v>
      </c>
      <c r="AM218" s="9">
        <v>8654.8231385968502</v>
      </c>
      <c r="AN218" s="9">
        <v>211.95854599770064</v>
      </c>
      <c r="AO218" s="9">
        <v>18507388.925570883</v>
      </c>
      <c r="AP218" s="9">
        <v>1450374.7816498748</v>
      </c>
      <c r="AQ218" s="9">
        <v>2052475.1907356579</v>
      </c>
      <c r="AR218" s="9">
        <v>366644.42250742496</v>
      </c>
      <c r="AS218" s="9">
        <v>49987585.130648822</v>
      </c>
      <c r="AT218" s="9">
        <v>41230.204270318005</v>
      </c>
      <c r="AU218" s="9">
        <v>82853.969778077968</v>
      </c>
      <c r="AV218" s="9">
        <v>503298.13063435635</v>
      </c>
      <c r="AW218" s="9">
        <v>17576.161327952781</v>
      </c>
      <c r="AX218" s="20"/>
      <c r="AY218" s="9">
        <v>-294149.06390517234</v>
      </c>
      <c r="AZ218" s="9">
        <v>16.122762369356415</v>
      </c>
      <c r="BA218" s="9">
        <v>1.3423018788600617E-2</v>
      </c>
      <c r="BB218" s="9">
        <v>94170.219004694896</v>
      </c>
      <c r="BC218" s="9">
        <v>1158133.1173495087</v>
      </c>
      <c r="BD218" s="9">
        <v>0.92351093483335323</v>
      </c>
      <c r="BE218" s="9">
        <v>107992.64424483052</v>
      </c>
      <c r="BF218" s="9">
        <v>4919.2855643908761</v>
      </c>
      <c r="BG218" s="9">
        <v>3575.3073446995063</v>
      </c>
      <c r="BH218" s="9">
        <v>5005.3280828125544</v>
      </c>
      <c r="BI218" s="9">
        <v>8198.9350187983528</v>
      </c>
      <c r="BJ218" s="9">
        <v>8528.8214108763786</v>
      </c>
      <c r="BK218" s="9">
        <v>190.93282261749479</v>
      </c>
      <c r="BL218" s="9">
        <v>16362340.331604591</v>
      </c>
      <c r="BM218" s="9">
        <v>1474158.7230113333</v>
      </c>
      <c r="BN218" s="9">
        <v>2086589.0991616712</v>
      </c>
      <c r="BO218" s="9">
        <v>313065.70266502013</v>
      </c>
      <c r="BP218" s="9">
        <v>51414820.047722474</v>
      </c>
      <c r="BQ218" s="9">
        <v>56542.710992459331</v>
      </c>
      <c r="BR218" s="9">
        <v>87956.47589927206</v>
      </c>
      <c r="BS218" s="9">
        <v>301648.65493004909</v>
      </c>
      <c r="BT218" s="9">
        <v>11497.050163203383</v>
      </c>
      <c r="BU218" s="20"/>
    </row>
    <row r="219" spans="2:73" x14ac:dyDescent="0.2">
      <c r="B219" s="4" t="s">
        <v>29</v>
      </c>
      <c r="C219" s="12">
        <v>12</v>
      </c>
      <c r="D219" s="19"/>
      <c r="E219" s="9">
        <f t="shared" si="87"/>
        <v>665535.91904434795</v>
      </c>
      <c r="F219" s="9">
        <f t="shared" si="66"/>
        <v>1.8808078873888725</v>
      </c>
      <c r="G219" s="9">
        <f t="shared" si="67"/>
        <v>3.6344018800509147E-3</v>
      </c>
      <c r="H219" s="9">
        <f t="shared" si="68"/>
        <v>41073.55859234072</v>
      </c>
      <c r="I219" s="9">
        <f t="shared" si="69"/>
        <v>976239.83206015662</v>
      </c>
      <c r="J219" s="9">
        <f t="shared" si="70"/>
        <v>0.41438271947175753</v>
      </c>
      <c r="K219" s="9">
        <f t="shared" si="71"/>
        <v>110084.20259791256</v>
      </c>
      <c r="L219" s="9">
        <f t="shared" si="72"/>
        <v>1900.5560627717769</v>
      </c>
      <c r="M219" s="9">
        <f t="shared" si="73"/>
        <v>1685.1535567464034</v>
      </c>
      <c r="N219" s="9">
        <f t="shared" si="74"/>
        <v>1976.6807367081219</v>
      </c>
      <c r="O219" s="9">
        <f t="shared" si="75"/>
        <v>2542.3805500929047</v>
      </c>
      <c r="P219" s="9">
        <f t="shared" si="76"/>
        <v>174.56537895844122</v>
      </c>
      <c r="Q219" s="9">
        <f t="shared" si="77"/>
        <v>24.878698538272488</v>
      </c>
      <c r="R219" s="9">
        <f t="shared" si="78"/>
        <v>3036183.6142851338</v>
      </c>
      <c r="S219" s="9">
        <f t="shared" si="79"/>
        <v>-19906.561848895624</v>
      </c>
      <c r="T219" s="9">
        <f t="shared" si="80"/>
        <v>-28553.610762843862</v>
      </c>
      <c r="U219" s="9">
        <f t="shared" si="81"/>
        <v>61109.890460624709</v>
      </c>
      <c r="V219" s="9">
        <f t="shared" si="82"/>
        <v>-1336310.6929021925</v>
      </c>
      <c r="W219" s="9">
        <f t="shared" si="83"/>
        <v>-13490.02864228304</v>
      </c>
      <c r="X219" s="9">
        <f t="shared" si="84"/>
        <v>-4906.9258683697408</v>
      </c>
      <c r="Y219" s="9">
        <f t="shared" si="85"/>
        <v>224282.7900467568</v>
      </c>
      <c r="Z219" s="9">
        <f t="shared" si="86"/>
        <v>6802.9896301457629</v>
      </c>
      <c r="AA219" s="20"/>
      <c r="AB219" s="9">
        <v>344646.03114779614</v>
      </c>
      <c r="AC219" s="9">
        <v>19.469275926686777</v>
      </c>
      <c r="AD219" s="9">
        <v>1.827769510397885E-2</v>
      </c>
      <c r="AE219" s="9">
        <v>143804.70659746241</v>
      </c>
      <c r="AF219" s="9">
        <v>2239657.778259621</v>
      </c>
      <c r="AG219" s="9">
        <v>1.4218491938354156</v>
      </c>
      <c r="AH219" s="9">
        <v>227894.35995590949</v>
      </c>
      <c r="AI219" s="9">
        <v>7267.0494057436435</v>
      </c>
      <c r="AJ219" s="9">
        <v>5585.488841873138</v>
      </c>
      <c r="AK219" s="9">
        <v>7437.0386452309103</v>
      </c>
      <c r="AL219" s="9">
        <v>11486.67329787292</v>
      </c>
      <c r="AM219" s="9">
        <v>9478.734190823583</v>
      </c>
      <c r="AN219" s="9">
        <v>233.16905048463047</v>
      </c>
      <c r="AO219" s="9">
        <v>20886009.430581041</v>
      </c>
      <c r="AP219" s="9">
        <v>1588266.5905271037</v>
      </c>
      <c r="AQ219" s="9">
        <v>2247725.4065044322</v>
      </c>
      <c r="AR219" s="9">
        <v>402636.11154973734</v>
      </c>
      <c r="AS219" s="9">
        <v>54752583.904613212</v>
      </c>
      <c r="AT219" s="9">
        <v>48192.928804036215</v>
      </c>
      <c r="AU219" s="9">
        <v>91045.59329447255</v>
      </c>
      <c r="AV219" s="9">
        <v>553354.04997044674</v>
      </c>
      <c r="AW219" s="9">
        <v>19345.226171822182</v>
      </c>
      <c r="AX219" s="20"/>
      <c r="AY219" s="9">
        <v>-320889.88789655187</v>
      </c>
      <c r="AZ219" s="9">
        <v>17.588468039297904</v>
      </c>
      <c r="BA219" s="9">
        <v>1.4643293223927935E-2</v>
      </c>
      <c r="BB219" s="9">
        <v>102731.14800512169</v>
      </c>
      <c r="BC219" s="9">
        <v>1263417.9461994644</v>
      </c>
      <c r="BD219" s="9">
        <v>1.0074664743636581</v>
      </c>
      <c r="BE219" s="9">
        <v>117810.15735799693</v>
      </c>
      <c r="BF219" s="9">
        <v>5366.4933429718667</v>
      </c>
      <c r="BG219" s="9">
        <v>3900.3352851267346</v>
      </c>
      <c r="BH219" s="9">
        <v>5460.3579085227884</v>
      </c>
      <c r="BI219" s="9">
        <v>8944.2927477800149</v>
      </c>
      <c r="BJ219" s="9">
        <v>9304.1688118651418</v>
      </c>
      <c r="BK219" s="9">
        <v>208.29035194635799</v>
      </c>
      <c r="BL219" s="9">
        <v>17849825.816295907</v>
      </c>
      <c r="BM219" s="9">
        <v>1608173.1523759994</v>
      </c>
      <c r="BN219" s="9">
        <v>2276279.0172672761</v>
      </c>
      <c r="BO219" s="9">
        <v>341526.22108911263</v>
      </c>
      <c r="BP219" s="9">
        <v>56088894.597515404</v>
      </c>
      <c r="BQ219" s="9">
        <v>61682.957446319255</v>
      </c>
      <c r="BR219" s="9">
        <v>95952.519162842291</v>
      </c>
      <c r="BS219" s="9">
        <v>329071.25992368994</v>
      </c>
      <c r="BT219" s="9">
        <v>12542.236541676419</v>
      </c>
      <c r="BU219" s="20"/>
    </row>
    <row r="220" spans="2:73" x14ac:dyDescent="0.2">
      <c r="B220" s="4" t="s">
        <v>29</v>
      </c>
      <c r="C220" s="12">
        <v>13</v>
      </c>
      <c r="D220" s="19"/>
      <c r="E220" s="9">
        <f t="shared" si="87"/>
        <v>836544.71614247328</v>
      </c>
      <c r="F220" s="9">
        <f t="shared" si="66"/>
        <v>2.1489504389968772</v>
      </c>
      <c r="G220" s="9">
        <f t="shared" si="67"/>
        <v>4.1519013262133128E-3</v>
      </c>
      <c r="H220" s="9">
        <f t="shared" si="68"/>
        <v>46803.647204590146</v>
      </c>
      <c r="I220" s="9">
        <f t="shared" si="69"/>
        <v>1118631.2373119337</v>
      </c>
      <c r="J220" s="9">
        <f t="shared" si="70"/>
        <v>0.47410286808314472</v>
      </c>
      <c r="K220" s="9">
        <f t="shared" si="71"/>
        <v>126359.80367107631</v>
      </c>
      <c r="L220" s="9">
        <f t="shared" si="72"/>
        <v>2166.7096012317243</v>
      </c>
      <c r="M220" s="9">
        <f t="shared" si="73"/>
        <v>1929.8970420853775</v>
      </c>
      <c r="N220" s="9">
        <f t="shared" si="74"/>
        <v>2253.7466817221384</v>
      </c>
      <c r="O220" s="9">
        <f t="shared" si="75"/>
        <v>2897.6161231362403</v>
      </c>
      <c r="P220" s="9">
        <f t="shared" si="76"/>
        <v>198.33407015636294</v>
      </c>
      <c r="Q220" s="9">
        <f t="shared" si="77"/>
        <v>28.368090096358316</v>
      </c>
      <c r="R220" s="9">
        <f t="shared" si="78"/>
        <v>3369728.4895148575</v>
      </c>
      <c r="S220" s="9">
        <f t="shared" si="79"/>
        <v>-23457.672146419063</v>
      </c>
      <c r="T220" s="9">
        <f t="shared" si="80"/>
        <v>-33645.763519464526</v>
      </c>
      <c r="U220" s="9">
        <f t="shared" si="81"/>
        <v>70234.741395233374</v>
      </c>
      <c r="V220" s="9">
        <f t="shared" si="82"/>
        <v>-1558642.6739339083</v>
      </c>
      <c r="W220" s="9">
        <f t="shared" si="83"/>
        <v>-16044.259592140166</v>
      </c>
      <c r="X220" s="9">
        <f t="shared" si="84"/>
        <v>-5618.8440310876613</v>
      </c>
      <c r="Y220" s="9">
        <f t="shared" si="85"/>
        <v>256801.00386930915</v>
      </c>
      <c r="Z220" s="9">
        <f t="shared" si="86"/>
        <v>7819.7848102298176</v>
      </c>
      <c r="AA220" s="20"/>
      <c r="AB220" s="9">
        <v>488914.00425454235</v>
      </c>
      <c r="AC220" s="9">
        <v>21.20312414823627</v>
      </c>
      <c r="AD220" s="9">
        <v>2.0015468985468583E-2</v>
      </c>
      <c r="AE220" s="9">
        <v>158095.72421013864</v>
      </c>
      <c r="AF220" s="9">
        <v>2487334.0123613523</v>
      </c>
      <c r="AG220" s="9">
        <v>1.5655248819771075</v>
      </c>
      <c r="AH220" s="9">
        <v>253987.4741422396</v>
      </c>
      <c r="AI220" s="9">
        <v>7980.4107227845761</v>
      </c>
      <c r="AJ220" s="9">
        <v>6155.2602676393408</v>
      </c>
      <c r="AK220" s="9">
        <v>8169.1344159551563</v>
      </c>
      <c r="AL220" s="9">
        <v>12587.266599897934</v>
      </c>
      <c r="AM220" s="9">
        <v>10277.850283010268</v>
      </c>
      <c r="AN220" s="9">
        <v>254.01597137157947</v>
      </c>
      <c r="AO220" s="9">
        <v>22707039.790502094</v>
      </c>
      <c r="AP220" s="9">
        <v>1718729.9095942467</v>
      </c>
      <c r="AQ220" s="9">
        <v>2432323.1718534185</v>
      </c>
      <c r="AR220" s="9">
        <v>440221.48090843862</v>
      </c>
      <c r="AS220" s="9">
        <v>59204326.473374464</v>
      </c>
      <c r="AT220" s="9">
        <v>50778.944308039019</v>
      </c>
      <c r="AU220" s="9">
        <v>98329.718395324773</v>
      </c>
      <c r="AV220" s="9">
        <v>613294.86878663988</v>
      </c>
      <c r="AW220" s="9">
        <v>21407.207730379272</v>
      </c>
      <c r="AX220" s="20"/>
      <c r="AY220" s="9">
        <v>-347630.71188793099</v>
      </c>
      <c r="AZ220" s="9">
        <v>19.054173709239393</v>
      </c>
      <c r="BA220" s="9">
        <v>1.586356765925527E-2</v>
      </c>
      <c r="BB220" s="9">
        <v>111292.07700554849</v>
      </c>
      <c r="BC220" s="9">
        <v>1368702.7750494187</v>
      </c>
      <c r="BD220" s="9">
        <v>1.0914220138939628</v>
      </c>
      <c r="BE220" s="9">
        <v>127627.67047116329</v>
      </c>
      <c r="BF220" s="9">
        <v>5813.7011215528519</v>
      </c>
      <c r="BG220" s="9">
        <v>4225.3632255539633</v>
      </c>
      <c r="BH220" s="9">
        <v>5915.3877342330179</v>
      </c>
      <c r="BI220" s="9">
        <v>9689.6504767616934</v>
      </c>
      <c r="BJ220" s="9">
        <v>10079.516212853905</v>
      </c>
      <c r="BK220" s="9">
        <v>225.64788127522115</v>
      </c>
      <c r="BL220" s="9">
        <v>19337311.300987236</v>
      </c>
      <c r="BM220" s="9">
        <v>1742187.5817406657</v>
      </c>
      <c r="BN220" s="9">
        <v>2465968.935372883</v>
      </c>
      <c r="BO220" s="9">
        <v>369986.73951320525</v>
      </c>
      <c r="BP220" s="9">
        <v>60762969.147308372</v>
      </c>
      <c r="BQ220" s="9">
        <v>66823.203900179185</v>
      </c>
      <c r="BR220" s="9">
        <v>103948.56242641243</v>
      </c>
      <c r="BS220" s="9">
        <v>356493.86491733073</v>
      </c>
      <c r="BT220" s="9">
        <v>13587.422920149455</v>
      </c>
      <c r="BU220" s="20"/>
    </row>
    <row r="221" spans="2:73" x14ac:dyDescent="0.2">
      <c r="B221" s="4" t="s">
        <v>29</v>
      </c>
      <c r="C221" s="12">
        <v>14</v>
      </c>
      <c r="D221" s="19"/>
      <c r="E221" s="9">
        <f t="shared" si="87"/>
        <v>1022351.8410589002</v>
      </c>
      <c r="F221" s="9">
        <f t="shared" si="66"/>
        <v>2.4301328620105949</v>
      </c>
      <c r="G221" s="9">
        <f t="shared" si="67"/>
        <v>4.6327832565592302E-3</v>
      </c>
      <c r="H221" s="9">
        <f t="shared" si="68"/>
        <v>51712.243750413734</v>
      </c>
      <c r="I221" s="9">
        <f t="shared" si="69"/>
        <v>1223904.4887938467</v>
      </c>
      <c r="J221" s="9">
        <f t="shared" si="70"/>
        <v>0.51863848201907636</v>
      </c>
      <c r="K221" s="9">
        <f t="shared" si="71"/>
        <v>136136.88848887914</v>
      </c>
      <c r="L221" s="9">
        <f t="shared" si="72"/>
        <v>2389.5747305867708</v>
      </c>
      <c r="M221" s="9">
        <f t="shared" si="73"/>
        <v>2141.0782689254738</v>
      </c>
      <c r="N221" s="9">
        <f t="shared" si="74"/>
        <v>2485.2722743973636</v>
      </c>
      <c r="O221" s="9">
        <f t="shared" si="75"/>
        <v>3273.7894474365548</v>
      </c>
      <c r="P221" s="9">
        <f t="shared" si="76"/>
        <v>250.07489639122286</v>
      </c>
      <c r="Q221" s="9">
        <f t="shared" si="77"/>
        <v>32.461994792887111</v>
      </c>
      <c r="R221" s="9">
        <f t="shared" si="78"/>
        <v>4315309.8602113351</v>
      </c>
      <c r="S221" s="9">
        <f t="shared" si="79"/>
        <v>-19320.984311562497</v>
      </c>
      <c r="T221" s="9">
        <f t="shared" si="80"/>
        <v>-27713.588657827582</v>
      </c>
      <c r="U221" s="9">
        <f t="shared" si="81"/>
        <v>78245.284730096464</v>
      </c>
      <c r="V221" s="9">
        <f t="shared" si="82"/>
        <v>-1461405.0970859379</v>
      </c>
      <c r="W221" s="9">
        <f t="shared" si="83"/>
        <v>-14109.28967610652</v>
      </c>
      <c r="X221" s="9">
        <f t="shared" si="84"/>
        <v>-5404.7272102284187</v>
      </c>
      <c r="Y221" s="9">
        <f t="shared" si="85"/>
        <v>280780.19033330254</v>
      </c>
      <c r="Z221" s="9">
        <f t="shared" si="86"/>
        <v>8589.432680602069</v>
      </c>
      <c r="AA221" s="20"/>
      <c r="AB221" s="9">
        <v>647980.30517958978</v>
      </c>
      <c r="AC221" s="9">
        <v>22.950012241191484</v>
      </c>
      <c r="AD221" s="9">
        <v>2.1716625351141827E-2</v>
      </c>
      <c r="AE221" s="9">
        <v>171565.24975638906</v>
      </c>
      <c r="AF221" s="9">
        <v>2697892.0926932208</v>
      </c>
      <c r="AG221" s="9">
        <v>1.694016035443344</v>
      </c>
      <c r="AH221" s="9">
        <v>273582.07207320875</v>
      </c>
      <c r="AI221" s="9">
        <v>8650.4836307206097</v>
      </c>
      <c r="AJ221" s="9">
        <v>6691.4694349066649</v>
      </c>
      <c r="AK221" s="9">
        <v>8855.6898343406174</v>
      </c>
      <c r="AL221" s="9">
        <v>13708.797653179905</v>
      </c>
      <c r="AM221" s="9">
        <v>11104.938510233889</v>
      </c>
      <c r="AN221" s="9">
        <v>275.46740539697134</v>
      </c>
      <c r="AO221" s="9">
        <v>25140106.645889897</v>
      </c>
      <c r="AP221" s="9">
        <v>1856881.0267937707</v>
      </c>
      <c r="AQ221" s="9">
        <v>2627945.2648206623</v>
      </c>
      <c r="AR221" s="9">
        <v>476692.54266739468</v>
      </c>
      <c r="AS221" s="9">
        <v>63975638.600015357</v>
      </c>
      <c r="AT221" s="9">
        <v>57854.160677932639</v>
      </c>
      <c r="AU221" s="9">
        <v>106539.87847975423</v>
      </c>
      <c r="AV221" s="9">
        <v>664696.66024427419</v>
      </c>
      <c r="AW221" s="9">
        <v>23222.041979224556</v>
      </c>
      <c r="AX221" s="20"/>
      <c r="AY221" s="9">
        <v>-374371.53587931045</v>
      </c>
      <c r="AZ221" s="9">
        <v>20.519879379180889</v>
      </c>
      <c r="BA221" s="9">
        <v>1.7083842094582597E-2</v>
      </c>
      <c r="BB221" s="9">
        <v>119853.00600597533</v>
      </c>
      <c r="BC221" s="9">
        <v>1473987.6038993741</v>
      </c>
      <c r="BD221" s="9">
        <v>1.1753775534242676</v>
      </c>
      <c r="BE221" s="9">
        <v>137445.18358432961</v>
      </c>
      <c r="BF221" s="9">
        <v>6260.9089001338389</v>
      </c>
      <c r="BG221" s="9">
        <v>4550.3911659811911</v>
      </c>
      <c r="BH221" s="9">
        <v>6370.4175599432538</v>
      </c>
      <c r="BI221" s="9">
        <v>10435.00820574335</v>
      </c>
      <c r="BJ221" s="9">
        <v>10854.863613842666</v>
      </c>
      <c r="BK221" s="9">
        <v>243.00541060408423</v>
      </c>
      <c r="BL221" s="9">
        <v>20824796.785678562</v>
      </c>
      <c r="BM221" s="9">
        <v>1876202.0111053332</v>
      </c>
      <c r="BN221" s="9">
        <v>2655658.8534784899</v>
      </c>
      <c r="BO221" s="9">
        <v>398447.25793729821</v>
      </c>
      <c r="BP221" s="9">
        <v>65437043.697101295</v>
      </c>
      <c r="BQ221" s="9">
        <v>71963.45035403916</v>
      </c>
      <c r="BR221" s="9">
        <v>111944.60568998265</v>
      </c>
      <c r="BS221" s="9">
        <v>383916.46991097165</v>
      </c>
      <c r="BT221" s="9">
        <v>14632.609298622487</v>
      </c>
      <c r="BU221" s="20"/>
    </row>
    <row r="222" spans="2:73" x14ac:dyDescent="0.2">
      <c r="B222" s="4" t="s">
        <v>29</v>
      </c>
      <c r="C222" s="12">
        <v>15</v>
      </c>
      <c r="D222" s="19"/>
      <c r="E222" s="9">
        <f t="shared" si="87"/>
        <v>1075222.2195655243</v>
      </c>
      <c r="F222" s="9">
        <f t="shared" si="66"/>
        <v>2.728772277849945</v>
      </c>
      <c r="G222" s="9">
        <f t="shared" si="67"/>
        <v>5.2008951622582074E-3</v>
      </c>
      <c r="H222" s="9">
        <f t="shared" si="68"/>
        <v>57964.129798163587</v>
      </c>
      <c r="I222" s="9">
        <f t="shared" si="69"/>
        <v>1377374.1184905332</v>
      </c>
      <c r="J222" s="9">
        <f t="shared" si="70"/>
        <v>0.58316366864256075</v>
      </c>
      <c r="K222" s="9">
        <f t="shared" si="71"/>
        <v>153621.03501588455</v>
      </c>
      <c r="L222" s="9">
        <f t="shared" si="72"/>
        <v>2678.8945488749932</v>
      </c>
      <c r="M222" s="9">
        <f t="shared" si="73"/>
        <v>2408.6087731846819</v>
      </c>
      <c r="N222" s="9">
        <f t="shared" si="74"/>
        <v>2786.4502009526186</v>
      </c>
      <c r="O222" s="9">
        <f t="shared" si="75"/>
        <v>3668.2593834302716</v>
      </c>
      <c r="P222" s="9">
        <f t="shared" si="76"/>
        <v>279.30425391375866</v>
      </c>
      <c r="Q222" s="9">
        <f t="shared" si="77"/>
        <v>36.37694067302283</v>
      </c>
      <c r="R222" s="9">
        <f t="shared" si="78"/>
        <v>4753488.450175494</v>
      </c>
      <c r="S222" s="9">
        <f t="shared" si="79"/>
        <v>-22384.379572841106</v>
      </c>
      <c r="T222" s="9">
        <f t="shared" si="80"/>
        <v>-32105.440985566936</v>
      </c>
      <c r="U222" s="9">
        <f t="shared" si="81"/>
        <v>88259.132841268205</v>
      </c>
      <c r="V222" s="9">
        <f t="shared" si="82"/>
        <v>-1671844.0891355425</v>
      </c>
      <c r="W222" s="9">
        <f t="shared" si="83"/>
        <v>-16458.600245289264</v>
      </c>
      <c r="X222" s="9">
        <f t="shared" si="84"/>
        <v>-6080.5323331372201</v>
      </c>
      <c r="Y222" s="9">
        <f t="shared" si="85"/>
        <v>315794.34512875858</v>
      </c>
      <c r="Z222" s="9">
        <f t="shared" si="86"/>
        <v>9680.8825099856767</v>
      </c>
      <c r="AA222" s="20"/>
      <c r="AB222" s="9">
        <v>674109.85969483468</v>
      </c>
      <c r="AC222" s="9">
        <v>24.714357326972319</v>
      </c>
      <c r="AD222" s="9">
        <v>2.3505011692168138E-2</v>
      </c>
      <c r="AE222" s="9">
        <v>186378.06480456569</v>
      </c>
      <c r="AF222" s="9">
        <v>2956646.5512398626</v>
      </c>
      <c r="AG222" s="9">
        <v>1.8424967615971337</v>
      </c>
      <c r="AH222" s="9">
        <v>300883.73171338061</v>
      </c>
      <c r="AI222" s="9">
        <v>9387.0112275898227</v>
      </c>
      <c r="AJ222" s="9">
        <v>7284.0278795930999</v>
      </c>
      <c r="AK222" s="9">
        <v>9611.8975866060991</v>
      </c>
      <c r="AL222" s="9">
        <v>14848.625318155289</v>
      </c>
      <c r="AM222" s="9">
        <v>11909.515268745186</v>
      </c>
      <c r="AN222" s="9">
        <v>296.73988060597026</v>
      </c>
      <c r="AO222" s="9">
        <v>27065770.720545374</v>
      </c>
      <c r="AP222" s="9">
        <v>1987832.0608971582</v>
      </c>
      <c r="AQ222" s="9">
        <v>2813243.3305985294</v>
      </c>
      <c r="AR222" s="9">
        <v>515166.90920265898</v>
      </c>
      <c r="AS222" s="9">
        <v>68439274.157758728</v>
      </c>
      <c r="AT222" s="9">
        <v>60645.096562609811</v>
      </c>
      <c r="AU222" s="9">
        <v>113860.11662041555</v>
      </c>
      <c r="AV222" s="9">
        <v>727133.42003337096</v>
      </c>
      <c r="AW222" s="9">
        <v>25358.678187081197</v>
      </c>
      <c r="AX222" s="20"/>
      <c r="AY222" s="9">
        <v>-401112.35987068963</v>
      </c>
      <c r="AZ222" s="9">
        <v>21.985585049122374</v>
      </c>
      <c r="BA222" s="9">
        <v>1.8304116529909931E-2</v>
      </c>
      <c r="BB222" s="9">
        <v>128413.9350064021</v>
      </c>
      <c r="BC222" s="9">
        <v>1579272.4327493294</v>
      </c>
      <c r="BD222" s="9">
        <v>1.259333092954573</v>
      </c>
      <c r="BE222" s="9">
        <v>147262.69669749605</v>
      </c>
      <c r="BF222" s="9">
        <v>6708.1166787148295</v>
      </c>
      <c r="BG222" s="9">
        <v>4875.419106408418</v>
      </c>
      <c r="BH222" s="9">
        <v>6825.4473856534805</v>
      </c>
      <c r="BI222" s="9">
        <v>11180.365934725018</v>
      </c>
      <c r="BJ222" s="9">
        <v>11630.211014831428</v>
      </c>
      <c r="BK222" s="9">
        <v>260.36293993294743</v>
      </c>
      <c r="BL222" s="9">
        <v>22312282.27036988</v>
      </c>
      <c r="BM222" s="9">
        <v>2010216.4404699993</v>
      </c>
      <c r="BN222" s="9">
        <v>2845348.7715840964</v>
      </c>
      <c r="BO222" s="9">
        <v>426907.77636139077</v>
      </c>
      <c r="BP222" s="9">
        <v>70111118.24689427</v>
      </c>
      <c r="BQ222" s="9">
        <v>77103.696807899076</v>
      </c>
      <c r="BR222" s="9">
        <v>119940.64895355277</v>
      </c>
      <c r="BS222" s="9">
        <v>411339.07490461238</v>
      </c>
      <c r="BT222" s="9">
        <v>15677.795677095521</v>
      </c>
      <c r="BU222" s="20"/>
    </row>
    <row r="223" spans="2:73" x14ac:dyDescent="0.2">
      <c r="B223" s="4" t="s">
        <v>29</v>
      </c>
      <c r="C223" s="12">
        <v>16</v>
      </c>
      <c r="D223" s="19"/>
      <c r="E223" s="9">
        <f t="shared" si="87"/>
        <v>1266968.6026632325</v>
      </c>
      <c r="F223" s="9">
        <f t="shared" si="66"/>
        <v>3.0375561488777407</v>
      </c>
      <c r="G223" s="9">
        <f t="shared" si="67"/>
        <v>5.7208361164856857E-3</v>
      </c>
      <c r="H223" s="9">
        <f t="shared" si="68"/>
        <v>63293.413092722563</v>
      </c>
      <c r="I223" s="9">
        <f t="shared" si="69"/>
        <v>1490471.7691477684</v>
      </c>
      <c r="J223" s="9">
        <f t="shared" si="70"/>
        <v>0.6308234015906653</v>
      </c>
      <c r="K223" s="9">
        <f t="shared" si="71"/>
        <v>163944.91037545257</v>
      </c>
      <c r="L223" s="9">
        <f t="shared" si="72"/>
        <v>2916.6391965502617</v>
      </c>
      <c r="M223" s="9">
        <f t="shared" si="73"/>
        <v>2638.2270402263966</v>
      </c>
      <c r="N223" s="9">
        <f t="shared" si="74"/>
        <v>3033.5412617751908</v>
      </c>
      <c r="O223" s="9">
        <f t="shared" si="75"/>
        <v>4074.4882600011533</v>
      </c>
      <c r="P223" s="9">
        <f t="shared" si="76"/>
        <v>337.80952349431027</v>
      </c>
      <c r="Q223" s="9">
        <f t="shared" si="77"/>
        <v>40.819042596699035</v>
      </c>
      <c r="R223" s="9">
        <f t="shared" si="78"/>
        <v>5771085.0598865263</v>
      </c>
      <c r="S223" s="9">
        <f t="shared" si="79"/>
        <v>-17463.48799418984</v>
      </c>
      <c r="T223" s="9">
        <f t="shared" si="80"/>
        <v>-25046.305905283894</v>
      </c>
      <c r="U223" s="9">
        <f t="shared" si="81"/>
        <v>97190.056786386063</v>
      </c>
      <c r="V223" s="9">
        <f t="shared" si="82"/>
        <v>-1550354.6381929815</v>
      </c>
      <c r="W223" s="9">
        <f t="shared" si="83"/>
        <v>-14312.565951893193</v>
      </c>
      <c r="X223" s="9">
        <f t="shared" si="84"/>
        <v>-5728.3547667423991</v>
      </c>
      <c r="Y223" s="9">
        <f t="shared" si="85"/>
        <v>341564.80793604074</v>
      </c>
      <c r="Z223" s="9">
        <f t="shared" si="86"/>
        <v>10515.752084903736</v>
      </c>
      <c r="AA223" s="20"/>
      <c r="AB223" s="9">
        <v>839115.41880116367</v>
      </c>
      <c r="AC223" s="9">
        <v>26.488846867941611</v>
      </c>
      <c r="AD223" s="9">
        <v>2.5245227081722946E-2</v>
      </c>
      <c r="AE223" s="9">
        <v>200268.27709955143</v>
      </c>
      <c r="AF223" s="9">
        <v>3175029.0307470532</v>
      </c>
      <c r="AG223" s="9">
        <v>1.9741120340755429</v>
      </c>
      <c r="AH223" s="9">
        <v>321025.12018611497</v>
      </c>
      <c r="AI223" s="9">
        <v>10071.96365384608</v>
      </c>
      <c r="AJ223" s="9">
        <v>7838.6740870620415</v>
      </c>
      <c r="AK223" s="9">
        <v>10314.018473138905</v>
      </c>
      <c r="AL223" s="9">
        <v>16000.211923707842</v>
      </c>
      <c r="AM223" s="9">
        <v>12743.367939314494</v>
      </c>
      <c r="AN223" s="9">
        <v>318.53951185850963</v>
      </c>
      <c r="AO223" s="9">
        <v>29570852.814947736</v>
      </c>
      <c r="AP223" s="9">
        <v>2126767.3818404758</v>
      </c>
      <c r="AQ223" s="9">
        <v>3009992.3837844175</v>
      </c>
      <c r="AR223" s="9">
        <v>552558.35157186957</v>
      </c>
      <c r="AS223" s="9">
        <v>73234838.158494189</v>
      </c>
      <c r="AT223" s="9">
        <v>67931.377309865798</v>
      </c>
      <c r="AU223" s="9">
        <v>122208.33745038058</v>
      </c>
      <c r="AV223" s="9">
        <v>780326.48783429374</v>
      </c>
      <c r="AW223" s="9">
        <v>27238.734140472279</v>
      </c>
      <c r="AX223" s="20"/>
      <c r="AY223" s="9">
        <v>-427853.18386206892</v>
      </c>
      <c r="AZ223" s="9">
        <v>23.45129071906387</v>
      </c>
      <c r="BA223" s="9">
        <v>1.9524390965237261E-2</v>
      </c>
      <c r="BB223" s="9">
        <v>136974.86400682887</v>
      </c>
      <c r="BC223" s="9">
        <v>1684557.2615992848</v>
      </c>
      <c r="BD223" s="9">
        <v>1.3432886324848776</v>
      </c>
      <c r="BE223" s="9">
        <v>157080.2098106624</v>
      </c>
      <c r="BF223" s="9">
        <v>7155.3244572958183</v>
      </c>
      <c r="BG223" s="9">
        <v>5200.4470468356449</v>
      </c>
      <c r="BH223" s="9">
        <v>7280.4772113637146</v>
      </c>
      <c r="BI223" s="9">
        <v>11925.723663706689</v>
      </c>
      <c r="BJ223" s="9">
        <v>12405.558415820184</v>
      </c>
      <c r="BK223" s="9">
        <v>277.72046926181059</v>
      </c>
      <c r="BL223" s="9">
        <v>23799767.755061209</v>
      </c>
      <c r="BM223" s="9">
        <v>2144230.8698346657</v>
      </c>
      <c r="BN223" s="9">
        <v>3035038.6896897014</v>
      </c>
      <c r="BO223" s="9">
        <v>455368.29478548351</v>
      </c>
      <c r="BP223" s="9">
        <v>74785192.796687171</v>
      </c>
      <c r="BQ223" s="9">
        <v>82243.943261758992</v>
      </c>
      <c r="BR223" s="9">
        <v>127936.69221712298</v>
      </c>
      <c r="BS223" s="9">
        <v>438761.679898253</v>
      </c>
      <c r="BT223" s="9">
        <v>16722.982055568544</v>
      </c>
      <c r="BU223" s="20"/>
    </row>
    <row r="224" spans="2:73" x14ac:dyDescent="0.2">
      <c r="B224" s="4" t="s">
        <v>29</v>
      </c>
      <c r="C224" s="12">
        <v>17</v>
      </c>
      <c r="D224" s="19"/>
      <c r="E224" s="9">
        <f t="shared" si="87"/>
        <v>1437639.7986488061</v>
      </c>
      <c r="F224" s="9">
        <f t="shared" si="66"/>
        <v>3.3394647906934054</v>
      </c>
      <c r="G224" s="9">
        <f t="shared" si="67"/>
        <v>6.2941043150119905E-3</v>
      </c>
      <c r="H224" s="9">
        <f t="shared" si="68"/>
        <v>69537.038443346682</v>
      </c>
      <c r="I224" s="9">
        <f t="shared" si="69"/>
        <v>1645074.923407221</v>
      </c>
      <c r="J224" s="9">
        <f t="shared" si="70"/>
        <v>0.69568289281795903</v>
      </c>
      <c r="K224" s="9">
        <f t="shared" si="71"/>
        <v>181504.81753198037</v>
      </c>
      <c r="L224" s="9">
        <f t="shared" si="72"/>
        <v>3206.9314373454408</v>
      </c>
      <c r="M224" s="9">
        <f t="shared" si="73"/>
        <v>2908.48932650813</v>
      </c>
      <c r="N224" s="9">
        <f t="shared" si="74"/>
        <v>3335.7356746268324</v>
      </c>
      <c r="O224" s="9">
        <f t="shared" si="75"/>
        <v>4473.6961386764688</v>
      </c>
      <c r="P224" s="9">
        <f t="shared" si="76"/>
        <v>367.81676852805867</v>
      </c>
      <c r="Q224" s="9">
        <f t="shared" si="77"/>
        <v>44.792691230372611</v>
      </c>
      <c r="R224" s="9">
        <f t="shared" si="78"/>
        <v>6220868.0259826481</v>
      </c>
      <c r="S224" s="9">
        <f t="shared" si="79"/>
        <v>-20487.126978646498</v>
      </c>
      <c r="T224" s="9">
        <f t="shared" si="80"/>
        <v>-29381.479520124383</v>
      </c>
      <c r="U224" s="9">
        <f t="shared" si="81"/>
        <v>107309.69732026197</v>
      </c>
      <c r="V224" s="9">
        <f t="shared" si="82"/>
        <v>-1760171.9108332843</v>
      </c>
      <c r="W224" s="9">
        <f t="shared" si="83"/>
        <v>-16654.358238274319</v>
      </c>
      <c r="X224" s="9">
        <f t="shared" si="84"/>
        <v>-6401.3155894435185</v>
      </c>
      <c r="Y224" s="9">
        <f t="shared" si="85"/>
        <v>376769.1970120882</v>
      </c>
      <c r="Z224" s="9">
        <f t="shared" si="86"/>
        <v>11615.58328976859</v>
      </c>
      <c r="AA224" s="20"/>
      <c r="AB224" s="9">
        <v>983045.79079535767</v>
      </c>
      <c r="AC224" s="9">
        <v>28.256461179698761</v>
      </c>
      <c r="AD224" s="9">
        <v>2.7038769715576564E-2</v>
      </c>
      <c r="AE224" s="9">
        <v>215072.8314506023</v>
      </c>
      <c r="AF224" s="9">
        <v>3434917.0138564603</v>
      </c>
      <c r="AG224" s="9">
        <v>2.1229270648331409</v>
      </c>
      <c r="AH224" s="9">
        <v>348402.54045580921</v>
      </c>
      <c r="AI224" s="9">
        <v>10809.463673222248</v>
      </c>
      <c r="AJ224" s="9">
        <v>8433.9643137710045</v>
      </c>
      <c r="AK224" s="9">
        <v>11071.242711700777</v>
      </c>
      <c r="AL224" s="9">
        <v>17144.777531364824</v>
      </c>
      <c r="AM224" s="9">
        <v>13548.722585337009</v>
      </c>
      <c r="AN224" s="9">
        <v>339.87068982104637</v>
      </c>
      <c r="AO224" s="9">
        <v>31508121.265735187</v>
      </c>
      <c r="AP224" s="9">
        <v>2257758.1722206855</v>
      </c>
      <c r="AQ224" s="9">
        <v>3195347.1282751844</v>
      </c>
      <c r="AR224" s="9">
        <v>591138.51052983827</v>
      </c>
      <c r="AS224" s="9">
        <v>77699095.435646832</v>
      </c>
      <c r="AT224" s="9">
        <v>70729.831477344662</v>
      </c>
      <c r="AU224" s="9">
        <v>129531.41989124971</v>
      </c>
      <c r="AV224" s="9">
        <v>842953.48190398235</v>
      </c>
      <c r="AW224" s="9">
        <v>29383.751723810183</v>
      </c>
      <c r="AX224" s="20"/>
      <c r="AY224" s="9">
        <v>-454594.00785344839</v>
      </c>
      <c r="AZ224" s="9">
        <v>24.916996389005355</v>
      </c>
      <c r="BA224" s="9">
        <v>2.0744665400564574E-2</v>
      </c>
      <c r="BB224" s="9">
        <v>145535.79300725562</v>
      </c>
      <c r="BC224" s="9">
        <v>1789842.0904492394</v>
      </c>
      <c r="BD224" s="9">
        <v>1.4272441720151818</v>
      </c>
      <c r="BE224" s="9">
        <v>166897.72292382884</v>
      </c>
      <c r="BF224" s="9">
        <v>7602.5322358768071</v>
      </c>
      <c r="BG224" s="9">
        <v>5525.4749872628745</v>
      </c>
      <c r="BH224" s="9">
        <v>7735.507037073945</v>
      </c>
      <c r="BI224" s="9">
        <v>12671.081392688355</v>
      </c>
      <c r="BJ224" s="9">
        <v>13180.90581680895</v>
      </c>
      <c r="BK224" s="9">
        <v>295.07799859067376</v>
      </c>
      <c r="BL224" s="9">
        <v>25287253.239752539</v>
      </c>
      <c r="BM224" s="9">
        <v>2278245.299199332</v>
      </c>
      <c r="BN224" s="9">
        <v>3224728.6077953088</v>
      </c>
      <c r="BO224" s="9">
        <v>483828.8132095763</v>
      </c>
      <c r="BP224" s="9">
        <v>79459267.346480116</v>
      </c>
      <c r="BQ224" s="9">
        <v>87384.189715618981</v>
      </c>
      <c r="BR224" s="9">
        <v>135932.73548069323</v>
      </c>
      <c r="BS224" s="9">
        <v>466184.28489189415</v>
      </c>
      <c r="BT224" s="9">
        <v>17768.168434041592</v>
      </c>
      <c r="BU224" s="20"/>
    </row>
    <row r="225" spans="2:73" x14ac:dyDescent="0.2">
      <c r="B225" s="4" t="s">
        <v>29</v>
      </c>
      <c r="C225" s="12">
        <v>18</v>
      </c>
      <c r="D225" s="19"/>
      <c r="E225" s="9">
        <f t="shared" si="87"/>
        <v>1538325.6292752633</v>
      </c>
      <c r="F225" s="9">
        <f t="shared" si="66"/>
        <v>3.6557284097204814</v>
      </c>
      <c r="G225" s="9">
        <f t="shared" si="67"/>
        <v>6.8934590435605521E-3</v>
      </c>
      <c r="H225" s="9">
        <f t="shared" si="68"/>
        <v>76398.230880723888</v>
      </c>
      <c r="I225" s="9">
        <f t="shared" si="69"/>
        <v>1805370.8021887429</v>
      </c>
      <c r="J225" s="9">
        <f t="shared" si="70"/>
        <v>0.76356786427269885</v>
      </c>
      <c r="K225" s="9">
        <f t="shared" si="71"/>
        <v>199470.84470828788</v>
      </c>
      <c r="L225" s="9">
        <f t="shared" si="72"/>
        <v>3517.5883467823005</v>
      </c>
      <c r="M225" s="9">
        <f t="shared" si="73"/>
        <v>3188.2183825978764</v>
      </c>
      <c r="N225" s="9">
        <f t="shared" si="74"/>
        <v>3658.9799217528516</v>
      </c>
      <c r="O225" s="9">
        <f t="shared" si="75"/>
        <v>4891.7002117345546</v>
      </c>
      <c r="P225" s="9">
        <f t="shared" si="76"/>
        <v>399.50950195085352</v>
      </c>
      <c r="Q225" s="9">
        <f t="shared" si="77"/>
        <v>48.890216672548149</v>
      </c>
      <c r="R225" s="9">
        <f t="shared" si="78"/>
        <v>6706949.1161185578</v>
      </c>
      <c r="S225" s="9">
        <f t="shared" si="79"/>
        <v>-23237.504070425406</v>
      </c>
      <c r="T225" s="9">
        <f t="shared" si="80"/>
        <v>-33323.111389517318</v>
      </c>
      <c r="U225" s="9">
        <f t="shared" si="81"/>
        <v>117744.01144560089</v>
      </c>
      <c r="V225" s="9">
        <f t="shared" si="82"/>
        <v>-1961285.684283331</v>
      </c>
      <c r="W225" s="9">
        <f t="shared" si="83"/>
        <v>-18850.154265859324</v>
      </c>
      <c r="X225" s="9">
        <f t="shared" si="84"/>
        <v>-7055.3450960933405</v>
      </c>
      <c r="Y225" s="9">
        <f t="shared" si="85"/>
        <v>413667.51323236455</v>
      </c>
      <c r="Z225" s="9">
        <f t="shared" si="86"/>
        <v>12742.427421561715</v>
      </c>
      <c r="AA225" s="20"/>
      <c r="AB225" s="9">
        <v>1056990.7974304357</v>
      </c>
      <c r="AC225" s="9">
        <v>30.038430468667336</v>
      </c>
      <c r="AD225" s="9">
        <v>2.8858398879452456E-2</v>
      </c>
      <c r="AE225" s="9">
        <v>230494.95288840641</v>
      </c>
      <c r="AF225" s="9">
        <v>3700497.721487938</v>
      </c>
      <c r="AG225" s="9">
        <v>2.2747675758181858</v>
      </c>
      <c r="AH225" s="9">
        <v>376186.08074528317</v>
      </c>
      <c r="AI225" s="9">
        <v>11567.328361240097</v>
      </c>
      <c r="AJ225" s="9">
        <v>9038.7213102879759</v>
      </c>
      <c r="AK225" s="9">
        <v>11849.516784537031</v>
      </c>
      <c r="AL225" s="9">
        <v>18308.139333404575</v>
      </c>
      <c r="AM225" s="9">
        <v>14355.762719748562</v>
      </c>
      <c r="AN225" s="9">
        <v>361.32574459208496</v>
      </c>
      <c r="AO225" s="9">
        <v>33481687.840562422</v>
      </c>
      <c r="AP225" s="9">
        <v>2389022.2244935734</v>
      </c>
      <c r="AQ225" s="9">
        <v>3381095.4145113961</v>
      </c>
      <c r="AR225" s="9">
        <v>630033.34307926975</v>
      </c>
      <c r="AS225" s="9">
        <v>82172056.211989745</v>
      </c>
      <c r="AT225" s="9">
        <v>73674.281903619558</v>
      </c>
      <c r="AU225" s="9">
        <v>136873.43364816997</v>
      </c>
      <c r="AV225" s="9">
        <v>907274.40311789932</v>
      </c>
      <c r="AW225" s="9">
        <v>31555.782234076327</v>
      </c>
      <c r="AX225" s="20"/>
      <c r="AY225" s="9">
        <v>-481334.83184482751</v>
      </c>
      <c r="AZ225" s="9">
        <v>26.382702058946855</v>
      </c>
      <c r="BA225" s="9">
        <v>2.1964939835891904E-2</v>
      </c>
      <c r="BB225" s="9">
        <v>154096.72200768252</v>
      </c>
      <c r="BC225" s="9">
        <v>1895126.9192991951</v>
      </c>
      <c r="BD225" s="9">
        <v>1.5111997115454869</v>
      </c>
      <c r="BE225" s="9">
        <v>176715.23603699528</v>
      </c>
      <c r="BF225" s="9">
        <v>8049.7400144577969</v>
      </c>
      <c r="BG225" s="9">
        <v>5850.5029276900996</v>
      </c>
      <c r="BH225" s="9">
        <v>8190.536862784179</v>
      </c>
      <c r="BI225" s="9">
        <v>13416.439121670021</v>
      </c>
      <c r="BJ225" s="9">
        <v>13956.253217797708</v>
      </c>
      <c r="BK225" s="9">
        <v>312.43552791953681</v>
      </c>
      <c r="BL225" s="9">
        <v>26774738.724443864</v>
      </c>
      <c r="BM225" s="9">
        <v>2412259.7285639988</v>
      </c>
      <c r="BN225" s="9">
        <v>3414418.5259009134</v>
      </c>
      <c r="BO225" s="9">
        <v>512289.33163366886</v>
      </c>
      <c r="BP225" s="9">
        <v>84133341.896273077</v>
      </c>
      <c r="BQ225" s="9">
        <v>92524.436169478882</v>
      </c>
      <c r="BR225" s="9">
        <v>143928.77874426331</v>
      </c>
      <c r="BS225" s="9">
        <v>493606.88988553477</v>
      </c>
      <c r="BT225" s="9">
        <v>18813.354812514612</v>
      </c>
      <c r="BU225" s="20"/>
    </row>
    <row r="226" spans="2:73" x14ac:dyDescent="0.2">
      <c r="B226" s="4" t="s">
        <v>29</v>
      </c>
      <c r="C226" s="12">
        <v>19</v>
      </c>
      <c r="D226" s="19"/>
      <c r="E226" s="9">
        <f t="shared" si="87"/>
        <v>1646390.2342749611</v>
      </c>
      <c r="F226" s="9">
        <f t="shared" si="66"/>
        <v>3.9849829094010936</v>
      </c>
      <c r="G226" s="9">
        <f t="shared" si="67"/>
        <v>7.5134737290579595E-3</v>
      </c>
      <c r="H226" s="9">
        <f t="shared" si="68"/>
        <v>83214.49564130904</v>
      </c>
      <c r="I226" s="9">
        <f t="shared" si="69"/>
        <v>1970142.1787460677</v>
      </c>
      <c r="J226" s="9">
        <f t="shared" si="70"/>
        <v>0.83290841040498886</v>
      </c>
      <c r="K226" s="9">
        <f t="shared" si="71"/>
        <v>217843.89089403485</v>
      </c>
      <c r="L226" s="9">
        <f t="shared" si="72"/>
        <v>3831.4120838828148</v>
      </c>
      <c r="M226" s="9">
        <f t="shared" si="73"/>
        <v>3478.3399775391745</v>
      </c>
      <c r="N226" s="9">
        <f t="shared" si="74"/>
        <v>3985.6072789265218</v>
      </c>
      <c r="O226" s="9">
        <f t="shared" si="75"/>
        <v>5326.4984306007682</v>
      </c>
      <c r="P226" s="9">
        <f t="shared" si="76"/>
        <v>434.54795028573972</v>
      </c>
      <c r="Q226" s="9">
        <f t="shared" si="77"/>
        <v>53.24210265804885</v>
      </c>
      <c r="R226" s="9">
        <f t="shared" si="78"/>
        <v>7244057.7411376499</v>
      </c>
      <c r="S226" s="9">
        <f t="shared" si="79"/>
        <v>-25808.928426529281</v>
      </c>
      <c r="T226" s="9">
        <f t="shared" si="80"/>
        <v>-37009.349831819534</v>
      </c>
      <c r="U226" s="9">
        <f t="shared" si="81"/>
        <v>128634.1544230188</v>
      </c>
      <c r="V226" s="9">
        <f t="shared" si="82"/>
        <v>-2159381.1356942207</v>
      </c>
      <c r="W226" s="9">
        <f t="shared" si="83"/>
        <v>-20984.520323610806</v>
      </c>
      <c r="X226" s="9">
        <f t="shared" si="84"/>
        <v>-7696.4105925594922</v>
      </c>
      <c r="Y226" s="9">
        <f t="shared" si="85"/>
        <v>451297.46604931052</v>
      </c>
      <c r="Z226" s="9">
        <f t="shared" si="86"/>
        <v>13915.168273951294</v>
      </c>
      <c r="AA226" s="20"/>
      <c r="AB226" s="9">
        <v>1138314.5784387542</v>
      </c>
      <c r="AC226" s="9">
        <v>31.833390638289433</v>
      </c>
      <c r="AD226" s="9">
        <v>3.0698688000277186E-2</v>
      </c>
      <c r="AE226" s="9">
        <v>245872.14664941831</v>
      </c>
      <c r="AF226" s="9">
        <v>3970553.9268952175</v>
      </c>
      <c r="AG226" s="9">
        <v>2.4280636614807802</v>
      </c>
      <c r="AH226" s="9">
        <v>404376.64004419639</v>
      </c>
      <c r="AI226" s="9">
        <v>12328.359876921597</v>
      </c>
      <c r="AJ226" s="9">
        <v>9653.8708456565055</v>
      </c>
      <c r="AK226" s="9">
        <v>12631.173967420928</v>
      </c>
      <c r="AL226" s="9">
        <v>19488.295281252456</v>
      </c>
      <c r="AM226" s="9">
        <v>15166.148569072213</v>
      </c>
      <c r="AN226" s="9">
        <v>383.03515990644883</v>
      </c>
      <c r="AO226" s="9">
        <v>35506281.950272843</v>
      </c>
      <c r="AP226" s="9">
        <v>2520465.2295021364</v>
      </c>
      <c r="AQ226" s="9">
        <v>3567099.0941747027</v>
      </c>
      <c r="AR226" s="9">
        <v>669384.00448078034</v>
      </c>
      <c r="AS226" s="9">
        <v>86648035.310371801</v>
      </c>
      <c r="AT226" s="9">
        <v>76680.162299728021</v>
      </c>
      <c r="AU226" s="9">
        <v>144228.41141527396</v>
      </c>
      <c r="AV226" s="9">
        <v>972326.96092848596</v>
      </c>
      <c r="AW226" s="9">
        <v>33773.709464938947</v>
      </c>
      <c r="AX226" s="20"/>
      <c r="AY226" s="9">
        <v>-508075.65583620692</v>
      </c>
      <c r="AZ226" s="9">
        <v>27.84840772888834</v>
      </c>
      <c r="BA226" s="9">
        <v>2.3185214271219227E-2</v>
      </c>
      <c r="BB226" s="9">
        <v>162657.65100810927</v>
      </c>
      <c r="BC226" s="9">
        <v>2000411.7481491498</v>
      </c>
      <c r="BD226" s="9">
        <v>1.5951552510757914</v>
      </c>
      <c r="BE226" s="9">
        <v>186532.74915016154</v>
      </c>
      <c r="BF226" s="9">
        <v>8496.947793038782</v>
      </c>
      <c r="BG226" s="9">
        <v>6175.530868117331</v>
      </c>
      <c r="BH226" s="9">
        <v>8645.5666884944058</v>
      </c>
      <c r="BI226" s="9">
        <v>14161.796850651688</v>
      </c>
      <c r="BJ226" s="9">
        <v>14731.600618786473</v>
      </c>
      <c r="BK226" s="9">
        <v>329.79305724839998</v>
      </c>
      <c r="BL226" s="9">
        <v>28262224.209135193</v>
      </c>
      <c r="BM226" s="9">
        <v>2546274.1579286656</v>
      </c>
      <c r="BN226" s="9">
        <v>3604108.4440065222</v>
      </c>
      <c r="BO226" s="9">
        <v>540749.85005776153</v>
      </c>
      <c r="BP226" s="9">
        <v>88807416.446066022</v>
      </c>
      <c r="BQ226" s="9">
        <v>97664.682623338827</v>
      </c>
      <c r="BR226" s="9">
        <v>151924.82200783346</v>
      </c>
      <c r="BS226" s="9">
        <v>521029.49487917544</v>
      </c>
      <c r="BT226" s="9">
        <v>19858.541190987653</v>
      </c>
      <c r="BU226" s="20"/>
    </row>
    <row r="227" spans="2:73" x14ac:dyDescent="0.2">
      <c r="B227" s="5" t="s">
        <v>29</v>
      </c>
      <c r="C227" s="13">
        <v>20</v>
      </c>
      <c r="D227" s="19"/>
      <c r="E227" s="10">
        <f t="shared" si="87"/>
        <v>1842695.639656587</v>
      </c>
      <c r="F227" s="10">
        <f t="shared" si="66"/>
        <v>4.3175099324340174</v>
      </c>
      <c r="G227" s="10">
        <f t="shared" si="67"/>
        <v>8.0805886935352705E-3</v>
      </c>
      <c r="H227" s="10">
        <f t="shared" si="68"/>
        <v>88975.768473333126</v>
      </c>
      <c r="I227" s="10">
        <f t="shared" si="69"/>
        <v>2094172.2763934312</v>
      </c>
      <c r="J227" s="10">
        <f t="shared" si="70"/>
        <v>0.88530020677693022</v>
      </c>
      <c r="K227" s="10">
        <f t="shared" si="71"/>
        <v>229366.93071884912</v>
      </c>
      <c r="L227" s="10">
        <f t="shared" si="72"/>
        <v>4092.9614074983019</v>
      </c>
      <c r="M227" s="10">
        <f t="shared" si="73"/>
        <v>3727.8257514569023</v>
      </c>
      <c r="N227" s="10">
        <f t="shared" si="74"/>
        <v>4257.3510935598861</v>
      </c>
      <c r="O227" s="10">
        <f t="shared" si="75"/>
        <v>5770.1657874678131</v>
      </c>
      <c r="P227" s="10">
        <f t="shared" si="76"/>
        <v>496.08829424659962</v>
      </c>
      <c r="Q227" s="10">
        <f t="shared" si="77"/>
        <v>58.081282556648432</v>
      </c>
      <c r="R227" s="10">
        <f t="shared" si="78"/>
        <v>8360101.1161563881</v>
      </c>
      <c r="S227" s="10">
        <f t="shared" si="79"/>
        <v>-20858.345496203285</v>
      </c>
      <c r="T227" s="10">
        <f t="shared" si="80"/>
        <v>-29909.718070110306</v>
      </c>
      <c r="U227" s="10">
        <f t="shared" si="81"/>
        <v>138139.60892522894</v>
      </c>
      <c r="V227" s="10">
        <f t="shared" si="82"/>
        <v>-2042244.8825049251</v>
      </c>
      <c r="W227" s="10">
        <f t="shared" si="83"/>
        <v>-18697.49802085686</v>
      </c>
      <c r="X227" s="10">
        <f t="shared" si="84"/>
        <v>-7423.9331741851056</v>
      </c>
      <c r="Y227" s="10">
        <f t="shared" si="85"/>
        <v>479513.80902751687</v>
      </c>
      <c r="Z227" s="10">
        <f t="shared" si="86"/>
        <v>14824.905391276534</v>
      </c>
      <c r="AA227" s="20"/>
      <c r="AB227" s="10">
        <v>1307879.1598290005</v>
      </c>
      <c r="AC227" s="10">
        <v>33.63162333126386</v>
      </c>
      <c r="AD227" s="10">
        <v>3.2486077400081824E-2</v>
      </c>
      <c r="AE227" s="10">
        <v>260194.34848186921</v>
      </c>
      <c r="AF227" s="10">
        <v>4199868.8533925358</v>
      </c>
      <c r="AG227" s="10">
        <v>2.5644109973830269</v>
      </c>
      <c r="AH227" s="10">
        <v>425717.19298217708</v>
      </c>
      <c r="AI227" s="10">
        <v>13037.116979118075</v>
      </c>
      <c r="AJ227" s="10">
        <v>10228.384560001457</v>
      </c>
      <c r="AK227" s="10">
        <v>13357.947607764527</v>
      </c>
      <c r="AL227" s="10">
        <v>20677.320367101169</v>
      </c>
      <c r="AM227" s="10">
        <v>16003.036314021829</v>
      </c>
      <c r="AN227" s="10">
        <v>405.23186913391163</v>
      </c>
      <c r="AO227" s="10">
        <v>38109810.809982896</v>
      </c>
      <c r="AP227" s="10">
        <v>2659430.2417971273</v>
      </c>
      <c r="AQ227" s="10">
        <v>3763888.6440420165</v>
      </c>
      <c r="AR227" s="10">
        <v>707349.97740708315</v>
      </c>
      <c r="AS227" s="10">
        <v>91439246.113354027</v>
      </c>
      <c r="AT227" s="10">
        <v>84107.431056341855</v>
      </c>
      <c r="AU227" s="10">
        <v>152496.93209721864</v>
      </c>
      <c r="AV227" s="10">
        <v>1027965.9089003333</v>
      </c>
      <c r="AW227" s="10">
        <v>35728.632960737224</v>
      </c>
      <c r="AX227" s="20"/>
      <c r="AY227" s="10">
        <v>-534816.47982758668</v>
      </c>
      <c r="AZ227" s="10">
        <v>29.314113398829843</v>
      </c>
      <c r="BA227" s="10">
        <v>2.4405488706546553E-2</v>
      </c>
      <c r="BB227" s="10">
        <v>171218.58000853608</v>
      </c>
      <c r="BC227" s="10">
        <v>2105696.5769991046</v>
      </c>
      <c r="BD227" s="10">
        <v>1.6791107906060967</v>
      </c>
      <c r="BE227" s="10">
        <v>196350.26226332795</v>
      </c>
      <c r="BF227" s="10">
        <v>8944.1555716197727</v>
      </c>
      <c r="BG227" s="10">
        <v>6500.5588085445552</v>
      </c>
      <c r="BH227" s="10">
        <v>9100.5965142046407</v>
      </c>
      <c r="BI227" s="10">
        <v>14907.154579633356</v>
      </c>
      <c r="BJ227" s="10">
        <v>15506.948019775229</v>
      </c>
      <c r="BK227" s="10">
        <v>347.1505865772632</v>
      </c>
      <c r="BL227" s="10">
        <v>29749709.693826508</v>
      </c>
      <c r="BM227" s="10">
        <v>2680288.5872933306</v>
      </c>
      <c r="BN227" s="10">
        <v>3793798.3621121268</v>
      </c>
      <c r="BO227" s="10">
        <v>569210.36848185421</v>
      </c>
      <c r="BP227" s="10">
        <v>93481490.995858952</v>
      </c>
      <c r="BQ227" s="10">
        <v>102804.92907719871</v>
      </c>
      <c r="BR227" s="10">
        <v>159920.86527140375</v>
      </c>
      <c r="BS227" s="10">
        <v>548452.09987281647</v>
      </c>
      <c r="BT227" s="10">
        <v>20903.727569460691</v>
      </c>
      <c r="BU227" s="20"/>
    </row>
    <row r="228" spans="2:73" x14ac:dyDescent="0.2">
      <c r="B228" s="7" t="s">
        <v>30</v>
      </c>
      <c r="C228" s="11">
        <v>1</v>
      </c>
      <c r="D228" s="19"/>
      <c r="E228" s="8">
        <f t="shared" si="87"/>
        <v>0</v>
      </c>
      <c r="F228" s="8">
        <f t="shared" si="66"/>
        <v>0</v>
      </c>
      <c r="G228" s="8">
        <f t="shared" si="67"/>
        <v>0</v>
      </c>
      <c r="H228" s="8">
        <f t="shared" si="68"/>
        <v>0</v>
      </c>
      <c r="I228" s="8">
        <f t="shared" si="69"/>
        <v>0</v>
      </c>
      <c r="J228" s="8">
        <f t="shared" si="70"/>
        <v>0</v>
      </c>
      <c r="K228" s="8">
        <f t="shared" si="71"/>
        <v>0</v>
      </c>
      <c r="L228" s="8">
        <f t="shared" si="72"/>
        <v>0</v>
      </c>
      <c r="M228" s="8">
        <f t="shared" si="73"/>
        <v>0</v>
      </c>
      <c r="N228" s="8">
        <f t="shared" si="74"/>
        <v>0</v>
      </c>
      <c r="O228" s="8">
        <f t="shared" si="75"/>
        <v>0</v>
      </c>
      <c r="P228" s="8">
        <f t="shared" si="76"/>
        <v>0</v>
      </c>
      <c r="Q228" s="8">
        <f t="shared" si="77"/>
        <v>0</v>
      </c>
      <c r="R228" s="8">
        <f t="shared" si="78"/>
        <v>0</v>
      </c>
      <c r="S228" s="8">
        <f t="shared" si="79"/>
        <v>0</v>
      </c>
      <c r="T228" s="8">
        <f t="shared" si="80"/>
        <v>0</v>
      </c>
      <c r="U228" s="8">
        <f t="shared" si="81"/>
        <v>0</v>
      </c>
      <c r="V228" s="8">
        <f t="shared" si="82"/>
        <v>0</v>
      </c>
      <c r="W228" s="8">
        <f t="shared" si="83"/>
        <v>0</v>
      </c>
      <c r="X228" s="8">
        <f t="shared" si="84"/>
        <v>0</v>
      </c>
      <c r="Y228" s="8">
        <f t="shared" si="85"/>
        <v>0</v>
      </c>
      <c r="Z228" s="8">
        <f t="shared" si="86"/>
        <v>0</v>
      </c>
      <c r="AA228" s="20"/>
      <c r="AB228" s="8">
        <v>-26740.823991379308</v>
      </c>
      <c r="AC228" s="8">
        <v>1.4657056699414917</v>
      </c>
      <c r="AD228" s="8">
        <v>1.2202744353273284E-3</v>
      </c>
      <c r="AE228" s="8">
        <v>8560.9290004268023</v>
      </c>
      <c r="AF228" s="8">
        <v>105284.82884995527</v>
      </c>
      <c r="AG228" s="8">
        <v>8.3955539530304837E-2</v>
      </c>
      <c r="AH228" s="8">
        <v>9817.5131131663984</v>
      </c>
      <c r="AI228" s="8">
        <v>447.20777858098864</v>
      </c>
      <c r="AJ228" s="8">
        <v>325.0279404272278</v>
      </c>
      <c r="AK228" s="8">
        <v>455.02982571023216</v>
      </c>
      <c r="AL228" s="8">
        <v>745.35772898166795</v>
      </c>
      <c r="AM228" s="8">
        <v>775.34740098876114</v>
      </c>
      <c r="AN228" s="8">
        <v>17.357529328863158</v>
      </c>
      <c r="AO228" s="8">
        <v>1487485.4846913256</v>
      </c>
      <c r="AP228" s="8">
        <v>134014.42936466658</v>
      </c>
      <c r="AQ228" s="8">
        <v>189689.91810560631</v>
      </c>
      <c r="AR228" s="8">
        <v>28460.518424092719</v>
      </c>
      <c r="AS228" s="8">
        <v>4674074.5497929482</v>
      </c>
      <c r="AT228" s="8">
        <v>5140.2464538599361</v>
      </c>
      <c r="AU228" s="8">
        <v>7996.0432635701854</v>
      </c>
      <c r="AV228" s="8">
        <v>27422.604993640809</v>
      </c>
      <c r="AW228" s="8">
        <v>1045.186378473034</v>
      </c>
      <c r="AX228" s="20"/>
      <c r="AY228" s="8">
        <v>-26740.823991379308</v>
      </c>
      <c r="AZ228" s="8">
        <v>1.4657056699414917</v>
      </c>
      <c r="BA228" s="8">
        <v>1.2202744353273284E-3</v>
      </c>
      <c r="BB228" s="8">
        <v>8560.9290004268023</v>
      </c>
      <c r="BC228" s="8">
        <v>105284.82884995527</v>
      </c>
      <c r="BD228" s="8">
        <v>8.3955539530304837E-2</v>
      </c>
      <c r="BE228" s="8">
        <v>9817.5131131663984</v>
      </c>
      <c r="BF228" s="8">
        <v>447.20777858098864</v>
      </c>
      <c r="BG228" s="8">
        <v>325.0279404272278</v>
      </c>
      <c r="BH228" s="8">
        <v>455.02982571023216</v>
      </c>
      <c r="BI228" s="8">
        <v>745.35772898166795</v>
      </c>
      <c r="BJ228" s="8">
        <v>775.34740098876114</v>
      </c>
      <c r="BK228" s="8">
        <v>17.357529328863158</v>
      </c>
      <c r="BL228" s="8">
        <v>1487485.4846913256</v>
      </c>
      <c r="BM228" s="8">
        <v>134014.42936466658</v>
      </c>
      <c r="BN228" s="8">
        <v>189689.91810560631</v>
      </c>
      <c r="BO228" s="8">
        <v>28460.518424092719</v>
      </c>
      <c r="BP228" s="8">
        <v>4674074.5497929482</v>
      </c>
      <c r="BQ228" s="8">
        <v>5140.2464538599361</v>
      </c>
      <c r="BR228" s="8">
        <v>7996.0432635701854</v>
      </c>
      <c r="BS228" s="8">
        <v>27422.604993640809</v>
      </c>
      <c r="BT228" s="8">
        <v>1045.186378473034</v>
      </c>
      <c r="BU228" s="20"/>
    </row>
    <row r="229" spans="2:73" x14ac:dyDescent="0.2">
      <c r="B229" s="4" t="s">
        <v>30</v>
      </c>
      <c r="C229" s="12">
        <v>2</v>
      </c>
      <c r="D229" s="19"/>
      <c r="E229" s="9">
        <f t="shared" si="87"/>
        <v>0</v>
      </c>
      <c r="F229" s="9">
        <f t="shared" si="66"/>
        <v>0</v>
      </c>
      <c r="G229" s="9">
        <f t="shared" si="67"/>
        <v>0</v>
      </c>
      <c r="H229" s="9">
        <f t="shared" si="68"/>
        <v>0</v>
      </c>
      <c r="I229" s="9">
        <f t="shared" si="69"/>
        <v>0</v>
      </c>
      <c r="J229" s="9">
        <f t="shared" si="70"/>
        <v>0</v>
      </c>
      <c r="K229" s="9">
        <f t="shared" si="71"/>
        <v>0</v>
      </c>
      <c r="L229" s="9">
        <f t="shared" si="72"/>
        <v>0</v>
      </c>
      <c r="M229" s="9">
        <f t="shared" si="73"/>
        <v>0</v>
      </c>
      <c r="N229" s="9">
        <f t="shared" si="74"/>
        <v>0</v>
      </c>
      <c r="O229" s="9">
        <f t="shared" si="75"/>
        <v>0</v>
      </c>
      <c r="P229" s="9">
        <f t="shared" si="76"/>
        <v>0</v>
      </c>
      <c r="Q229" s="9">
        <f t="shared" si="77"/>
        <v>0</v>
      </c>
      <c r="R229" s="9">
        <f t="shared" si="78"/>
        <v>0</v>
      </c>
      <c r="S229" s="9">
        <f t="shared" si="79"/>
        <v>0</v>
      </c>
      <c r="T229" s="9">
        <f t="shared" si="80"/>
        <v>0</v>
      </c>
      <c r="U229" s="9">
        <f t="shared" si="81"/>
        <v>0</v>
      </c>
      <c r="V229" s="9">
        <f t="shared" si="82"/>
        <v>0</v>
      </c>
      <c r="W229" s="9">
        <f t="shared" si="83"/>
        <v>0</v>
      </c>
      <c r="X229" s="9">
        <f t="shared" si="84"/>
        <v>0</v>
      </c>
      <c r="Y229" s="9">
        <f t="shared" si="85"/>
        <v>0</v>
      </c>
      <c r="Z229" s="9">
        <f t="shared" si="86"/>
        <v>0</v>
      </c>
      <c r="AA229" s="20"/>
      <c r="AB229" s="9">
        <v>-53481.647982758615</v>
      </c>
      <c r="AC229" s="9">
        <v>2.9314113398829833</v>
      </c>
      <c r="AD229" s="9">
        <v>2.4405488706546567E-3</v>
      </c>
      <c r="AE229" s="9">
        <v>17121.858000853605</v>
      </c>
      <c r="AF229" s="9">
        <v>210569.65769991055</v>
      </c>
      <c r="AG229" s="9">
        <v>0.16791107906060967</v>
      </c>
      <c r="AH229" s="9">
        <v>19635.026226332797</v>
      </c>
      <c r="AI229" s="9">
        <v>894.41555716197729</v>
      </c>
      <c r="AJ229" s="9">
        <v>650.05588085445561</v>
      </c>
      <c r="AK229" s="9">
        <v>910.05965142046432</v>
      </c>
      <c r="AL229" s="9">
        <v>1490.7154579633359</v>
      </c>
      <c r="AM229" s="9">
        <v>1550.6948019775223</v>
      </c>
      <c r="AN229" s="9">
        <v>34.715058657726317</v>
      </c>
      <c r="AO229" s="9">
        <v>2974970.9693826512</v>
      </c>
      <c r="AP229" s="9">
        <v>268028.85872933315</v>
      </c>
      <c r="AQ229" s="9">
        <v>379379.83621121262</v>
      </c>
      <c r="AR229" s="9">
        <v>56921.036848185438</v>
      </c>
      <c r="AS229" s="9">
        <v>9348149.0995858964</v>
      </c>
      <c r="AT229" s="9">
        <v>10280.492907719872</v>
      </c>
      <c r="AU229" s="9">
        <v>15992.086527140371</v>
      </c>
      <c r="AV229" s="9">
        <v>54845.209987281618</v>
      </c>
      <c r="AW229" s="9">
        <v>2090.372756946068</v>
      </c>
      <c r="AX229" s="20"/>
      <c r="AY229" s="9">
        <v>-53481.647982758615</v>
      </c>
      <c r="AZ229" s="9">
        <v>2.9314113398829833</v>
      </c>
      <c r="BA229" s="9">
        <v>2.4405488706546567E-3</v>
      </c>
      <c r="BB229" s="9">
        <v>17121.858000853605</v>
      </c>
      <c r="BC229" s="9">
        <v>210569.65769991055</v>
      </c>
      <c r="BD229" s="9">
        <v>0.16791107906060967</v>
      </c>
      <c r="BE229" s="9">
        <v>19635.026226332797</v>
      </c>
      <c r="BF229" s="9">
        <v>894.41555716197729</v>
      </c>
      <c r="BG229" s="9">
        <v>650.05588085445561</v>
      </c>
      <c r="BH229" s="9">
        <v>910.05965142046432</v>
      </c>
      <c r="BI229" s="9">
        <v>1490.7154579633359</v>
      </c>
      <c r="BJ229" s="9">
        <v>1550.6948019775223</v>
      </c>
      <c r="BK229" s="9">
        <v>34.715058657726317</v>
      </c>
      <c r="BL229" s="9">
        <v>2974970.9693826512</v>
      </c>
      <c r="BM229" s="9">
        <v>268028.85872933315</v>
      </c>
      <c r="BN229" s="9">
        <v>379379.83621121262</v>
      </c>
      <c r="BO229" s="9">
        <v>56921.036848185438</v>
      </c>
      <c r="BP229" s="9">
        <v>9348149.0995858964</v>
      </c>
      <c r="BQ229" s="9">
        <v>10280.492907719872</v>
      </c>
      <c r="BR229" s="9">
        <v>15992.086527140371</v>
      </c>
      <c r="BS229" s="9">
        <v>54845.209987281618</v>
      </c>
      <c r="BT229" s="9">
        <v>2090.372756946068</v>
      </c>
      <c r="BU229" s="20"/>
    </row>
    <row r="230" spans="2:73" x14ac:dyDescent="0.2">
      <c r="B230" s="4" t="s">
        <v>30</v>
      </c>
      <c r="C230" s="12">
        <v>3</v>
      </c>
      <c r="D230" s="19"/>
      <c r="E230" s="9">
        <f t="shared" si="87"/>
        <v>0</v>
      </c>
      <c r="F230" s="9">
        <f t="shared" si="66"/>
        <v>0</v>
      </c>
      <c r="G230" s="9">
        <f t="shared" si="67"/>
        <v>0</v>
      </c>
      <c r="H230" s="9">
        <f t="shared" si="68"/>
        <v>0</v>
      </c>
      <c r="I230" s="9">
        <f t="shared" si="69"/>
        <v>0</v>
      </c>
      <c r="J230" s="9">
        <f t="shared" si="70"/>
        <v>0</v>
      </c>
      <c r="K230" s="9">
        <f t="shared" si="71"/>
        <v>0</v>
      </c>
      <c r="L230" s="9">
        <f t="shared" si="72"/>
        <v>0</v>
      </c>
      <c r="M230" s="9">
        <f t="shared" si="73"/>
        <v>0</v>
      </c>
      <c r="N230" s="9">
        <f t="shared" si="74"/>
        <v>0</v>
      </c>
      <c r="O230" s="9">
        <f t="shared" si="75"/>
        <v>0</v>
      </c>
      <c r="P230" s="9">
        <f t="shared" si="76"/>
        <v>0</v>
      </c>
      <c r="Q230" s="9">
        <f t="shared" si="77"/>
        <v>0</v>
      </c>
      <c r="R230" s="9">
        <f t="shared" si="78"/>
        <v>0</v>
      </c>
      <c r="S230" s="9">
        <f t="shared" si="79"/>
        <v>0</v>
      </c>
      <c r="T230" s="9">
        <f t="shared" si="80"/>
        <v>0</v>
      </c>
      <c r="U230" s="9">
        <f t="shared" si="81"/>
        <v>0</v>
      </c>
      <c r="V230" s="9">
        <f t="shared" si="82"/>
        <v>0</v>
      </c>
      <c r="W230" s="9">
        <f t="shared" si="83"/>
        <v>0</v>
      </c>
      <c r="X230" s="9">
        <f t="shared" si="84"/>
        <v>0</v>
      </c>
      <c r="Y230" s="9">
        <f t="shared" si="85"/>
        <v>0</v>
      </c>
      <c r="Z230" s="9">
        <f t="shared" si="86"/>
        <v>0</v>
      </c>
      <c r="AA230" s="20"/>
      <c r="AB230" s="9">
        <v>-80222.471974137952</v>
      </c>
      <c r="AC230" s="9">
        <v>4.3971170098244725</v>
      </c>
      <c r="AD230" s="9">
        <v>3.6608233059819834E-3</v>
      </c>
      <c r="AE230" s="9">
        <v>25682.787001280416</v>
      </c>
      <c r="AF230" s="9">
        <v>315854.48654986604</v>
      </c>
      <c r="AG230" s="9">
        <v>0.25186661859091447</v>
      </c>
      <c r="AH230" s="9">
        <v>29452.539339499217</v>
      </c>
      <c r="AI230" s="9">
        <v>1341.6233357429662</v>
      </c>
      <c r="AJ230" s="9">
        <v>975.08382128168364</v>
      </c>
      <c r="AK230" s="9">
        <v>1365.0894771306964</v>
      </c>
      <c r="AL230" s="9">
        <v>2236.0731869450033</v>
      </c>
      <c r="AM230" s="9">
        <v>2326.0422029662845</v>
      </c>
      <c r="AN230" s="9">
        <v>52.072587986589461</v>
      </c>
      <c r="AO230" s="9">
        <v>4462456.4540739749</v>
      </c>
      <c r="AP230" s="9">
        <v>402043.28809399978</v>
      </c>
      <c r="AQ230" s="9">
        <v>569069.75431681878</v>
      </c>
      <c r="AR230" s="9">
        <v>85381.555272278129</v>
      </c>
      <c r="AS230" s="9">
        <v>14022223.649378847</v>
      </c>
      <c r="AT230" s="9">
        <v>15420.73936157981</v>
      </c>
      <c r="AU230" s="9">
        <v>23988.129790710558</v>
      </c>
      <c r="AV230" s="9">
        <v>82267.814980922456</v>
      </c>
      <c r="AW230" s="9">
        <v>3135.5591354191033</v>
      </c>
      <c r="AX230" s="20"/>
      <c r="AY230" s="9">
        <v>-80222.471974137938</v>
      </c>
      <c r="AZ230" s="9">
        <v>4.3971170098244725</v>
      </c>
      <c r="BA230" s="9">
        <v>3.6608233059819834E-3</v>
      </c>
      <c r="BB230" s="9">
        <v>25682.787001280416</v>
      </c>
      <c r="BC230" s="9">
        <v>315854.48654986604</v>
      </c>
      <c r="BD230" s="9">
        <v>0.25186661859091447</v>
      </c>
      <c r="BE230" s="9">
        <v>29452.539339499217</v>
      </c>
      <c r="BF230" s="9">
        <v>1341.6233357429662</v>
      </c>
      <c r="BG230" s="9">
        <v>975.08382128168364</v>
      </c>
      <c r="BH230" s="9">
        <v>1365.0894771306964</v>
      </c>
      <c r="BI230" s="9">
        <v>2236.0731869450033</v>
      </c>
      <c r="BJ230" s="9">
        <v>2326.0422029662845</v>
      </c>
      <c r="BK230" s="9">
        <v>52.072587986589461</v>
      </c>
      <c r="BL230" s="9">
        <v>4462456.4540739749</v>
      </c>
      <c r="BM230" s="9">
        <v>402043.28809399978</v>
      </c>
      <c r="BN230" s="9">
        <v>569069.75431681878</v>
      </c>
      <c r="BO230" s="9">
        <v>85381.555272278129</v>
      </c>
      <c r="BP230" s="9">
        <v>14022223.649378847</v>
      </c>
      <c r="BQ230" s="9">
        <v>15420.73936157981</v>
      </c>
      <c r="BR230" s="9">
        <v>23988.129790710558</v>
      </c>
      <c r="BS230" s="9">
        <v>82267.814980922456</v>
      </c>
      <c r="BT230" s="9">
        <v>3135.5591354191033</v>
      </c>
      <c r="BU230" s="20"/>
    </row>
    <row r="231" spans="2:73" x14ac:dyDescent="0.2">
      <c r="B231" s="4" t="s">
        <v>30</v>
      </c>
      <c r="C231" s="12">
        <v>4</v>
      </c>
      <c r="D231" s="19"/>
      <c r="E231" s="9">
        <f t="shared" si="87"/>
        <v>0</v>
      </c>
      <c r="F231" s="9">
        <f t="shared" si="66"/>
        <v>0</v>
      </c>
      <c r="G231" s="9">
        <f t="shared" si="67"/>
        <v>0</v>
      </c>
      <c r="H231" s="9">
        <f t="shared" si="68"/>
        <v>0</v>
      </c>
      <c r="I231" s="9">
        <f t="shared" si="69"/>
        <v>0</v>
      </c>
      <c r="J231" s="9">
        <f t="shared" si="70"/>
        <v>0</v>
      </c>
      <c r="K231" s="9">
        <f t="shared" si="71"/>
        <v>0</v>
      </c>
      <c r="L231" s="9">
        <f t="shared" si="72"/>
        <v>0</v>
      </c>
      <c r="M231" s="9">
        <f t="shared" si="73"/>
        <v>0</v>
      </c>
      <c r="N231" s="9">
        <f t="shared" si="74"/>
        <v>0</v>
      </c>
      <c r="O231" s="9">
        <f t="shared" si="75"/>
        <v>0</v>
      </c>
      <c r="P231" s="9">
        <f t="shared" si="76"/>
        <v>0</v>
      </c>
      <c r="Q231" s="9">
        <f t="shared" si="77"/>
        <v>0</v>
      </c>
      <c r="R231" s="9">
        <f t="shared" si="78"/>
        <v>0</v>
      </c>
      <c r="S231" s="9">
        <f t="shared" si="79"/>
        <v>0</v>
      </c>
      <c r="T231" s="9">
        <f t="shared" si="80"/>
        <v>0</v>
      </c>
      <c r="U231" s="9">
        <f t="shared" si="81"/>
        <v>0</v>
      </c>
      <c r="V231" s="9">
        <f t="shared" si="82"/>
        <v>0</v>
      </c>
      <c r="W231" s="9">
        <f t="shared" si="83"/>
        <v>0</v>
      </c>
      <c r="X231" s="9">
        <f t="shared" si="84"/>
        <v>0</v>
      </c>
      <c r="Y231" s="9">
        <f t="shared" si="85"/>
        <v>0</v>
      </c>
      <c r="Z231" s="9">
        <f t="shared" si="86"/>
        <v>0</v>
      </c>
      <c r="AA231" s="20"/>
      <c r="AB231" s="9">
        <v>-106963.29596551723</v>
      </c>
      <c r="AC231" s="9">
        <v>5.8628226797659666</v>
      </c>
      <c r="AD231" s="9">
        <v>4.8810977413093135E-3</v>
      </c>
      <c r="AE231" s="9">
        <v>34243.716001707209</v>
      </c>
      <c r="AF231" s="9">
        <v>421139.31539982109</v>
      </c>
      <c r="AG231" s="9">
        <v>0.33582215812121935</v>
      </c>
      <c r="AH231" s="9">
        <v>39270.052452665594</v>
      </c>
      <c r="AI231" s="9">
        <v>1788.8311143239546</v>
      </c>
      <c r="AJ231" s="9">
        <v>1300.1117617089112</v>
      </c>
      <c r="AK231" s="9">
        <v>1820.1193028409286</v>
      </c>
      <c r="AL231" s="9">
        <v>2981.4309159266718</v>
      </c>
      <c r="AM231" s="9">
        <v>3101.3896039550445</v>
      </c>
      <c r="AN231" s="9">
        <v>69.430117315452634</v>
      </c>
      <c r="AO231" s="9">
        <v>5949941.9387653023</v>
      </c>
      <c r="AP231" s="9">
        <v>536057.7174586663</v>
      </c>
      <c r="AQ231" s="9">
        <v>758759.67242242524</v>
      </c>
      <c r="AR231" s="9">
        <v>113842.07369637088</v>
      </c>
      <c r="AS231" s="9">
        <v>18696298.199171793</v>
      </c>
      <c r="AT231" s="9">
        <v>20560.985815439744</v>
      </c>
      <c r="AU231" s="9">
        <v>31984.173054280742</v>
      </c>
      <c r="AV231" s="9">
        <v>109690.41997456324</v>
      </c>
      <c r="AW231" s="9">
        <v>4180.7455138921359</v>
      </c>
      <c r="AX231" s="20"/>
      <c r="AY231" s="9">
        <v>-106963.29596551723</v>
      </c>
      <c r="AZ231" s="9">
        <v>5.8628226797659666</v>
      </c>
      <c r="BA231" s="9">
        <v>4.8810977413093135E-3</v>
      </c>
      <c r="BB231" s="9">
        <v>34243.716001707209</v>
      </c>
      <c r="BC231" s="9">
        <v>421139.31539982109</v>
      </c>
      <c r="BD231" s="9">
        <v>0.33582215812121935</v>
      </c>
      <c r="BE231" s="9">
        <v>39270.052452665594</v>
      </c>
      <c r="BF231" s="9">
        <v>1788.8311143239546</v>
      </c>
      <c r="BG231" s="9">
        <v>1300.1117617089112</v>
      </c>
      <c r="BH231" s="9">
        <v>1820.1193028409286</v>
      </c>
      <c r="BI231" s="9">
        <v>2981.4309159266718</v>
      </c>
      <c r="BJ231" s="9">
        <v>3101.3896039550445</v>
      </c>
      <c r="BK231" s="9">
        <v>69.430117315452634</v>
      </c>
      <c r="BL231" s="9">
        <v>5949941.9387653023</v>
      </c>
      <c r="BM231" s="9">
        <v>536057.7174586663</v>
      </c>
      <c r="BN231" s="9">
        <v>758759.67242242524</v>
      </c>
      <c r="BO231" s="9">
        <v>113842.07369637088</v>
      </c>
      <c r="BP231" s="9">
        <v>18696298.199171793</v>
      </c>
      <c r="BQ231" s="9">
        <v>20560.985815439744</v>
      </c>
      <c r="BR231" s="9">
        <v>31984.173054280742</v>
      </c>
      <c r="BS231" s="9">
        <v>109690.41997456324</v>
      </c>
      <c r="BT231" s="9">
        <v>4180.7455138921359</v>
      </c>
      <c r="BU231" s="20"/>
    </row>
    <row r="232" spans="2:73" x14ac:dyDescent="0.2">
      <c r="B232" s="4" t="s">
        <v>30</v>
      </c>
      <c r="C232" s="12">
        <v>5</v>
      </c>
      <c r="D232" s="19"/>
      <c r="E232" s="9">
        <f t="shared" si="87"/>
        <v>0</v>
      </c>
      <c r="F232" s="9">
        <f t="shared" si="66"/>
        <v>0</v>
      </c>
      <c r="G232" s="9">
        <f t="shared" si="67"/>
        <v>0</v>
      </c>
      <c r="H232" s="9">
        <f t="shared" si="68"/>
        <v>0</v>
      </c>
      <c r="I232" s="9">
        <f t="shared" si="69"/>
        <v>0</v>
      </c>
      <c r="J232" s="9">
        <f t="shared" si="70"/>
        <v>0</v>
      </c>
      <c r="K232" s="9">
        <f t="shared" si="71"/>
        <v>0</v>
      </c>
      <c r="L232" s="9">
        <f t="shared" si="72"/>
        <v>0</v>
      </c>
      <c r="M232" s="9">
        <f t="shared" si="73"/>
        <v>0</v>
      </c>
      <c r="N232" s="9">
        <f t="shared" si="74"/>
        <v>0</v>
      </c>
      <c r="O232" s="9">
        <f t="shared" si="75"/>
        <v>0</v>
      </c>
      <c r="P232" s="9">
        <f t="shared" si="76"/>
        <v>0</v>
      </c>
      <c r="Q232" s="9">
        <f t="shared" si="77"/>
        <v>0</v>
      </c>
      <c r="R232" s="9">
        <f t="shared" si="78"/>
        <v>0</v>
      </c>
      <c r="S232" s="9">
        <f t="shared" si="79"/>
        <v>0</v>
      </c>
      <c r="T232" s="9">
        <f t="shared" si="80"/>
        <v>0</v>
      </c>
      <c r="U232" s="9">
        <f t="shared" si="81"/>
        <v>0</v>
      </c>
      <c r="V232" s="9">
        <f t="shared" si="82"/>
        <v>0</v>
      </c>
      <c r="W232" s="9">
        <f t="shared" si="83"/>
        <v>0</v>
      </c>
      <c r="X232" s="9">
        <f t="shared" si="84"/>
        <v>0</v>
      </c>
      <c r="Y232" s="9">
        <f t="shared" si="85"/>
        <v>0</v>
      </c>
      <c r="Z232" s="9">
        <f t="shared" si="86"/>
        <v>0</v>
      </c>
      <c r="AA232" s="20"/>
      <c r="AB232" s="9">
        <v>-133704.11995689667</v>
      </c>
      <c r="AC232" s="9">
        <v>7.3285283497074607</v>
      </c>
      <c r="AD232" s="9">
        <v>6.1013721766366383E-3</v>
      </c>
      <c r="AE232" s="9">
        <v>42804.645002134021</v>
      </c>
      <c r="AF232" s="9">
        <v>526424.14424977615</v>
      </c>
      <c r="AG232" s="9">
        <v>0.41977769765152417</v>
      </c>
      <c r="AH232" s="9">
        <v>49087.565565831988</v>
      </c>
      <c r="AI232" s="9">
        <v>2236.0388929049432</v>
      </c>
      <c r="AJ232" s="9">
        <v>1625.1397021361388</v>
      </c>
      <c r="AK232" s="9">
        <v>2275.1491285511602</v>
      </c>
      <c r="AL232" s="9">
        <v>3726.7886449083389</v>
      </c>
      <c r="AM232" s="9">
        <v>3876.7370049438073</v>
      </c>
      <c r="AN232" s="9">
        <v>86.787646644315799</v>
      </c>
      <c r="AO232" s="9">
        <v>7437427.4234566269</v>
      </c>
      <c r="AP232" s="9">
        <v>670072.14682333264</v>
      </c>
      <c r="AQ232" s="9">
        <v>948449.59052803169</v>
      </c>
      <c r="AR232" s="9">
        <v>142302.59212046355</v>
      </c>
      <c r="AS232" s="9">
        <v>23370372.748964738</v>
      </c>
      <c r="AT232" s="9">
        <v>25701.232269299679</v>
      </c>
      <c r="AU232" s="9">
        <v>39980.216317850936</v>
      </c>
      <c r="AV232" s="9">
        <v>137113.02496820412</v>
      </c>
      <c r="AW232" s="9">
        <v>5225.9318923651726</v>
      </c>
      <c r="AX232" s="20"/>
      <c r="AY232" s="9">
        <v>-133704.11995689667</v>
      </c>
      <c r="AZ232" s="9">
        <v>7.3285283497074607</v>
      </c>
      <c r="BA232" s="9">
        <v>6.1013721766366383E-3</v>
      </c>
      <c r="BB232" s="9">
        <v>42804.645002134021</v>
      </c>
      <c r="BC232" s="9">
        <v>526424.14424977615</v>
      </c>
      <c r="BD232" s="9">
        <v>0.41977769765152417</v>
      </c>
      <c r="BE232" s="9">
        <v>49087.565565831988</v>
      </c>
      <c r="BF232" s="9">
        <v>2236.0388929049432</v>
      </c>
      <c r="BG232" s="9">
        <v>1625.1397021361388</v>
      </c>
      <c r="BH232" s="9">
        <v>2275.1491285511602</v>
      </c>
      <c r="BI232" s="9">
        <v>3726.7886449083389</v>
      </c>
      <c r="BJ232" s="9">
        <v>3876.7370049438073</v>
      </c>
      <c r="BK232" s="9">
        <v>86.787646644315799</v>
      </c>
      <c r="BL232" s="9">
        <v>7437427.4234566269</v>
      </c>
      <c r="BM232" s="9">
        <v>670072.14682333264</v>
      </c>
      <c r="BN232" s="9">
        <v>948449.59052803169</v>
      </c>
      <c r="BO232" s="9">
        <v>142302.59212046355</v>
      </c>
      <c r="BP232" s="9">
        <v>23370372.748964738</v>
      </c>
      <c r="BQ232" s="9">
        <v>25701.232269299679</v>
      </c>
      <c r="BR232" s="9">
        <v>39980.216317850936</v>
      </c>
      <c r="BS232" s="9">
        <v>137113.02496820412</v>
      </c>
      <c r="BT232" s="9">
        <v>5225.9318923651726</v>
      </c>
      <c r="BU232" s="20"/>
    </row>
    <row r="233" spans="2:73" x14ac:dyDescent="0.2">
      <c r="B233" s="4" t="s">
        <v>30</v>
      </c>
      <c r="C233" s="12">
        <v>6</v>
      </c>
      <c r="D233" s="19"/>
      <c r="E233" s="9">
        <f t="shared" si="87"/>
        <v>0</v>
      </c>
      <c r="F233" s="9">
        <f t="shared" si="66"/>
        <v>0</v>
      </c>
      <c r="G233" s="9">
        <f t="shared" si="67"/>
        <v>0</v>
      </c>
      <c r="H233" s="9">
        <f t="shared" si="68"/>
        <v>0</v>
      </c>
      <c r="I233" s="9">
        <f t="shared" si="69"/>
        <v>0</v>
      </c>
      <c r="J233" s="9">
        <f t="shared" si="70"/>
        <v>0</v>
      </c>
      <c r="K233" s="9">
        <f t="shared" si="71"/>
        <v>0</v>
      </c>
      <c r="L233" s="9">
        <f t="shared" si="72"/>
        <v>0</v>
      </c>
      <c r="M233" s="9">
        <f t="shared" si="73"/>
        <v>0</v>
      </c>
      <c r="N233" s="9">
        <f t="shared" si="74"/>
        <v>0</v>
      </c>
      <c r="O233" s="9">
        <f t="shared" si="75"/>
        <v>0</v>
      </c>
      <c r="P233" s="9">
        <f t="shared" si="76"/>
        <v>0</v>
      </c>
      <c r="Q233" s="9">
        <f t="shared" si="77"/>
        <v>0</v>
      </c>
      <c r="R233" s="9">
        <f t="shared" si="78"/>
        <v>0</v>
      </c>
      <c r="S233" s="9">
        <f t="shared" si="79"/>
        <v>0</v>
      </c>
      <c r="T233" s="9">
        <f t="shared" si="80"/>
        <v>0</v>
      </c>
      <c r="U233" s="9">
        <f t="shared" si="81"/>
        <v>0</v>
      </c>
      <c r="V233" s="9">
        <f t="shared" si="82"/>
        <v>0</v>
      </c>
      <c r="W233" s="9">
        <f t="shared" si="83"/>
        <v>0</v>
      </c>
      <c r="X233" s="9">
        <f t="shared" si="84"/>
        <v>0</v>
      </c>
      <c r="Y233" s="9">
        <f t="shared" si="85"/>
        <v>0</v>
      </c>
      <c r="Z233" s="9">
        <f t="shared" si="86"/>
        <v>0</v>
      </c>
      <c r="AA233" s="20"/>
      <c r="AB233" s="9">
        <v>-160444.9439482759</v>
      </c>
      <c r="AC233" s="9">
        <v>8.794234019648945</v>
      </c>
      <c r="AD233" s="9">
        <v>7.3216466119639667E-3</v>
      </c>
      <c r="AE233" s="9">
        <v>51365.574002560832</v>
      </c>
      <c r="AF233" s="9">
        <v>631708.97309973207</v>
      </c>
      <c r="AG233" s="9">
        <v>0.50373323718182894</v>
      </c>
      <c r="AH233" s="9">
        <v>58905.078678998434</v>
      </c>
      <c r="AI233" s="9">
        <v>2683.2466714859324</v>
      </c>
      <c r="AJ233" s="9">
        <v>1950.1676425633673</v>
      </c>
      <c r="AK233" s="9">
        <v>2730.1789542613928</v>
      </c>
      <c r="AL233" s="9">
        <v>4472.1463738900065</v>
      </c>
      <c r="AM233" s="9">
        <v>4652.0844059325691</v>
      </c>
      <c r="AN233" s="9">
        <v>104.14517597317892</v>
      </c>
      <c r="AO233" s="9">
        <v>8924912.9081479497</v>
      </c>
      <c r="AP233" s="9">
        <v>804086.57618799957</v>
      </c>
      <c r="AQ233" s="9">
        <v>1138139.5086336376</v>
      </c>
      <c r="AR233" s="9">
        <v>170763.11054455626</v>
      </c>
      <c r="AS233" s="9">
        <v>28044447.298757695</v>
      </c>
      <c r="AT233" s="9">
        <v>30841.47872315962</v>
      </c>
      <c r="AU233" s="9">
        <v>47976.259581421116</v>
      </c>
      <c r="AV233" s="9">
        <v>164535.62996184491</v>
      </c>
      <c r="AW233" s="9">
        <v>6271.1182708382066</v>
      </c>
      <c r="AX233" s="20"/>
      <c r="AY233" s="9">
        <v>-160444.94394827588</v>
      </c>
      <c r="AZ233" s="9">
        <v>8.794234019648945</v>
      </c>
      <c r="BA233" s="9">
        <v>7.3216466119639667E-3</v>
      </c>
      <c r="BB233" s="9">
        <v>51365.574002560832</v>
      </c>
      <c r="BC233" s="9">
        <v>631708.97309973207</v>
      </c>
      <c r="BD233" s="9">
        <v>0.50373323718182894</v>
      </c>
      <c r="BE233" s="9">
        <v>58905.078678998434</v>
      </c>
      <c r="BF233" s="9">
        <v>2683.2466714859324</v>
      </c>
      <c r="BG233" s="9">
        <v>1950.1676425633673</v>
      </c>
      <c r="BH233" s="9">
        <v>2730.1789542613928</v>
      </c>
      <c r="BI233" s="9">
        <v>4472.1463738900065</v>
      </c>
      <c r="BJ233" s="9">
        <v>4652.0844059325691</v>
      </c>
      <c r="BK233" s="9">
        <v>104.14517597317892</v>
      </c>
      <c r="BL233" s="9">
        <v>8924912.9081479497</v>
      </c>
      <c r="BM233" s="9">
        <v>804086.57618799957</v>
      </c>
      <c r="BN233" s="9">
        <v>1138139.5086336376</v>
      </c>
      <c r="BO233" s="9">
        <v>170763.11054455626</v>
      </c>
      <c r="BP233" s="9">
        <v>28044447.298757695</v>
      </c>
      <c r="BQ233" s="9">
        <v>30841.47872315962</v>
      </c>
      <c r="BR233" s="9">
        <v>47976.259581421116</v>
      </c>
      <c r="BS233" s="9">
        <v>164535.62996184491</v>
      </c>
      <c r="BT233" s="9">
        <v>6271.1182708382066</v>
      </c>
      <c r="BU233" s="20"/>
    </row>
    <row r="234" spans="2:73" x14ac:dyDescent="0.2">
      <c r="B234" s="4" t="s">
        <v>30</v>
      </c>
      <c r="C234" s="12">
        <v>7</v>
      </c>
      <c r="D234" s="19"/>
      <c r="E234" s="9">
        <f t="shared" si="87"/>
        <v>0</v>
      </c>
      <c r="F234" s="9">
        <f t="shared" si="66"/>
        <v>0</v>
      </c>
      <c r="G234" s="9">
        <f t="shared" si="67"/>
        <v>0</v>
      </c>
      <c r="H234" s="9">
        <f t="shared" si="68"/>
        <v>0</v>
      </c>
      <c r="I234" s="9">
        <f t="shared" si="69"/>
        <v>0</v>
      </c>
      <c r="J234" s="9">
        <f t="shared" si="70"/>
        <v>0</v>
      </c>
      <c r="K234" s="9">
        <f t="shared" si="71"/>
        <v>0</v>
      </c>
      <c r="L234" s="9">
        <f t="shared" si="72"/>
        <v>0</v>
      </c>
      <c r="M234" s="9">
        <f t="shared" si="73"/>
        <v>0</v>
      </c>
      <c r="N234" s="9">
        <f t="shared" si="74"/>
        <v>0</v>
      </c>
      <c r="O234" s="9">
        <f t="shared" si="75"/>
        <v>0</v>
      </c>
      <c r="P234" s="9">
        <f t="shared" si="76"/>
        <v>0</v>
      </c>
      <c r="Q234" s="9">
        <f t="shared" si="77"/>
        <v>0</v>
      </c>
      <c r="R234" s="9">
        <f t="shared" si="78"/>
        <v>0</v>
      </c>
      <c r="S234" s="9">
        <f t="shared" si="79"/>
        <v>0</v>
      </c>
      <c r="T234" s="9">
        <f t="shared" si="80"/>
        <v>0</v>
      </c>
      <c r="U234" s="9">
        <f t="shared" si="81"/>
        <v>0</v>
      </c>
      <c r="V234" s="9">
        <f t="shared" si="82"/>
        <v>0</v>
      </c>
      <c r="W234" s="9">
        <f t="shared" si="83"/>
        <v>0</v>
      </c>
      <c r="X234" s="9">
        <f t="shared" si="84"/>
        <v>0</v>
      </c>
      <c r="Y234" s="9">
        <f t="shared" si="85"/>
        <v>0</v>
      </c>
      <c r="Z234" s="9">
        <f t="shared" si="86"/>
        <v>0</v>
      </c>
      <c r="AA234" s="20"/>
      <c r="AB234" s="9">
        <v>-187185.7679396552</v>
      </c>
      <c r="AC234" s="9">
        <v>10.259939689590441</v>
      </c>
      <c r="AD234" s="9">
        <v>8.5419210472912951E-3</v>
      </c>
      <c r="AE234" s="9">
        <v>59926.503002987651</v>
      </c>
      <c r="AF234" s="9">
        <v>736993.80194968695</v>
      </c>
      <c r="AG234" s="9">
        <v>0.58768877671213371</v>
      </c>
      <c r="AH234" s="9">
        <v>68722.591792164807</v>
      </c>
      <c r="AI234" s="9">
        <v>3130.4544500669194</v>
      </c>
      <c r="AJ234" s="9">
        <v>2275.1955829905946</v>
      </c>
      <c r="AK234" s="9">
        <v>3185.2087799716255</v>
      </c>
      <c r="AL234" s="9">
        <v>5217.5041028716751</v>
      </c>
      <c r="AM234" s="9">
        <v>5427.4318069213323</v>
      </c>
      <c r="AN234" s="9">
        <v>121.5027053020421</v>
      </c>
      <c r="AO234" s="9">
        <v>10412398.392839281</v>
      </c>
      <c r="AP234" s="9">
        <v>938101.00555266638</v>
      </c>
      <c r="AQ234" s="9">
        <v>1327829.426739244</v>
      </c>
      <c r="AR234" s="9">
        <v>199223.62896864905</v>
      </c>
      <c r="AS234" s="9">
        <v>32718521.848550644</v>
      </c>
      <c r="AT234" s="9">
        <v>35981.725177019573</v>
      </c>
      <c r="AU234" s="9">
        <v>55972.302844991311</v>
      </c>
      <c r="AV234" s="9">
        <v>191958.23495548579</v>
      </c>
      <c r="AW234" s="9">
        <v>7316.3046493112397</v>
      </c>
      <c r="AX234" s="20"/>
      <c r="AY234" s="9">
        <v>-187185.7679396552</v>
      </c>
      <c r="AZ234" s="9">
        <v>10.259939689590441</v>
      </c>
      <c r="BA234" s="9">
        <v>8.5419210472912951E-3</v>
      </c>
      <c r="BB234" s="9">
        <v>59926.503002987651</v>
      </c>
      <c r="BC234" s="9">
        <v>736993.80194968695</v>
      </c>
      <c r="BD234" s="9">
        <v>0.58768877671213371</v>
      </c>
      <c r="BE234" s="9">
        <v>68722.591792164807</v>
      </c>
      <c r="BF234" s="9">
        <v>3130.4544500669194</v>
      </c>
      <c r="BG234" s="9">
        <v>2275.1955829905946</v>
      </c>
      <c r="BH234" s="9">
        <v>3185.2087799716255</v>
      </c>
      <c r="BI234" s="9">
        <v>5217.5041028716751</v>
      </c>
      <c r="BJ234" s="9">
        <v>5427.4318069213323</v>
      </c>
      <c r="BK234" s="9">
        <v>121.5027053020421</v>
      </c>
      <c r="BL234" s="9">
        <v>10412398.392839281</v>
      </c>
      <c r="BM234" s="9">
        <v>938101.00555266638</v>
      </c>
      <c r="BN234" s="9">
        <v>1327829.426739244</v>
      </c>
      <c r="BO234" s="9">
        <v>199223.62896864905</v>
      </c>
      <c r="BP234" s="9">
        <v>32718521.848550644</v>
      </c>
      <c r="BQ234" s="9">
        <v>35981.725177019573</v>
      </c>
      <c r="BR234" s="9">
        <v>55972.302844991311</v>
      </c>
      <c r="BS234" s="9">
        <v>191958.23495548579</v>
      </c>
      <c r="BT234" s="9">
        <v>7316.3046493112397</v>
      </c>
      <c r="BU234" s="20"/>
    </row>
    <row r="235" spans="2:73" x14ac:dyDescent="0.2">
      <c r="B235" s="4" t="s">
        <v>30</v>
      </c>
      <c r="C235" s="12">
        <v>8</v>
      </c>
      <c r="D235" s="19"/>
      <c r="E235" s="9">
        <f t="shared" si="87"/>
        <v>100495.50936571385</v>
      </c>
      <c r="F235" s="9">
        <f t="shared" si="66"/>
        <v>0.64444432921570716</v>
      </c>
      <c r="G235" s="9">
        <f t="shared" si="67"/>
        <v>1.3457090653586391E-3</v>
      </c>
      <c r="H235" s="9">
        <f t="shared" si="68"/>
        <v>15643.314404307486</v>
      </c>
      <c r="I235" s="9">
        <f t="shared" si="69"/>
        <v>387911.62811066036</v>
      </c>
      <c r="J235" s="9">
        <f t="shared" si="70"/>
        <v>0.16550031401486698</v>
      </c>
      <c r="K235" s="9">
        <f t="shared" si="71"/>
        <v>46197.020950247213</v>
      </c>
      <c r="L235" s="9">
        <f t="shared" si="72"/>
        <v>745.36491854663518</v>
      </c>
      <c r="M235" s="9">
        <f t="shared" si="73"/>
        <v>629.51260450426253</v>
      </c>
      <c r="N235" s="9">
        <f t="shared" si="74"/>
        <v>774.98899478453359</v>
      </c>
      <c r="O235" s="9">
        <f t="shared" si="75"/>
        <v>903.88352953676258</v>
      </c>
      <c r="P235" s="9">
        <f t="shared" si="76"/>
        <v>26.122222137840254</v>
      </c>
      <c r="Q235" s="9">
        <f t="shared" si="77"/>
        <v>8.3636850672014873</v>
      </c>
      <c r="R235" s="9">
        <f t="shared" si="78"/>
        <v>605389.06374691613</v>
      </c>
      <c r="S235" s="9">
        <f t="shared" si="79"/>
        <v>-15873.35767569067</v>
      </c>
      <c r="T235" s="9">
        <f t="shared" si="80"/>
        <v>-22776.763110836968</v>
      </c>
      <c r="U235" s="9">
        <f t="shared" si="81"/>
        <v>21565.705959987739</v>
      </c>
      <c r="V235" s="9">
        <f t="shared" si="82"/>
        <v>-831276.27501926571</v>
      </c>
      <c r="W235" s="9">
        <f t="shared" si="83"/>
        <v>-8845.0310663674936</v>
      </c>
      <c r="X235" s="9">
        <f t="shared" si="84"/>
        <v>-3165.3064967593236</v>
      </c>
      <c r="Y235" s="9">
        <f t="shared" si="85"/>
        <v>89307.27787433879</v>
      </c>
      <c r="Z235" s="9">
        <f t="shared" si="86"/>
        <v>2628.6983150912656</v>
      </c>
      <c r="AA235" s="20"/>
      <c r="AB235" s="9">
        <v>-113431.08256532061</v>
      </c>
      <c r="AC235" s="9">
        <v>12.37008968874764</v>
      </c>
      <c r="AD235" s="9">
        <v>1.1107904547977266E-2</v>
      </c>
      <c r="AE235" s="9">
        <v>84130.746407721905</v>
      </c>
      <c r="AF235" s="9">
        <v>1230190.2589103025</v>
      </c>
      <c r="AG235" s="9">
        <v>0.83714463025730568</v>
      </c>
      <c r="AH235" s="9">
        <v>124737.1258555784</v>
      </c>
      <c r="AI235" s="9">
        <v>4323.0271471945443</v>
      </c>
      <c r="AJ235" s="9">
        <v>3229.736127922085</v>
      </c>
      <c r="AK235" s="9">
        <v>4415.2276004663909</v>
      </c>
      <c r="AL235" s="9">
        <v>6866.7453613901062</v>
      </c>
      <c r="AM235" s="9">
        <v>6228.9014300479294</v>
      </c>
      <c r="AN235" s="9">
        <v>147.22391969810676</v>
      </c>
      <c r="AO235" s="9">
        <v>12505272.941277521</v>
      </c>
      <c r="AP235" s="9">
        <v>1056242.0772416419</v>
      </c>
      <c r="AQ235" s="9">
        <v>1494742.5817340135</v>
      </c>
      <c r="AR235" s="9">
        <v>249249.85335272949</v>
      </c>
      <c r="AS235" s="9">
        <v>36561320.12332432</v>
      </c>
      <c r="AT235" s="9">
        <v>32276.940564511995</v>
      </c>
      <c r="AU235" s="9">
        <v>60803.03961180216</v>
      </c>
      <c r="AV235" s="9">
        <v>308688.11782346526</v>
      </c>
      <c r="AW235" s="9">
        <v>10990.189342875537</v>
      </c>
      <c r="AX235" s="20"/>
      <c r="AY235" s="9">
        <v>-213926.59193103446</v>
      </c>
      <c r="AZ235" s="9">
        <v>11.725645359531933</v>
      </c>
      <c r="BA235" s="9">
        <v>9.7621954826186269E-3</v>
      </c>
      <c r="BB235" s="9">
        <v>68487.432003414418</v>
      </c>
      <c r="BC235" s="9">
        <v>842278.63079964218</v>
      </c>
      <c r="BD235" s="9">
        <v>0.6716443162424387</v>
      </c>
      <c r="BE235" s="9">
        <v>78540.104905331187</v>
      </c>
      <c r="BF235" s="9">
        <v>3577.6622286479092</v>
      </c>
      <c r="BG235" s="9">
        <v>2600.2235234178224</v>
      </c>
      <c r="BH235" s="9">
        <v>3640.2386056818573</v>
      </c>
      <c r="BI235" s="9">
        <v>5962.8618318533436</v>
      </c>
      <c r="BJ235" s="9">
        <v>6202.7792079100891</v>
      </c>
      <c r="BK235" s="9">
        <v>138.86023463090527</v>
      </c>
      <c r="BL235" s="9">
        <v>11899883.877530605</v>
      </c>
      <c r="BM235" s="9">
        <v>1072115.4349173326</v>
      </c>
      <c r="BN235" s="9">
        <v>1517519.3448448505</v>
      </c>
      <c r="BO235" s="9">
        <v>227684.14739274175</v>
      </c>
      <c r="BP235" s="9">
        <v>37392596.398343585</v>
      </c>
      <c r="BQ235" s="9">
        <v>41121.971630879489</v>
      </c>
      <c r="BR235" s="9">
        <v>63968.346108561484</v>
      </c>
      <c r="BS235" s="9">
        <v>219380.83994912647</v>
      </c>
      <c r="BT235" s="9">
        <v>8361.4910277842719</v>
      </c>
      <c r="BU235" s="20"/>
    </row>
    <row r="236" spans="2:73" x14ac:dyDescent="0.2">
      <c r="B236" s="4" t="s">
        <v>30</v>
      </c>
      <c r="C236" s="12">
        <v>9</v>
      </c>
      <c r="D236" s="19"/>
      <c r="E236" s="9">
        <f t="shared" si="87"/>
        <v>165973.9857927046</v>
      </c>
      <c r="F236" s="9">
        <f t="shared" si="66"/>
        <v>0.99027443503065626</v>
      </c>
      <c r="G236" s="9">
        <f t="shared" si="67"/>
        <v>1.9950622159784059E-3</v>
      </c>
      <c r="H236" s="9">
        <f t="shared" si="68"/>
        <v>23130.04896143706</v>
      </c>
      <c r="I236" s="9">
        <f t="shared" si="69"/>
        <v>559064.73012559186</v>
      </c>
      <c r="J236" s="9">
        <f t="shared" si="70"/>
        <v>0.23817062173528203</v>
      </c>
      <c r="K236" s="9">
        <f t="shared" si="71"/>
        <v>65354.352387446721</v>
      </c>
      <c r="L236" s="9">
        <f t="shared" si="72"/>
        <v>1081.9766175669665</v>
      </c>
      <c r="M236" s="9">
        <f t="shared" si="73"/>
        <v>930.94717138706164</v>
      </c>
      <c r="N236" s="9">
        <f t="shared" si="74"/>
        <v>1125.1721061472986</v>
      </c>
      <c r="O236" s="9">
        <f t="shared" si="75"/>
        <v>1360.8149869879608</v>
      </c>
      <c r="P236" s="9">
        <f t="shared" si="76"/>
        <v>63.019990286616121</v>
      </c>
      <c r="Q236" s="9">
        <f t="shared" si="77"/>
        <v>12.859348216668934</v>
      </c>
      <c r="R236" s="9">
        <f t="shared" si="78"/>
        <v>1186148.83157463</v>
      </c>
      <c r="S236" s="9">
        <f t="shared" si="79"/>
        <v>-18135.097051836783</v>
      </c>
      <c r="T236" s="9">
        <f t="shared" si="80"/>
        <v>-26016.853990546428</v>
      </c>
      <c r="U236" s="9">
        <f t="shared" si="81"/>
        <v>32823.52274738063</v>
      </c>
      <c r="V236" s="9">
        <f t="shared" si="82"/>
        <v>-1019658.3080259636</v>
      </c>
      <c r="W236" s="9">
        <f t="shared" si="83"/>
        <v>-10832.441849773495</v>
      </c>
      <c r="X236" s="9">
        <f t="shared" si="84"/>
        <v>-3784.1427309588616</v>
      </c>
      <c r="Y236" s="9">
        <f t="shared" si="85"/>
        <v>128797.56073267199</v>
      </c>
      <c r="Z236" s="9">
        <f t="shared" si="86"/>
        <v>3830.515733120501</v>
      </c>
      <c r="AA236" s="20"/>
      <c r="AB236" s="9">
        <v>-74693.430129709479</v>
      </c>
      <c r="AC236" s="9">
        <v>14.181625464504087</v>
      </c>
      <c r="AD236" s="9">
        <v>1.2977532133924373E-2</v>
      </c>
      <c r="AE236" s="9">
        <v>100178.40996527836</v>
      </c>
      <c r="AF236" s="9">
        <v>1506628.1897751901</v>
      </c>
      <c r="AG236" s="9">
        <v>0.99377047750802594</v>
      </c>
      <c r="AH236" s="9">
        <v>153711.97040594439</v>
      </c>
      <c r="AI236" s="9">
        <v>5106.8466247958677</v>
      </c>
      <c r="AJ236" s="9">
        <v>3856.1986352321132</v>
      </c>
      <c r="AK236" s="9">
        <v>5220.4405375393908</v>
      </c>
      <c r="AL236" s="9">
        <v>8069.0345478229765</v>
      </c>
      <c r="AM236" s="9">
        <v>7041.1465991854766</v>
      </c>
      <c r="AN236" s="9">
        <v>169.07711217643742</v>
      </c>
      <c r="AO236" s="9">
        <v>14573518.193796575</v>
      </c>
      <c r="AP236" s="9">
        <v>1187994.7672301631</v>
      </c>
      <c r="AQ236" s="9">
        <v>1681192.4089599126</v>
      </c>
      <c r="AR236" s="9">
        <v>288968.1885642152</v>
      </c>
      <c r="AS236" s="9">
        <v>41047012.640110582</v>
      </c>
      <c r="AT236" s="9">
        <v>35429.776234965982</v>
      </c>
      <c r="AU236" s="9">
        <v>68180.246641172838</v>
      </c>
      <c r="AV236" s="9">
        <v>375601.00567543961</v>
      </c>
      <c r="AW236" s="9">
        <v>13237.193139377814</v>
      </c>
      <c r="AX236" s="20"/>
      <c r="AY236" s="9">
        <v>-240667.41592241407</v>
      </c>
      <c r="AZ236" s="9">
        <v>13.191351029473431</v>
      </c>
      <c r="BA236" s="9">
        <v>1.0982469917945967E-2</v>
      </c>
      <c r="BB236" s="9">
        <v>77048.361003841303</v>
      </c>
      <c r="BC236" s="9">
        <v>947563.45964959823</v>
      </c>
      <c r="BD236" s="9">
        <v>0.75559985577274391</v>
      </c>
      <c r="BE236" s="9">
        <v>88357.618018497669</v>
      </c>
      <c r="BF236" s="9">
        <v>4024.8700072289012</v>
      </c>
      <c r="BG236" s="9">
        <v>2925.2514638450516</v>
      </c>
      <c r="BH236" s="9">
        <v>4095.2684313920922</v>
      </c>
      <c r="BI236" s="9">
        <v>6708.2195608350157</v>
      </c>
      <c r="BJ236" s="9">
        <v>6978.1266088988605</v>
      </c>
      <c r="BK236" s="9">
        <v>156.21776395976849</v>
      </c>
      <c r="BL236" s="9">
        <v>13387369.362221945</v>
      </c>
      <c r="BM236" s="9">
        <v>1206129.8642819999</v>
      </c>
      <c r="BN236" s="9">
        <v>1707209.262950459</v>
      </c>
      <c r="BO236" s="9">
        <v>256144.66581683457</v>
      </c>
      <c r="BP236" s="9">
        <v>42066670.948136546</v>
      </c>
      <c r="BQ236" s="9">
        <v>46262.218084739477</v>
      </c>
      <c r="BR236" s="9">
        <v>71964.3893721317</v>
      </c>
      <c r="BS236" s="9">
        <v>246803.44494276762</v>
      </c>
      <c r="BT236" s="9">
        <v>9406.6774062573131</v>
      </c>
      <c r="BU236" s="20"/>
    </row>
    <row r="237" spans="2:73" x14ac:dyDescent="0.2">
      <c r="B237" s="4" t="s">
        <v>30</v>
      </c>
      <c r="C237" s="12">
        <v>10</v>
      </c>
      <c r="D237" s="19"/>
      <c r="E237" s="9">
        <f t="shared" si="87"/>
        <v>386078.48277225095</v>
      </c>
      <c r="F237" s="9">
        <f t="shared" si="66"/>
        <v>1.3538351519823273</v>
      </c>
      <c r="G237" s="9">
        <f t="shared" si="67"/>
        <v>2.6797078503678958E-3</v>
      </c>
      <c r="H237" s="9">
        <f t="shared" si="68"/>
        <v>30515.38488239763</v>
      </c>
      <c r="I237" s="9">
        <f t="shared" si="69"/>
        <v>738592.1403854012</v>
      </c>
      <c r="J237" s="9">
        <f t="shared" si="70"/>
        <v>0.31381639549434104</v>
      </c>
      <c r="K237" s="9">
        <f t="shared" si="71"/>
        <v>85268.799398204137</v>
      </c>
      <c r="L237" s="9">
        <f t="shared" si="72"/>
        <v>1426.2927657776727</v>
      </c>
      <c r="M237" s="9">
        <f t="shared" si="73"/>
        <v>1249.0658745252758</v>
      </c>
      <c r="N237" s="9">
        <f t="shared" si="74"/>
        <v>1483.4213389625929</v>
      </c>
      <c r="O237" s="9">
        <f t="shared" si="75"/>
        <v>1847.3400645855108</v>
      </c>
      <c r="P237" s="9">
        <f t="shared" si="76"/>
        <v>103.059353053427</v>
      </c>
      <c r="Q237" s="9">
        <f t="shared" si="77"/>
        <v>17.762581373734974</v>
      </c>
      <c r="R237" s="9">
        <f t="shared" si="78"/>
        <v>1858115.9918295927</v>
      </c>
      <c r="S237" s="9">
        <f t="shared" si="79"/>
        <v>-20521.078490268672</v>
      </c>
      <c r="T237" s="9">
        <f t="shared" si="80"/>
        <v>-29439.12661442766</v>
      </c>
      <c r="U237" s="9">
        <f t="shared" si="81"/>
        <v>44598.925317194895</v>
      </c>
      <c r="V237" s="9">
        <f t="shared" si="82"/>
        <v>-1218598.2520963252</v>
      </c>
      <c r="W237" s="9">
        <f t="shared" si="83"/>
        <v>-12764.175811810754</v>
      </c>
      <c r="X237" s="9">
        <f t="shared" si="84"/>
        <v>-4493.3554359428963</v>
      </c>
      <c r="Y237" s="9">
        <f t="shared" si="85"/>
        <v>169691.45987464464</v>
      </c>
      <c r="Z237" s="9">
        <f t="shared" si="86"/>
        <v>5109.0094573944734</v>
      </c>
      <c r="AA237" s="20"/>
      <c r="AB237" s="9">
        <v>118670.24285845757</v>
      </c>
      <c r="AC237" s="9">
        <v>16.010891851397254</v>
      </c>
      <c r="AD237" s="9">
        <v>1.4882452203641179E-2</v>
      </c>
      <c r="AE237" s="9">
        <v>116124.6748866657</v>
      </c>
      <c r="AF237" s="9">
        <v>1791440.428884954</v>
      </c>
      <c r="AG237" s="9">
        <v>1.1533717907973899</v>
      </c>
      <c r="AH237" s="9">
        <v>183443.9305298682</v>
      </c>
      <c r="AI237" s="9">
        <v>5898.3705515875608</v>
      </c>
      <c r="AJ237" s="9">
        <v>4499.3452787975557</v>
      </c>
      <c r="AK237" s="9">
        <v>6033.7195960649151</v>
      </c>
      <c r="AL237" s="9">
        <v>9300.917354402196</v>
      </c>
      <c r="AM237" s="9">
        <v>7856.533362941047</v>
      </c>
      <c r="AN237" s="9">
        <v>191.33787466236669</v>
      </c>
      <c r="AO237" s="9">
        <v>16732970.838742852</v>
      </c>
      <c r="AP237" s="9">
        <v>1319623.2151563973</v>
      </c>
      <c r="AQ237" s="9">
        <v>1867460.0544416376</v>
      </c>
      <c r="AR237" s="9">
        <v>329204.10955812223</v>
      </c>
      <c r="AS237" s="9">
        <v>45522147.245833188</v>
      </c>
      <c r="AT237" s="9">
        <v>38638.288726788625</v>
      </c>
      <c r="AU237" s="9">
        <v>75467.077199759005</v>
      </c>
      <c r="AV237" s="9">
        <v>443917.50981105299</v>
      </c>
      <c r="AW237" s="9">
        <v>15560.873242124821</v>
      </c>
      <c r="AX237" s="20"/>
      <c r="AY237" s="9">
        <v>-267408.2399137934</v>
      </c>
      <c r="AZ237" s="9">
        <v>14.657056699414927</v>
      </c>
      <c r="BA237" s="9">
        <v>1.2202744353273284E-2</v>
      </c>
      <c r="BB237" s="9">
        <v>85609.29000426807</v>
      </c>
      <c r="BC237" s="9">
        <v>1052848.2884995528</v>
      </c>
      <c r="BD237" s="9">
        <v>0.8395553953030489</v>
      </c>
      <c r="BE237" s="9">
        <v>98175.131131664064</v>
      </c>
      <c r="BF237" s="9">
        <v>4472.0777858098882</v>
      </c>
      <c r="BG237" s="9">
        <v>3250.2794042722799</v>
      </c>
      <c r="BH237" s="9">
        <v>4550.2982571023222</v>
      </c>
      <c r="BI237" s="9">
        <v>7453.5772898166852</v>
      </c>
      <c r="BJ237" s="9">
        <v>7753.47400988762</v>
      </c>
      <c r="BK237" s="9">
        <v>173.57529328863171</v>
      </c>
      <c r="BL237" s="9">
        <v>14874854.846913259</v>
      </c>
      <c r="BM237" s="9">
        <v>1340144.293646666</v>
      </c>
      <c r="BN237" s="9">
        <v>1896899.1810560653</v>
      </c>
      <c r="BO237" s="9">
        <v>284605.18424092734</v>
      </c>
      <c r="BP237" s="9">
        <v>46740745.497929513</v>
      </c>
      <c r="BQ237" s="9">
        <v>51402.464538599379</v>
      </c>
      <c r="BR237" s="9">
        <v>79960.432635701902</v>
      </c>
      <c r="BS237" s="9">
        <v>274226.04993640835</v>
      </c>
      <c r="BT237" s="9">
        <v>10451.863784730347</v>
      </c>
      <c r="BU237" s="20"/>
    </row>
    <row r="238" spans="2:73" x14ac:dyDescent="0.2">
      <c r="B238" s="4" t="s">
        <v>30</v>
      </c>
      <c r="C238" s="12">
        <v>11</v>
      </c>
      <c r="D238" s="19"/>
      <c r="E238" s="9">
        <f t="shared" si="87"/>
        <v>579041.92455928912</v>
      </c>
      <c r="F238" s="9">
        <f t="shared" si="66"/>
        <v>1.611605338348717</v>
      </c>
      <c r="G238" s="9">
        <f t="shared" si="67"/>
        <v>3.1138559000330295E-3</v>
      </c>
      <c r="H238" s="9">
        <f t="shared" si="68"/>
        <v>34988.559698248951</v>
      </c>
      <c r="I238" s="9">
        <f t="shared" si="69"/>
        <v>833030.63615173404</v>
      </c>
      <c r="J238" s="9">
        <f t="shared" si="70"/>
        <v>0.35365764467717198</v>
      </c>
      <c r="K238" s="9">
        <f t="shared" si="71"/>
        <v>93880.346880060315</v>
      </c>
      <c r="L238" s="9">
        <f t="shared" si="72"/>
        <v>1625.3785781438191</v>
      </c>
      <c r="M238" s="9">
        <f t="shared" si="73"/>
        <v>1440.6736102363889</v>
      </c>
      <c r="N238" s="9">
        <f t="shared" si="74"/>
        <v>1690.3254590144325</v>
      </c>
      <c r="O238" s="9">
        <f t="shared" si="75"/>
        <v>2186.4746605458313</v>
      </c>
      <c r="P238" s="9">
        <f t="shared" si="76"/>
        <v>151.82710407345257</v>
      </c>
      <c r="Q238" s="9">
        <f t="shared" si="77"/>
        <v>21.465149249459984</v>
      </c>
      <c r="R238" s="9">
        <f t="shared" si="78"/>
        <v>2706902.0126664694</v>
      </c>
      <c r="S238" s="9">
        <f t="shared" si="79"/>
        <v>-16409.769569339696</v>
      </c>
      <c r="T238" s="9">
        <f t="shared" si="80"/>
        <v>-23541.253908795537</v>
      </c>
      <c r="U238" s="9">
        <f t="shared" si="81"/>
        <v>52047.304797213175</v>
      </c>
      <c r="V238" s="9">
        <f t="shared" si="82"/>
        <v>-1116958.2731103152</v>
      </c>
      <c r="W238" s="9">
        <f t="shared" si="83"/>
        <v>-10969.734316934053</v>
      </c>
      <c r="X238" s="9">
        <f t="shared" si="84"/>
        <v>-4199.1167865613679</v>
      </c>
      <c r="Y238" s="9">
        <f t="shared" si="85"/>
        <v>191234.99835586967</v>
      </c>
      <c r="Z238" s="9">
        <f t="shared" si="86"/>
        <v>5804.082397344866</v>
      </c>
      <c r="AA238" s="20"/>
      <c r="AB238" s="9">
        <v>284892.86065411684</v>
      </c>
      <c r="AC238" s="9">
        <v>17.734367707705132</v>
      </c>
      <c r="AD238" s="9">
        <v>1.6536874688633647E-2</v>
      </c>
      <c r="AE238" s="9">
        <v>129158.77870294385</v>
      </c>
      <c r="AF238" s="9">
        <v>1991163.7535012427</v>
      </c>
      <c r="AG238" s="9">
        <v>1.2771685795105252</v>
      </c>
      <c r="AH238" s="9">
        <v>201872.99112489083</v>
      </c>
      <c r="AI238" s="9">
        <v>6544.6641425346952</v>
      </c>
      <c r="AJ238" s="9">
        <v>5015.9809549358952</v>
      </c>
      <c r="AK238" s="9">
        <v>6695.6535418269868</v>
      </c>
      <c r="AL238" s="9">
        <v>10385.409679344184</v>
      </c>
      <c r="AM238" s="9">
        <v>8680.6485149498312</v>
      </c>
      <c r="AN238" s="9">
        <v>212.39797186695478</v>
      </c>
      <c r="AO238" s="9">
        <v>19069242.34427106</v>
      </c>
      <c r="AP238" s="9">
        <v>1457748.9534419936</v>
      </c>
      <c r="AQ238" s="9">
        <v>2063047.8452528757</v>
      </c>
      <c r="AR238" s="9">
        <v>365113.0074622333</v>
      </c>
      <c r="AS238" s="9">
        <v>50297861.774612159</v>
      </c>
      <c r="AT238" s="9">
        <v>45572.976675525279</v>
      </c>
      <c r="AU238" s="9">
        <v>83757.359112710692</v>
      </c>
      <c r="AV238" s="9">
        <v>492883.65328591876</v>
      </c>
      <c r="AW238" s="9">
        <v>17301.132560548249</v>
      </c>
      <c r="AX238" s="20"/>
      <c r="AY238" s="9">
        <v>-294149.06390517234</v>
      </c>
      <c r="AZ238" s="9">
        <v>16.122762369356415</v>
      </c>
      <c r="BA238" s="9">
        <v>1.3423018788600617E-2</v>
      </c>
      <c r="BB238" s="9">
        <v>94170.219004694896</v>
      </c>
      <c r="BC238" s="9">
        <v>1158133.1173495087</v>
      </c>
      <c r="BD238" s="9">
        <v>0.92351093483335323</v>
      </c>
      <c r="BE238" s="9">
        <v>107992.64424483052</v>
      </c>
      <c r="BF238" s="9">
        <v>4919.2855643908761</v>
      </c>
      <c r="BG238" s="9">
        <v>3575.3073446995063</v>
      </c>
      <c r="BH238" s="9">
        <v>5005.3280828125544</v>
      </c>
      <c r="BI238" s="9">
        <v>8198.9350187983528</v>
      </c>
      <c r="BJ238" s="9">
        <v>8528.8214108763786</v>
      </c>
      <c r="BK238" s="9">
        <v>190.93282261749479</v>
      </c>
      <c r="BL238" s="9">
        <v>16362340.331604591</v>
      </c>
      <c r="BM238" s="9">
        <v>1474158.7230113333</v>
      </c>
      <c r="BN238" s="9">
        <v>2086589.0991616712</v>
      </c>
      <c r="BO238" s="9">
        <v>313065.70266502013</v>
      </c>
      <c r="BP238" s="9">
        <v>51414820.047722474</v>
      </c>
      <c r="BQ238" s="9">
        <v>56542.710992459331</v>
      </c>
      <c r="BR238" s="9">
        <v>87956.47589927206</v>
      </c>
      <c r="BS238" s="9">
        <v>301648.65493004909</v>
      </c>
      <c r="BT238" s="9">
        <v>11497.050163203383</v>
      </c>
      <c r="BU238" s="20"/>
    </row>
    <row r="239" spans="2:73" x14ac:dyDescent="0.2">
      <c r="B239" s="4" t="s">
        <v>30</v>
      </c>
      <c r="C239" s="12">
        <v>12</v>
      </c>
      <c r="D239" s="19"/>
      <c r="E239" s="9">
        <f t="shared" si="87"/>
        <v>737709.8923924563</v>
      </c>
      <c r="F239" s="9">
        <f t="shared" si="66"/>
        <v>1.8569071182152008</v>
      </c>
      <c r="G239" s="9">
        <f t="shared" si="67"/>
        <v>3.5343356116982767E-3</v>
      </c>
      <c r="H239" s="9">
        <f t="shared" si="68"/>
        <v>39287.360279101078</v>
      </c>
      <c r="I239" s="9">
        <f t="shared" si="69"/>
        <v>925168.76234307955</v>
      </c>
      <c r="J239" s="9">
        <f t="shared" si="70"/>
        <v>0.39268122811000983</v>
      </c>
      <c r="K239" s="9">
        <f t="shared" si="71"/>
        <v>102465.20526191757</v>
      </c>
      <c r="L239" s="9">
        <f t="shared" si="72"/>
        <v>1820.8591980100027</v>
      </c>
      <c r="M239" s="9">
        <f t="shared" si="73"/>
        <v>1625.1519426975301</v>
      </c>
      <c r="N239" s="9">
        <f t="shared" si="74"/>
        <v>1893.3878155663078</v>
      </c>
      <c r="O239" s="9">
        <f t="shared" si="75"/>
        <v>2515.4316217562209</v>
      </c>
      <c r="P239" s="9">
        <f t="shared" si="76"/>
        <v>196.72958634351198</v>
      </c>
      <c r="Q239" s="9">
        <f t="shared" si="77"/>
        <v>25.040284250186005</v>
      </c>
      <c r="R239" s="9">
        <f t="shared" si="78"/>
        <v>3534078.9165035114</v>
      </c>
      <c r="S239" s="9">
        <f t="shared" si="79"/>
        <v>-12843.783348402707</v>
      </c>
      <c r="T239" s="9">
        <f t="shared" si="80"/>
        <v>-18427.701653152239</v>
      </c>
      <c r="U239" s="9">
        <f t="shared" si="81"/>
        <v>59017.604502233851</v>
      </c>
      <c r="V239" s="9">
        <f t="shared" si="82"/>
        <v>-1033766.1531240121</v>
      </c>
      <c r="W239" s="9">
        <f t="shared" si="83"/>
        <v>-9283.2862820569208</v>
      </c>
      <c r="X239" s="9">
        <f t="shared" si="84"/>
        <v>-4025.8169396795129</v>
      </c>
      <c r="Y239" s="9">
        <f t="shared" si="85"/>
        <v>212229.59311209753</v>
      </c>
      <c r="Z239" s="9">
        <f t="shared" si="86"/>
        <v>6475.4959247953666</v>
      </c>
      <c r="AA239" s="20"/>
      <c r="AB239" s="9">
        <v>416820.00449590443</v>
      </c>
      <c r="AC239" s="9">
        <v>19.445375157513105</v>
      </c>
      <c r="AD239" s="9">
        <v>1.8177628835626212E-2</v>
      </c>
      <c r="AE239" s="9">
        <v>142018.50828422277</v>
      </c>
      <c r="AF239" s="9">
        <v>2188586.7085425439</v>
      </c>
      <c r="AG239" s="9">
        <v>1.4001477024736679</v>
      </c>
      <c r="AH239" s="9">
        <v>220275.36261991449</v>
      </c>
      <c r="AI239" s="9">
        <v>7187.3525409818694</v>
      </c>
      <c r="AJ239" s="9">
        <v>5525.4872278242647</v>
      </c>
      <c r="AK239" s="9">
        <v>7353.7457240890963</v>
      </c>
      <c r="AL239" s="9">
        <v>11459.724369536236</v>
      </c>
      <c r="AM239" s="9">
        <v>9500.8983982086538</v>
      </c>
      <c r="AN239" s="9">
        <v>233.33063619654399</v>
      </c>
      <c r="AO239" s="9">
        <v>21383904.732799418</v>
      </c>
      <c r="AP239" s="9">
        <v>1595329.3690275967</v>
      </c>
      <c r="AQ239" s="9">
        <v>2257851.3156141238</v>
      </c>
      <c r="AR239" s="9">
        <v>400543.82559134648</v>
      </c>
      <c r="AS239" s="9">
        <v>55055128.444391392</v>
      </c>
      <c r="AT239" s="9">
        <v>52399.671164262334</v>
      </c>
      <c r="AU239" s="9">
        <v>91926.702223162778</v>
      </c>
      <c r="AV239" s="9">
        <v>541300.85303578747</v>
      </c>
      <c r="AW239" s="9">
        <v>19017.732466471785</v>
      </c>
      <c r="AX239" s="20"/>
      <c r="AY239" s="9">
        <v>-320889.88789655187</v>
      </c>
      <c r="AZ239" s="9">
        <v>17.588468039297904</v>
      </c>
      <c r="BA239" s="9">
        <v>1.4643293223927935E-2</v>
      </c>
      <c r="BB239" s="9">
        <v>102731.14800512169</v>
      </c>
      <c r="BC239" s="9">
        <v>1263417.9461994644</v>
      </c>
      <c r="BD239" s="9">
        <v>1.0074664743636581</v>
      </c>
      <c r="BE239" s="9">
        <v>117810.15735799693</v>
      </c>
      <c r="BF239" s="9">
        <v>5366.4933429718667</v>
      </c>
      <c r="BG239" s="9">
        <v>3900.3352851267346</v>
      </c>
      <c r="BH239" s="9">
        <v>5460.3579085227884</v>
      </c>
      <c r="BI239" s="9">
        <v>8944.2927477800149</v>
      </c>
      <c r="BJ239" s="9">
        <v>9304.1688118651418</v>
      </c>
      <c r="BK239" s="9">
        <v>208.29035194635799</v>
      </c>
      <c r="BL239" s="9">
        <v>17849825.816295907</v>
      </c>
      <c r="BM239" s="9">
        <v>1608173.1523759994</v>
      </c>
      <c r="BN239" s="9">
        <v>2276279.0172672761</v>
      </c>
      <c r="BO239" s="9">
        <v>341526.22108911263</v>
      </c>
      <c r="BP239" s="9">
        <v>56088894.597515404</v>
      </c>
      <c r="BQ239" s="9">
        <v>61682.957446319255</v>
      </c>
      <c r="BR239" s="9">
        <v>95952.519162842291</v>
      </c>
      <c r="BS239" s="9">
        <v>329071.25992368994</v>
      </c>
      <c r="BT239" s="9">
        <v>12542.236541676419</v>
      </c>
      <c r="BU239" s="20"/>
    </row>
    <row r="240" spans="2:73" x14ac:dyDescent="0.2">
      <c r="B240" s="4" t="s">
        <v>30</v>
      </c>
      <c r="C240" s="12">
        <v>13</v>
      </c>
      <c r="D240" s="19"/>
      <c r="E240" s="9">
        <f t="shared" si="87"/>
        <v>930673.33417950186</v>
      </c>
      <c r="F240" s="9">
        <f t="shared" si="66"/>
        <v>2.1146773045816367</v>
      </c>
      <c r="G240" s="9">
        <f t="shared" si="67"/>
        <v>3.9684836613634589E-3</v>
      </c>
      <c r="H240" s="9">
        <f t="shared" si="68"/>
        <v>43760.535094952909</v>
      </c>
      <c r="I240" s="9">
        <f t="shared" si="69"/>
        <v>1019607.258109421</v>
      </c>
      <c r="J240" s="9">
        <f t="shared" si="70"/>
        <v>0.43252247729284377</v>
      </c>
      <c r="K240" s="9">
        <f t="shared" si="71"/>
        <v>111076.75274377453</v>
      </c>
      <c r="L240" s="9">
        <f t="shared" si="72"/>
        <v>2019.9450103761728</v>
      </c>
      <c r="M240" s="9">
        <f t="shared" si="73"/>
        <v>1816.7596784086572</v>
      </c>
      <c r="N240" s="9">
        <f t="shared" si="74"/>
        <v>2100.2919356181719</v>
      </c>
      <c r="O240" s="9">
        <f t="shared" si="75"/>
        <v>2854.5662177165614</v>
      </c>
      <c r="P240" s="9">
        <f t="shared" si="76"/>
        <v>245.49733736355483</v>
      </c>
      <c r="Q240" s="9">
        <f t="shared" si="77"/>
        <v>28.742852125911497</v>
      </c>
      <c r="R240" s="9">
        <f t="shared" si="78"/>
        <v>4382864.9373404644</v>
      </c>
      <c r="S240" s="9">
        <f t="shared" si="79"/>
        <v>-8732.4744274693076</v>
      </c>
      <c r="T240" s="9">
        <f t="shared" si="80"/>
        <v>-12529.828947515693</v>
      </c>
      <c r="U240" s="9">
        <f t="shared" si="81"/>
        <v>66465.983982253529</v>
      </c>
      <c r="V240" s="9">
        <f t="shared" si="82"/>
        <v>-932126.17413785309</v>
      </c>
      <c r="W240" s="9">
        <f t="shared" si="83"/>
        <v>-7488.8447871800017</v>
      </c>
      <c r="X240" s="9">
        <f t="shared" si="84"/>
        <v>-3731.5782902977371</v>
      </c>
      <c r="Y240" s="9">
        <f t="shared" si="85"/>
        <v>233773.13159332407</v>
      </c>
      <c r="Z240" s="9">
        <f t="shared" si="86"/>
        <v>7170.5688647458064</v>
      </c>
      <c r="AA240" s="20"/>
      <c r="AB240" s="9">
        <v>583042.62229157088</v>
      </c>
      <c r="AC240" s="9">
        <v>21.16885101382103</v>
      </c>
      <c r="AD240" s="9">
        <v>1.9832051320618729E-2</v>
      </c>
      <c r="AE240" s="9">
        <v>155052.6121005014</v>
      </c>
      <c r="AF240" s="9">
        <v>2388310.0331588397</v>
      </c>
      <c r="AG240" s="9">
        <v>1.5239444911868065</v>
      </c>
      <c r="AH240" s="9">
        <v>238704.42321493782</v>
      </c>
      <c r="AI240" s="9">
        <v>7833.6461319290247</v>
      </c>
      <c r="AJ240" s="9">
        <v>6042.1229039626205</v>
      </c>
      <c r="AK240" s="9">
        <v>8015.6796698511898</v>
      </c>
      <c r="AL240" s="9">
        <v>12544.216694478255</v>
      </c>
      <c r="AM240" s="9">
        <v>10325.01355021746</v>
      </c>
      <c r="AN240" s="9">
        <v>254.39073340113265</v>
      </c>
      <c r="AO240" s="9">
        <v>23720176.238327701</v>
      </c>
      <c r="AP240" s="9">
        <v>1733455.1073131964</v>
      </c>
      <c r="AQ240" s="9">
        <v>2453439.1064253673</v>
      </c>
      <c r="AR240" s="9">
        <v>436452.72349545878</v>
      </c>
      <c r="AS240" s="9">
        <v>59830842.973170519</v>
      </c>
      <c r="AT240" s="9">
        <v>59334.359112999184</v>
      </c>
      <c r="AU240" s="9">
        <v>100216.9841361147</v>
      </c>
      <c r="AV240" s="9">
        <v>590266.9965106548</v>
      </c>
      <c r="AW240" s="9">
        <v>20757.991784895261</v>
      </c>
      <c r="AX240" s="20"/>
      <c r="AY240" s="9">
        <v>-347630.71188793099</v>
      </c>
      <c r="AZ240" s="9">
        <v>19.054173709239393</v>
      </c>
      <c r="BA240" s="9">
        <v>1.586356765925527E-2</v>
      </c>
      <c r="BB240" s="9">
        <v>111292.07700554849</v>
      </c>
      <c r="BC240" s="9">
        <v>1368702.7750494187</v>
      </c>
      <c r="BD240" s="9">
        <v>1.0914220138939628</v>
      </c>
      <c r="BE240" s="9">
        <v>127627.67047116329</v>
      </c>
      <c r="BF240" s="9">
        <v>5813.7011215528519</v>
      </c>
      <c r="BG240" s="9">
        <v>4225.3632255539633</v>
      </c>
      <c r="BH240" s="9">
        <v>5915.3877342330179</v>
      </c>
      <c r="BI240" s="9">
        <v>9689.6504767616934</v>
      </c>
      <c r="BJ240" s="9">
        <v>10079.516212853905</v>
      </c>
      <c r="BK240" s="9">
        <v>225.64788127522115</v>
      </c>
      <c r="BL240" s="9">
        <v>19337311.300987236</v>
      </c>
      <c r="BM240" s="9">
        <v>1742187.5817406657</v>
      </c>
      <c r="BN240" s="9">
        <v>2465968.935372883</v>
      </c>
      <c r="BO240" s="9">
        <v>369986.73951320525</v>
      </c>
      <c r="BP240" s="9">
        <v>60762969.147308372</v>
      </c>
      <c r="BQ240" s="9">
        <v>66823.203900179185</v>
      </c>
      <c r="BR240" s="9">
        <v>103948.56242641243</v>
      </c>
      <c r="BS240" s="9">
        <v>356493.86491733073</v>
      </c>
      <c r="BT240" s="9">
        <v>13587.422920149455</v>
      </c>
      <c r="BU240" s="20"/>
    </row>
    <row r="241" spans="2:73" x14ac:dyDescent="0.2">
      <c r="B241" s="4" t="s">
        <v>30</v>
      </c>
      <c r="C241" s="12">
        <v>14</v>
      </c>
      <c r="D241" s="19"/>
      <c r="E241" s="9">
        <f t="shared" si="87"/>
        <v>1089341.3020126615</v>
      </c>
      <c r="F241" s="9">
        <f t="shared" si="66"/>
        <v>2.3599790844480601</v>
      </c>
      <c r="G241" s="9">
        <f t="shared" si="67"/>
        <v>4.3889633730286488E-3</v>
      </c>
      <c r="H241" s="9">
        <f t="shared" si="68"/>
        <v>48059.335675804585</v>
      </c>
      <c r="I241" s="9">
        <f t="shared" si="69"/>
        <v>1111745.3843007605</v>
      </c>
      <c r="J241" s="9">
        <f t="shared" si="70"/>
        <v>0.47154606072567806</v>
      </c>
      <c r="K241" s="9">
        <f t="shared" si="71"/>
        <v>119661.61112563135</v>
      </c>
      <c r="L241" s="9">
        <f t="shared" si="72"/>
        <v>2215.425630242341</v>
      </c>
      <c r="M241" s="9">
        <f t="shared" si="73"/>
        <v>2001.2380108697844</v>
      </c>
      <c r="N241" s="9">
        <f t="shared" si="74"/>
        <v>2303.3542921700255</v>
      </c>
      <c r="O241" s="9">
        <f t="shared" si="75"/>
        <v>3183.5231789269219</v>
      </c>
      <c r="P241" s="9">
        <f t="shared" si="76"/>
        <v>290.39981963359787</v>
      </c>
      <c r="Q241" s="9">
        <f t="shared" si="77"/>
        <v>32.317987126637007</v>
      </c>
      <c r="R241" s="9">
        <f t="shared" si="78"/>
        <v>5210041.8411774151</v>
      </c>
      <c r="S241" s="9">
        <f t="shared" si="79"/>
        <v>-5166.4882065372076</v>
      </c>
      <c r="T241" s="9">
        <f t="shared" si="80"/>
        <v>-7416.2766918791458</v>
      </c>
      <c r="U241" s="9">
        <f t="shared" si="81"/>
        <v>73436.283687272575</v>
      </c>
      <c r="V241" s="9">
        <f t="shared" si="82"/>
        <v>-848934.0541516766</v>
      </c>
      <c r="W241" s="9">
        <f t="shared" si="83"/>
        <v>-5802.3967523031315</v>
      </c>
      <c r="X241" s="9">
        <f t="shared" si="84"/>
        <v>-3558.2784434160858</v>
      </c>
      <c r="Y241" s="9">
        <f t="shared" si="85"/>
        <v>254767.72634955024</v>
      </c>
      <c r="Z241" s="9">
        <f t="shared" si="86"/>
        <v>7841.9823921962561</v>
      </c>
      <c r="AA241" s="20"/>
      <c r="AB241" s="9">
        <v>714969.7661333509</v>
      </c>
      <c r="AC241" s="9">
        <v>22.879858463628949</v>
      </c>
      <c r="AD241" s="9">
        <v>2.1472805467611246E-2</v>
      </c>
      <c r="AE241" s="9">
        <v>167912.34168177992</v>
      </c>
      <c r="AF241" s="9">
        <v>2585732.9882001346</v>
      </c>
      <c r="AG241" s="9">
        <v>1.6469236141499457</v>
      </c>
      <c r="AH241" s="9">
        <v>257106.79470996096</v>
      </c>
      <c r="AI241" s="9">
        <v>8476.3345303761798</v>
      </c>
      <c r="AJ241" s="9">
        <v>6551.6291768509755</v>
      </c>
      <c r="AK241" s="9">
        <v>8673.7718521132792</v>
      </c>
      <c r="AL241" s="9">
        <v>13618.531384670272</v>
      </c>
      <c r="AM241" s="9">
        <v>11145.263433476264</v>
      </c>
      <c r="AN241" s="9">
        <v>275.32339773072124</v>
      </c>
      <c r="AO241" s="9">
        <v>26034838.626855977</v>
      </c>
      <c r="AP241" s="9">
        <v>1871035.522898796</v>
      </c>
      <c r="AQ241" s="9">
        <v>2648242.5767866108</v>
      </c>
      <c r="AR241" s="9">
        <v>471883.54162457079</v>
      </c>
      <c r="AS241" s="9">
        <v>64588109.642949618</v>
      </c>
      <c r="AT241" s="9">
        <v>66161.053601736028</v>
      </c>
      <c r="AU241" s="9">
        <v>108386.32724656657</v>
      </c>
      <c r="AV241" s="9">
        <v>638684.19626052189</v>
      </c>
      <c r="AW241" s="9">
        <v>22474.591690818743</v>
      </c>
      <c r="AX241" s="20"/>
      <c r="AY241" s="9">
        <v>-374371.53587931045</v>
      </c>
      <c r="AZ241" s="9">
        <v>20.519879379180889</v>
      </c>
      <c r="BA241" s="9">
        <v>1.7083842094582597E-2</v>
      </c>
      <c r="BB241" s="9">
        <v>119853.00600597533</v>
      </c>
      <c r="BC241" s="9">
        <v>1473987.6038993741</v>
      </c>
      <c r="BD241" s="9">
        <v>1.1753775534242676</v>
      </c>
      <c r="BE241" s="9">
        <v>137445.18358432961</v>
      </c>
      <c r="BF241" s="9">
        <v>6260.9089001338389</v>
      </c>
      <c r="BG241" s="9">
        <v>4550.3911659811911</v>
      </c>
      <c r="BH241" s="9">
        <v>6370.4175599432538</v>
      </c>
      <c r="BI241" s="9">
        <v>10435.00820574335</v>
      </c>
      <c r="BJ241" s="9">
        <v>10854.863613842666</v>
      </c>
      <c r="BK241" s="9">
        <v>243.00541060408423</v>
      </c>
      <c r="BL241" s="9">
        <v>20824796.785678562</v>
      </c>
      <c r="BM241" s="9">
        <v>1876202.0111053332</v>
      </c>
      <c r="BN241" s="9">
        <v>2655658.8534784899</v>
      </c>
      <c r="BO241" s="9">
        <v>398447.25793729821</v>
      </c>
      <c r="BP241" s="9">
        <v>65437043.697101295</v>
      </c>
      <c r="BQ241" s="9">
        <v>71963.45035403916</v>
      </c>
      <c r="BR241" s="9">
        <v>111944.60568998265</v>
      </c>
      <c r="BS241" s="9">
        <v>383916.46991097165</v>
      </c>
      <c r="BT241" s="9">
        <v>14632.609298622487</v>
      </c>
      <c r="BU241" s="20"/>
    </row>
    <row r="242" spans="2:73" x14ac:dyDescent="0.2">
      <c r="B242" s="4" t="s">
        <v>30</v>
      </c>
      <c r="C242" s="12">
        <v>15</v>
      </c>
      <c r="D242" s="19"/>
      <c r="E242" s="9">
        <f t="shared" si="87"/>
        <v>1282304.7437997072</v>
      </c>
      <c r="F242" s="9">
        <f t="shared" si="66"/>
        <v>2.6177492708145031</v>
      </c>
      <c r="G242" s="9">
        <f t="shared" si="67"/>
        <v>4.8231114226938258E-3</v>
      </c>
      <c r="H242" s="9">
        <f t="shared" si="68"/>
        <v>52532.510491656358</v>
      </c>
      <c r="I242" s="9">
        <f t="shared" si="69"/>
        <v>1206183.880067101</v>
      </c>
      <c r="J242" s="9">
        <f t="shared" si="70"/>
        <v>0.51138730990851156</v>
      </c>
      <c r="K242" s="9">
        <f t="shared" si="71"/>
        <v>128273.15860748815</v>
      </c>
      <c r="L242" s="9">
        <f t="shared" si="72"/>
        <v>2414.5114426085065</v>
      </c>
      <c r="M242" s="9">
        <f t="shared" si="73"/>
        <v>2192.8457465809133</v>
      </c>
      <c r="N242" s="9">
        <f t="shared" si="74"/>
        <v>2510.2584122218868</v>
      </c>
      <c r="O242" s="9">
        <f t="shared" si="75"/>
        <v>3522.6577748872714</v>
      </c>
      <c r="P242" s="9">
        <f t="shared" si="76"/>
        <v>339.1675706536389</v>
      </c>
      <c r="Q242" s="9">
        <f t="shared" si="77"/>
        <v>36.020555002362471</v>
      </c>
      <c r="R242" s="9">
        <f t="shared" si="78"/>
        <v>6058827.8620143794</v>
      </c>
      <c r="S242" s="9">
        <f t="shared" si="79"/>
        <v>-1055.1792856040411</v>
      </c>
      <c r="T242" s="9">
        <f t="shared" si="80"/>
        <v>-1518.4039862416685</v>
      </c>
      <c r="U242" s="9">
        <f t="shared" si="81"/>
        <v>80884.66316729231</v>
      </c>
      <c r="V242" s="9">
        <f t="shared" si="82"/>
        <v>-747294.07516553998</v>
      </c>
      <c r="W242" s="9">
        <f t="shared" si="83"/>
        <v>-4007.9552574261907</v>
      </c>
      <c r="X242" s="9">
        <f t="shared" si="84"/>
        <v>-3264.0397940342809</v>
      </c>
      <c r="Y242" s="9">
        <f t="shared" si="85"/>
        <v>276311.26483077684</v>
      </c>
      <c r="Z242" s="9">
        <f t="shared" si="86"/>
        <v>8537.0553321467014</v>
      </c>
      <c r="AA242" s="20"/>
      <c r="AB242" s="9">
        <v>881192.38392901758</v>
      </c>
      <c r="AC242" s="9">
        <v>24.603334319936877</v>
      </c>
      <c r="AD242" s="9">
        <v>2.3127227952603756E-2</v>
      </c>
      <c r="AE242" s="9">
        <v>180946.44549805846</v>
      </c>
      <c r="AF242" s="9">
        <v>2785456.3128164303</v>
      </c>
      <c r="AG242" s="9">
        <v>1.7707204028630845</v>
      </c>
      <c r="AH242" s="9">
        <v>275535.8553049842</v>
      </c>
      <c r="AI242" s="9">
        <v>9122.628121323336</v>
      </c>
      <c r="AJ242" s="9">
        <v>7068.2648529893313</v>
      </c>
      <c r="AK242" s="9">
        <v>9335.7057978753674</v>
      </c>
      <c r="AL242" s="9">
        <v>14703.023709612289</v>
      </c>
      <c r="AM242" s="9">
        <v>11969.378585485067</v>
      </c>
      <c r="AN242" s="9">
        <v>296.3834949353099</v>
      </c>
      <c r="AO242" s="9">
        <v>28371110.132384259</v>
      </c>
      <c r="AP242" s="9">
        <v>2009161.2611843953</v>
      </c>
      <c r="AQ242" s="9">
        <v>2843830.3675978547</v>
      </c>
      <c r="AR242" s="9">
        <v>507792.43952868308</v>
      </c>
      <c r="AS242" s="9">
        <v>69363824.17172873</v>
      </c>
      <c r="AT242" s="9">
        <v>73095.741550472885</v>
      </c>
      <c r="AU242" s="9">
        <v>116676.60915951848</v>
      </c>
      <c r="AV242" s="9">
        <v>687650.33973538922</v>
      </c>
      <c r="AW242" s="9">
        <v>24214.851009242222</v>
      </c>
      <c r="AX242" s="20"/>
      <c r="AY242" s="9">
        <v>-401112.35987068963</v>
      </c>
      <c r="AZ242" s="9">
        <v>21.985585049122374</v>
      </c>
      <c r="BA242" s="9">
        <v>1.8304116529909931E-2</v>
      </c>
      <c r="BB242" s="9">
        <v>128413.9350064021</v>
      </c>
      <c r="BC242" s="9">
        <v>1579272.4327493294</v>
      </c>
      <c r="BD242" s="9">
        <v>1.259333092954573</v>
      </c>
      <c r="BE242" s="9">
        <v>147262.69669749605</v>
      </c>
      <c r="BF242" s="9">
        <v>6708.1166787148295</v>
      </c>
      <c r="BG242" s="9">
        <v>4875.419106408418</v>
      </c>
      <c r="BH242" s="9">
        <v>6825.4473856534805</v>
      </c>
      <c r="BI242" s="9">
        <v>11180.365934725018</v>
      </c>
      <c r="BJ242" s="9">
        <v>11630.211014831428</v>
      </c>
      <c r="BK242" s="9">
        <v>260.36293993294743</v>
      </c>
      <c r="BL242" s="9">
        <v>22312282.27036988</v>
      </c>
      <c r="BM242" s="9">
        <v>2010216.4404699993</v>
      </c>
      <c r="BN242" s="9">
        <v>2845348.7715840964</v>
      </c>
      <c r="BO242" s="9">
        <v>426907.77636139077</v>
      </c>
      <c r="BP242" s="9">
        <v>70111118.24689427</v>
      </c>
      <c r="BQ242" s="9">
        <v>77103.696807899076</v>
      </c>
      <c r="BR242" s="9">
        <v>119940.64895355277</v>
      </c>
      <c r="BS242" s="9">
        <v>411339.07490461238</v>
      </c>
      <c r="BT242" s="9">
        <v>15677.795677095521</v>
      </c>
      <c r="BU242" s="20"/>
    </row>
    <row r="243" spans="2:73" x14ac:dyDescent="0.2">
      <c r="B243" s="4" t="s">
        <v>30</v>
      </c>
      <c r="C243" s="12">
        <v>16</v>
      </c>
      <c r="D243" s="19"/>
      <c r="E243" s="9">
        <f t="shared" si="87"/>
        <v>1400972.7116328669</v>
      </c>
      <c r="F243" s="9">
        <f t="shared" si="66"/>
        <v>2.863030065339931</v>
      </c>
      <c r="G243" s="9">
        <f t="shared" si="67"/>
        <v>5.2435617272170131E-3</v>
      </c>
      <c r="H243" s="9">
        <f t="shared" si="68"/>
        <v>56831.075579448137</v>
      </c>
      <c r="I243" s="9">
        <f t="shared" si="69"/>
        <v>1298318.5346444396</v>
      </c>
      <c r="J243" s="9">
        <f t="shared" si="70"/>
        <v>0.5504094304243452</v>
      </c>
      <c r="K243" s="9">
        <f t="shared" si="71"/>
        <v>136858.00752916295</v>
      </c>
      <c r="L243" s="9">
        <f t="shared" si="72"/>
        <v>2609.9817810326722</v>
      </c>
      <c r="M243" s="9">
        <f t="shared" si="73"/>
        <v>2377.3127354990393</v>
      </c>
      <c r="N243" s="9">
        <f t="shared" si="74"/>
        <v>2713.3101324957452</v>
      </c>
      <c r="O243" s="9">
        <f t="shared" si="75"/>
        <v>3851.5867068386178</v>
      </c>
      <c r="P243" s="9">
        <f t="shared" si="76"/>
        <v>384.0634431001854</v>
      </c>
      <c r="Q243" s="9">
        <f t="shared" si="77"/>
        <v>39.595340436327945</v>
      </c>
      <c r="R243" s="9">
        <f t="shared" si="78"/>
        <v>6885878.2265813425</v>
      </c>
      <c r="S243" s="9">
        <f t="shared" si="79"/>
        <v>2509.7269855295308</v>
      </c>
      <c r="T243" s="9">
        <f t="shared" si="80"/>
        <v>3593.5995839964598</v>
      </c>
      <c r="U243" s="9">
        <f t="shared" si="81"/>
        <v>87854.499055811786</v>
      </c>
      <c r="V243" s="9">
        <f t="shared" si="82"/>
        <v>-664141.48815831542</v>
      </c>
      <c r="W243" s="9">
        <f t="shared" si="83"/>
        <v>-2322.0911328392685</v>
      </c>
      <c r="X243" s="9">
        <f t="shared" si="84"/>
        <v>-3090.8547945326136</v>
      </c>
      <c r="Y243" s="9">
        <f t="shared" si="85"/>
        <v>297305.09844319342</v>
      </c>
      <c r="Z243" s="9">
        <f t="shared" si="86"/>
        <v>9208.4386510421573</v>
      </c>
      <c r="AA243" s="20"/>
      <c r="AB243" s="9">
        <v>973119.52777079795</v>
      </c>
      <c r="AC243" s="9">
        <v>26.314320784403801</v>
      </c>
      <c r="AD243" s="9">
        <v>2.4767952692454274E-2</v>
      </c>
      <c r="AE243" s="9">
        <v>193805.939586277</v>
      </c>
      <c r="AF243" s="9">
        <v>2982875.7962437244</v>
      </c>
      <c r="AG243" s="9">
        <v>1.8936980629092228</v>
      </c>
      <c r="AH243" s="9">
        <v>293938.21733982535</v>
      </c>
      <c r="AI243" s="9">
        <v>9765.3062383284905</v>
      </c>
      <c r="AJ243" s="9">
        <v>7577.7597823346841</v>
      </c>
      <c r="AK243" s="9">
        <v>9993.7873438594597</v>
      </c>
      <c r="AL243" s="9">
        <v>15777.310370545307</v>
      </c>
      <c r="AM243" s="9">
        <v>12789.621858920369</v>
      </c>
      <c r="AN243" s="9">
        <v>317.31580969813854</v>
      </c>
      <c r="AO243" s="9">
        <v>30685645.981642552</v>
      </c>
      <c r="AP243" s="9">
        <v>2146740.5968201952</v>
      </c>
      <c r="AQ243" s="9">
        <v>3038632.2892736979</v>
      </c>
      <c r="AR243" s="9">
        <v>543222.79384129529</v>
      </c>
      <c r="AS243" s="9">
        <v>74121051.308528855</v>
      </c>
      <c r="AT243" s="9">
        <v>79921.852128919723</v>
      </c>
      <c r="AU243" s="9">
        <v>124845.83742259037</v>
      </c>
      <c r="AV243" s="9">
        <v>736066.77834144642</v>
      </c>
      <c r="AW243" s="9">
        <v>25931.420706610701</v>
      </c>
      <c r="AX243" s="20"/>
      <c r="AY243" s="9">
        <v>-427853.18386206892</v>
      </c>
      <c r="AZ243" s="9">
        <v>23.45129071906387</v>
      </c>
      <c r="BA243" s="9">
        <v>1.9524390965237261E-2</v>
      </c>
      <c r="BB243" s="9">
        <v>136974.86400682887</v>
      </c>
      <c r="BC243" s="9">
        <v>1684557.2615992848</v>
      </c>
      <c r="BD243" s="9">
        <v>1.3432886324848776</v>
      </c>
      <c r="BE243" s="9">
        <v>157080.2098106624</v>
      </c>
      <c r="BF243" s="9">
        <v>7155.3244572958183</v>
      </c>
      <c r="BG243" s="9">
        <v>5200.4470468356449</v>
      </c>
      <c r="BH243" s="9">
        <v>7280.4772113637146</v>
      </c>
      <c r="BI243" s="9">
        <v>11925.723663706689</v>
      </c>
      <c r="BJ243" s="9">
        <v>12405.558415820184</v>
      </c>
      <c r="BK243" s="9">
        <v>277.72046926181059</v>
      </c>
      <c r="BL243" s="9">
        <v>23799767.755061209</v>
      </c>
      <c r="BM243" s="9">
        <v>2144230.8698346657</v>
      </c>
      <c r="BN243" s="9">
        <v>3035038.6896897014</v>
      </c>
      <c r="BO243" s="9">
        <v>455368.29478548351</v>
      </c>
      <c r="BP243" s="9">
        <v>74785192.796687171</v>
      </c>
      <c r="BQ243" s="9">
        <v>82243.943261758992</v>
      </c>
      <c r="BR243" s="9">
        <v>127936.69221712298</v>
      </c>
      <c r="BS243" s="9">
        <v>438761.679898253</v>
      </c>
      <c r="BT243" s="9">
        <v>16722.982055568544</v>
      </c>
      <c r="BU243" s="20"/>
    </row>
    <row r="244" spans="2:73" x14ac:dyDescent="0.2">
      <c r="B244" s="4" t="s">
        <v>30</v>
      </c>
      <c r="C244" s="12">
        <v>17</v>
      </c>
      <c r="D244" s="19"/>
      <c r="E244" s="9">
        <f t="shared" si="87"/>
        <v>1593936.1534199121</v>
      </c>
      <c r="F244" s="9">
        <f t="shared" si="66"/>
        <v>3.1208002517063633</v>
      </c>
      <c r="G244" s="9">
        <f t="shared" si="67"/>
        <v>5.6777097768822143E-3</v>
      </c>
      <c r="H244" s="9">
        <f t="shared" si="68"/>
        <v>61304.250395299954</v>
      </c>
      <c r="I244" s="9">
        <f t="shared" si="69"/>
        <v>1392757.0304107803</v>
      </c>
      <c r="J244" s="9">
        <f t="shared" si="70"/>
        <v>0.59025067960718025</v>
      </c>
      <c r="K244" s="9">
        <f t="shared" si="71"/>
        <v>145469.55501101972</v>
      </c>
      <c r="L244" s="9">
        <f t="shared" si="72"/>
        <v>2809.0675933988359</v>
      </c>
      <c r="M244" s="9">
        <f t="shared" si="73"/>
        <v>2568.9204712101655</v>
      </c>
      <c r="N244" s="9">
        <f t="shared" si="74"/>
        <v>2920.2142525476029</v>
      </c>
      <c r="O244" s="9">
        <f t="shared" si="75"/>
        <v>4190.7213027989728</v>
      </c>
      <c r="P244" s="9">
        <f t="shared" si="76"/>
        <v>432.83119412022461</v>
      </c>
      <c r="Q244" s="9">
        <f t="shared" si="77"/>
        <v>43.297908312053437</v>
      </c>
      <c r="R244" s="9">
        <f t="shared" si="78"/>
        <v>7734664.2474182844</v>
      </c>
      <c r="S244" s="9">
        <f t="shared" si="79"/>
        <v>6621.0359064624645</v>
      </c>
      <c r="T244" s="9">
        <f t="shared" si="80"/>
        <v>9491.4722896320745</v>
      </c>
      <c r="U244" s="9">
        <f t="shared" si="81"/>
        <v>95302.878535830998</v>
      </c>
      <c r="V244" s="9">
        <f t="shared" si="82"/>
        <v>-562501.50917217135</v>
      </c>
      <c r="W244" s="9">
        <f t="shared" si="83"/>
        <v>-527.649637962415</v>
      </c>
      <c r="X244" s="9">
        <f t="shared" si="84"/>
        <v>-2796.6161451509688</v>
      </c>
      <c r="Y244" s="9">
        <f t="shared" si="85"/>
        <v>318848.63692441938</v>
      </c>
      <c r="Z244" s="9">
        <f t="shared" si="86"/>
        <v>9903.5115909925844</v>
      </c>
      <c r="AA244" s="20"/>
      <c r="AB244" s="9">
        <v>1139342.1455664637</v>
      </c>
      <c r="AC244" s="9">
        <v>28.037796640711719</v>
      </c>
      <c r="AD244" s="9">
        <v>2.6422375177446788E-2</v>
      </c>
      <c r="AE244" s="9">
        <v>206840.04340255557</v>
      </c>
      <c r="AF244" s="9">
        <v>3182599.1208600197</v>
      </c>
      <c r="AG244" s="9">
        <v>2.0174948516223621</v>
      </c>
      <c r="AH244" s="9">
        <v>312367.27793484856</v>
      </c>
      <c r="AI244" s="9">
        <v>10411.599829275643</v>
      </c>
      <c r="AJ244" s="9">
        <v>8094.39545847304</v>
      </c>
      <c r="AK244" s="9">
        <v>10655.721289621548</v>
      </c>
      <c r="AL244" s="9">
        <v>16861.802695487328</v>
      </c>
      <c r="AM244" s="9">
        <v>13613.737010929175</v>
      </c>
      <c r="AN244" s="9">
        <v>338.37590690272719</v>
      </c>
      <c r="AO244" s="9">
        <v>33021917.487170823</v>
      </c>
      <c r="AP244" s="9">
        <v>2284866.3351057945</v>
      </c>
      <c r="AQ244" s="9">
        <v>3234220.0800849409</v>
      </c>
      <c r="AR244" s="9">
        <v>579131.6917454073</v>
      </c>
      <c r="AS244" s="9">
        <v>78896765.837307945</v>
      </c>
      <c r="AT244" s="9">
        <v>86856.540077656566</v>
      </c>
      <c r="AU244" s="9">
        <v>133136.11933554226</v>
      </c>
      <c r="AV244" s="9">
        <v>785032.92181631352</v>
      </c>
      <c r="AW244" s="9">
        <v>27671.680025034177</v>
      </c>
      <c r="AX244" s="20"/>
      <c r="AY244" s="9">
        <v>-454594.00785344839</v>
      </c>
      <c r="AZ244" s="9">
        <v>24.916996389005355</v>
      </c>
      <c r="BA244" s="9">
        <v>2.0744665400564574E-2</v>
      </c>
      <c r="BB244" s="9">
        <v>145535.79300725562</v>
      </c>
      <c r="BC244" s="9">
        <v>1789842.0904492394</v>
      </c>
      <c r="BD244" s="9">
        <v>1.4272441720151818</v>
      </c>
      <c r="BE244" s="9">
        <v>166897.72292382884</v>
      </c>
      <c r="BF244" s="9">
        <v>7602.5322358768071</v>
      </c>
      <c r="BG244" s="9">
        <v>5525.4749872628745</v>
      </c>
      <c r="BH244" s="9">
        <v>7735.507037073945</v>
      </c>
      <c r="BI244" s="9">
        <v>12671.081392688355</v>
      </c>
      <c r="BJ244" s="9">
        <v>13180.90581680895</v>
      </c>
      <c r="BK244" s="9">
        <v>295.07799859067376</v>
      </c>
      <c r="BL244" s="9">
        <v>25287253.239752539</v>
      </c>
      <c r="BM244" s="9">
        <v>2278245.299199332</v>
      </c>
      <c r="BN244" s="9">
        <v>3224728.6077953088</v>
      </c>
      <c r="BO244" s="9">
        <v>483828.8132095763</v>
      </c>
      <c r="BP244" s="9">
        <v>79459267.346480116</v>
      </c>
      <c r="BQ244" s="9">
        <v>87384.189715618981</v>
      </c>
      <c r="BR244" s="9">
        <v>135932.73548069323</v>
      </c>
      <c r="BS244" s="9">
        <v>466184.28489189415</v>
      </c>
      <c r="BT244" s="9">
        <v>17768.168434041592</v>
      </c>
      <c r="BU244" s="20"/>
    </row>
    <row r="245" spans="2:73" x14ac:dyDescent="0.2">
      <c r="B245" s="4" t="s">
        <v>30</v>
      </c>
      <c r="C245" s="12">
        <v>18</v>
      </c>
      <c r="D245" s="19"/>
      <c r="E245" s="9">
        <f t="shared" si="87"/>
        <v>1713628.8864110578</v>
      </c>
      <c r="F245" s="9">
        <f t="shared" si="66"/>
        <v>3.3660810462317983</v>
      </c>
      <c r="G245" s="9">
        <f t="shared" si="67"/>
        <v>6.098160081405405E-3</v>
      </c>
      <c r="H245" s="9">
        <f t="shared" si="68"/>
        <v>65602.815483091632</v>
      </c>
      <c r="I245" s="9">
        <f t="shared" si="69"/>
        <v>1484891.6849881201</v>
      </c>
      <c r="J245" s="9">
        <f t="shared" si="70"/>
        <v>0.6292728001230139</v>
      </c>
      <c r="K245" s="9">
        <f t="shared" si="71"/>
        <v>154054.40393269449</v>
      </c>
      <c r="L245" s="9">
        <f t="shared" si="72"/>
        <v>3004.5379318230061</v>
      </c>
      <c r="M245" s="9">
        <f t="shared" si="73"/>
        <v>2753.387460128296</v>
      </c>
      <c r="N245" s="9">
        <f t="shared" si="74"/>
        <v>3123.265972821463</v>
      </c>
      <c r="O245" s="9">
        <f t="shared" si="75"/>
        <v>4519.6502347503265</v>
      </c>
      <c r="P245" s="9">
        <f t="shared" si="76"/>
        <v>477.72706656676746</v>
      </c>
      <c r="Q245" s="9">
        <f t="shared" si="77"/>
        <v>46.872693746019138</v>
      </c>
      <c r="R245" s="9">
        <f t="shared" si="78"/>
        <v>8561714.6119852476</v>
      </c>
      <c r="S245" s="9">
        <f t="shared" si="79"/>
        <v>10185.942177595571</v>
      </c>
      <c r="T245" s="9">
        <f t="shared" si="80"/>
        <v>14603.475859871134</v>
      </c>
      <c r="U245" s="9">
        <f t="shared" si="81"/>
        <v>102272.71442435065</v>
      </c>
      <c r="V245" s="9">
        <f t="shared" si="82"/>
        <v>-479348.9221649915</v>
      </c>
      <c r="W245" s="9">
        <f t="shared" si="83"/>
        <v>1158.2144866245799</v>
      </c>
      <c r="X245" s="9">
        <f t="shared" si="84"/>
        <v>-2623.4311456491414</v>
      </c>
      <c r="Y245" s="9">
        <f t="shared" si="85"/>
        <v>339842.47053683631</v>
      </c>
      <c r="Z245" s="9">
        <f t="shared" si="86"/>
        <v>10574.894909888055</v>
      </c>
      <c r="AA245" s="20"/>
      <c r="AB245" s="9">
        <v>1232294.0545662302</v>
      </c>
      <c r="AC245" s="9">
        <v>29.748783105178653</v>
      </c>
      <c r="AD245" s="9">
        <v>2.8063099917297309E-2</v>
      </c>
      <c r="AE245" s="9">
        <v>219699.53749077415</v>
      </c>
      <c r="AF245" s="9">
        <v>3380018.6042873152</v>
      </c>
      <c r="AG245" s="9">
        <v>2.1404725116685008</v>
      </c>
      <c r="AH245" s="9">
        <v>330769.63996968977</v>
      </c>
      <c r="AI245" s="9">
        <v>11054.277946280803</v>
      </c>
      <c r="AJ245" s="9">
        <v>8603.8903878183955</v>
      </c>
      <c r="AK245" s="9">
        <v>11313.802835605642</v>
      </c>
      <c r="AL245" s="9">
        <v>17936.089356420347</v>
      </c>
      <c r="AM245" s="9">
        <v>14433.980284364476</v>
      </c>
      <c r="AN245" s="9">
        <v>359.30822166555595</v>
      </c>
      <c r="AO245" s="9">
        <v>35336453.336429112</v>
      </c>
      <c r="AP245" s="9">
        <v>2422445.6707415944</v>
      </c>
      <c r="AQ245" s="9">
        <v>3429022.0017607845</v>
      </c>
      <c r="AR245" s="9">
        <v>614562.04605801951</v>
      </c>
      <c r="AS245" s="9">
        <v>83653992.974108085</v>
      </c>
      <c r="AT245" s="9">
        <v>93682.650656103462</v>
      </c>
      <c r="AU245" s="9">
        <v>141305.34759861417</v>
      </c>
      <c r="AV245" s="9">
        <v>833449.36042237107</v>
      </c>
      <c r="AW245" s="9">
        <v>29388.249722402667</v>
      </c>
      <c r="AX245" s="20"/>
      <c r="AY245" s="9">
        <v>-481334.83184482751</v>
      </c>
      <c r="AZ245" s="9">
        <v>26.382702058946855</v>
      </c>
      <c r="BA245" s="9">
        <v>2.1964939835891904E-2</v>
      </c>
      <c r="BB245" s="9">
        <v>154096.72200768252</v>
      </c>
      <c r="BC245" s="9">
        <v>1895126.9192991951</v>
      </c>
      <c r="BD245" s="9">
        <v>1.5111997115454869</v>
      </c>
      <c r="BE245" s="9">
        <v>176715.23603699528</v>
      </c>
      <c r="BF245" s="9">
        <v>8049.7400144577969</v>
      </c>
      <c r="BG245" s="9">
        <v>5850.5029276900996</v>
      </c>
      <c r="BH245" s="9">
        <v>8190.536862784179</v>
      </c>
      <c r="BI245" s="9">
        <v>13416.439121670021</v>
      </c>
      <c r="BJ245" s="9">
        <v>13956.253217797708</v>
      </c>
      <c r="BK245" s="9">
        <v>312.43552791953681</v>
      </c>
      <c r="BL245" s="9">
        <v>26774738.724443864</v>
      </c>
      <c r="BM245" s="9">
        <v>2412259.7285639988</v>
      </c>
      <c r="BN245" s="9">
        <v>3414418.5259009134</v>
      </c>
      <c r="BO245" s="9">
        <v>512289.33163366886</v>
      </c>
      <c r="BP245" s="9">
        <v>84133341.896273077</v>
      </c>
      <c r="BQ245" s="9">
        <v>92524.436169478882</v>
      </c>
      <c r="BR245" s="9">
        <v>143928.77874426331</v>
      </c>
      <c r="BS245" s="9">
        <v>493606.88988553477</v>
      </c>
      <c r="BT245" s="9">
        <v>18813.354812514612</v>
      </c>
      <c r="BU245" s="20"/>
    </row>
    <row r="246" spans="2:73" x14ac:dyDescent="0.2">
      <c r="B246" s="4" t="s">
        <v>30</v>
      </c>
      <c r="C246" s="12">
        <v>19</v>
      </c>
      <c r="D246" s="19"/>
      <c r="E246" s="9">
        <f t="shared" si="87"/>
        <v>1872740.9191460104</v>
      </c>
      <c r="F246" s="9">
        <f t="shared" si="66"/>
        <v>3.6238302472572315</v>
      </c>
      <c r="G246" s="9">
        <f t="shared" si="67"/>
        <v>6.5322787239285966E-3</v>
      </c>
      <c r="H246" s="9">
        <f t="shared" si="68"/>
        <v>70075.754805883422</v>
      </c>
      <c r="I246" s="9">
        <f t="shared" si="69"/>
        <v>1579326.7091404612</v>
      </c>
      <c r="J246" s="9">
        <f t="shared" si="70"/>
        <v>0.6691125863888483</v>
      </c>
      <c r="K246" s="9">
        <f t="shared" si="71"/>
        <v>162665.94195436939</v>
      </c>
      <c r="L246" s="9">
        <f t="shared" si="72"/>
        <v>3203.6134627471711</v>
      </c>
      <c r="M246" s="9">
        <f t="shared" si="73"/>
        <v>2944.9838522964192</v>
      </c>
      <c r="N246" s="9">
        <f t="shared" si="74"/>
        <v>3330.1594565953255</v>
      </c>
      <c r="O246" s="9">
        <f t="shared" si="75"/>
        <v>4858.7568014516728</v>
      </c>
      <c r="P246" s="9">
        <f t="shared" si="76"/>
        <v>526.48820776331013</v>
      </c>
      <c r="Q246" s="9">
        <f t="shared" si="77"/>
        <v>50.574912054984509</v>
      </c>
      <c r="R246" s="9">
        <f t="shared" si="78"/>
        <v>9410374.0935521908</v>
      </c>
      <c r="S246" s="9">
        <f t="shared" si="79"/>
        <v>14296.171148728114</v>
      </c>
      <c r="T246" s="9">
        <f t="shared" si="80"/>
        <v>20499.799880105536</v>
      </c>
      <c r="U246" s="9">
        <f t="shared" si="81"/>
        <v>109720.63008787029</v>
      </c>
      <c r="V246" s="9">
        <f t="shared" si="82"/>
        <v>-377748.47615782917</v>
      </c>
      <c r="W246" s="9">
        <f t="shared" si="83"/>
        <v>2952.0720712114562</v>
      </c>
      <c r="X246" s="9">
        <f t="shared" si="84"/>
        <v>-2329.3073436474078</v>
      </c>
      <c r="Y246" s="9">
        <f t="shared" si="85"/>
        <v>361385.24787425273</v>
      </c>
      <c r="Z246" s="9">
        <f t="shared" si="86"/>
        <v>11269.937641283486</v>
      </c>
      <c r="AA246" s="20"/>
      <c r="AB246" s="9">
        <v>1364665.2633098036</v>
      </c>
      <c r="AC246" s="9">
        <v>31.472237976145571</v>
      </c>
      <c r="AD246" s="9">
        <v>2.9717492995147823E-2</v>
      </c>
      <c r="AE246" s="9">
        <v>232733.40581399269</v>
      </c>
      <c r="AF246" s="9">
        <v>3579738.457289611</v>
      </c>
      <c r="AG246" s="9">
        <v>2.2642678374646397</v>
      </c>
      <c r="AH246" s="9">
        <v>349198.69110453094</v>
      </c>
      <c r="AI246" s="9">
        <v>11700.561255785953</v>
      </c>
      <c r="AJ246" s="9">
        <v>9120.5147204137502</v>
      </c>
      <c r="AK246" s="9">
        <v>11975.726145089731</v>
      </c>
      <c r="AL246" s="9">
        <v>19020.553652103361</v>
      </c>
      <c r="AM246" s="9">
        <v>15258.088826549783</v>
      </c>
      <c r="AN246" s="9">
        <v>380.36796930338448</v>
      </c>
      <c r="AO246" s="9">
        <v>37672598.302687384</v>
      </c>
      <c r="AP246" s="9">
        <v>2560570.3290773937</v>
      </c>
      <c r="AQ246" s="9">
        <v>3624608.2438866277</v>
      </c>
      <c r="AR246" s="9">
        <v>650470.48014563182</v>
      </c>
      <c r="AS246" s="9">
        <v>88429667.969908193</v>
      </c>
      <c r="AT246" s="9">
        <v>100616.75469455028</v>
      </c>
      <c r="AU246" s="9">
        <v>149595.51466418605</v>
      </c>
      <c r="AV246" s="9">
        <v>882414.74275342817</v>
      </c>
      <c r="AW246" s="9">
        <v>31128.478832271139</v>
      </c>
      <c r="AX246" s="20"/>
      <c r="AY246" s="9">
        <v>-508075.65583620692</v>
      </c>
      <c r="AZ246" s="9">
        <v>27.84840772888834</v>
      </c>
      <c r="BA246" s="9">
        <v>2.3185214271219227E-2</v>
      </c>
      <c r="BB246" s="9">
        <v>162657.65100810927</v>
      </c>
      <c r="BC246" s="9">
        <v>2000411.7481491498</v>
      </c>
      <c r="BD246" s="9">
        <v>1.5951552510757914</v>
      </c>
      <c r="BE246" s="9">
        <v>186532.74915016154</v>
      </c>
      <c r="BF246" s="9">
        <v>8496.947793038782</v>
      </c>
      <c r="BG246" s="9">
        <v>6175.530868117331</v>
      </c>
      <c r="BH246" s="9">
        <v>8645.5666884944058</v>
      </c>
      <c r="BI246" s="9">
        <v>14161.796850651688</v>
      </c>
      <c r="BJ246" s="9">
        <v>14731.600618786473</v>
      </c>
      <c r="BK246" s="9">
        <v>329.79305724839998</v>
      </c>
      <c r="BL246" s="9">
        <v>28262224.209135193</v>
      </c>
      <c r="BM246" s="9">
        <v>2546274.1579286656</v>
      </c>
      <c r="BN246" s="9">
        <v>3604108.4440065222</v>
      </c>
      <c r="BO246" s="9">
        <v>540749.85005776153</v>
      </c>
      <c r="BP246" s="9">
        <v>88807416.446066022</v>
      </c>
      <c r="BQ246" s="9">
        <v>97664.682623338827</v>
      </c>
      <c r="BR246" s="9">
        <v>151924.82200783346</v>
      </c>
      <c r="BS246" s="9">
        <v>521029.49487917544</v>
      </c>
      <c r="BT246" s="9">
        <v>19858.541190987653</v>
      </c>
      <c r="BU246" s="20"/>
    </row>
    <row r="247" spans="2:73" x14ac:dyDescent="0.2">
      <c r="B247" s="5" t="s">
        <v>30</v>
      </c>
      <c r="C247" s="13">
        <v>20</v>
      </c>
      <c r="D247" s="19"/>
      <c r="E247" s="10">
        <f t="shared" si="87"/>
        <v>2046868.4332492603</v>
      </c>
      <c r="F247" s="10">
        <f t="shared" si="66"/>
        <v>4.0488479304054401</v>
      </c>
      <c r="G247" s="10">
        <f t="shared" si="67"/>
        <v>7.3155537557061875E-3</v>
      </c>
      <c r="H247" s="10">
        <f t="shared" si="68"/>
        <v>78921.270815741242</v>
      </c>
      <c r="I247" s="10">
        <f t="shared" si="69"/>
        <v>1779723.9065795946</v>
      </c>
      <c r="J247" s="10">
        <f t="shared" si="70"/>
        <v>0.7540566391742618</v>
      </c>
      <c r="K247" s="10">
        <f t="shared" si="71"/>
        <v>184012.18764936907</v>
      </c>
      <c r="L247" s="10">
        <f t="shared" si="72"/>
        <v>3600.4548557742928</v>
      </c>
      <c r="M247" s="10">
        <f t="shared" si="73"/>
        <v>3305.0771512960027</v>
      </c>
      <c r="N247" s="10">
        <f t="shared" si="74"/>
        <v>3742.941232105537</v>
      </c>
      <c r="O247" s="10">
        <f t="shared" si="75"/>
        <v>5419.462340630831</v>
      </c>
      <c r="P247" s="10">
        <f t="shared" si="76"/>
        <v>578.50922456807166</v>
      </c>
      <c r="Q247" s="10">
        <f t="shared" si="77"/>
        <v>56.210833035760686</v>
      </c>
      <c r="R247" s="10">
        <f t="shared" si="78"/>
        <v>10251194.087755207</v>
      </c>
      <c r="S247" s="10">
        <f t="shared" si="79"/>
        <v>13289.445252373349</v>
      </c>
      <c r="T247" s="10">
        <f t="shared" si="80"/>
        <v>19059.857600857969</v>
      </c>
      <c r="U247" s="10">
        <f t="shared" si="81"/>
        <v>123269.7192403744</v>
      </c>
      <c r="V247" s="10">
        <f t="shared" si="82"/>
        <v>-535283.59544762969</v>
      </c>
      <c r="W247" s="10">
        <f t="shared" si="83"/>
        <v>1519.4341954215924</v>
      </c>
      <c r="X247" s="10">
        <f t="shared" si="84"/>
        <v>-2858.9880252961593</v>
      </c>
      <c r="Y247" s="10">
        <f t="shared" si="85"/>
        <v>407542.03511110099</v>
      </c>
      <c r="Z247" s="10">
        <f t="shared" si="86"/>
        <v>12688.534169096263</v>
      </c>
      <c r="AA247" s="20"/>
      <c r="AB247" s="10">
        <v>1512051.9534216737</v>
      </c>
      <c r="AC247" s="10">
        <v>33.362961329235283</v>
      </c>
      <c r="AD247" s="10">
        <v>3.1721042462252741E-2</v>
      </c>
      <c r="AE247" s="10">
        <v>250139.85082427732</v>
      </c>
      <c r="AF247" s="10">
        <v>3885420.4835786992</v>
      </c>
      <c r="AG247" s="10">
        <v>2.4331674297803585</v>
      </c>
      <c r="AH247" s="10">
        <v>380362.44991269702</v>
      </c>
      <c r="AI247" s="10">
        <v>12544.610427394065</v>
      </c>
      <c r="AJ247" s="10">
        <v>9805.6359598405579</v>
      </c>
      <c r="AK247" s="10">
        <v>12843.537746310178</v>
      </c>
      <c r="AL247" s="10">
        <v>20326.616920264187</v>
      </c>
      <c r="AM247" s="10">
        <v>16085.457244343301</v>
      </c>
      <c r="AN247" s="10">
        <v>403.36141961302388</v>
      </c>
      <c r="AO247" s="10">
        <v>40000903.781581715</v>
      </c>
      <c r="AP247" s="10">
        <v>2693578.0325457039</v>
      </c>
      <c r="AQ247" s="10">
        <v>3812858.2197129847</v>
      </c>
      <c r="AR247" s="10">
        <v>692480.08772222861</v>
      </c>
      <c r="AS247" s="10">
        <v>92946207.400411323</v>
      </c>
      <c r="AT247" s="10">
        <v>104324.36327262031</v>
      </c>
      <c r="AU247" s="10">
        <v>157061.87724610759</v>
      </c>
      <c r="AV247" s="10">
        <v>955994.13498391747</v>
      </c>
      <c r="AW247" s="10">
        <v>33592.261738556954</v>
      </c>
      <c r="AX247" s="20"/>
      <c r="AY247" s="10">
        <v>-534816.47982758668</v>
      </c>
      <c r="AZ247" s="10">
        <v>29.314113398829843</v>
      </c>
      <c r="BA247" s="10">
        <v>2.4405488706546553E-2</v>
      </c>
      <c r="BB247" s="10">
        <v>171218.58000853608</v>
      </c>
      <c r="BC247" s="10">
        <v>2105696.5769991046</v>
      </c>
      <c r="BD247" s="10">
        <v>1.6791107906060967</v>
      </c>
      <c r="BE247" s="10">
        <v>196350.26226332795</v>
      </c>
      <c r="BF247" s="10">
        <v>8944.1555716197727</v>
      </c>
      <c r="BG247" s="10">
        <v>6500.5588085445552</v>
      </c>
      <c r="BH247" s="10">
        <v>9100.5965142046407</v>
      </c>
      <c r="BI247" s="10">
        <v>14907.154579633356</v>
      </c>
      <c r="BJ247" s="10">
        <v>15506.948019775229</v>
      </c>
      <c r="BK247" s="10">
        <v>347.1505865772632</v>
      </c>
      <c r="BL247" s="10">
        <v>29749709.693826508</v>
      </c>
      <c r="BM247" s="10">
        <v>2680288.5872933306</v>
      </c>
      <c r="BN247" s="10">
        <v>3793798.3621121268</v>
      </c>
      <c r="BO247" s="10">
        <v>569210.36848185421</v>
      </c>
      <c r="BP247" s="10">
        <v>93481490.995858952</v>
      </c>
      <c r="BQ247" s="10">
        <v>102804.92907719871</v>
      </c>
      <c r="BR247" s="10">
        <v>159920.86527140375</v>
      </c>
      <c r="BS247" s="10">
        <v>548452.09987281647</v>
      </c>
      <c r="BT247" s="10">
        <v>20903.727569460691</v>
      </c>
      <c r="BU247" s="20"/>
    </row>
    <row r="248" spans="2:73" x14ac:dyDescent="0.2">
      <c r="B248" s="7" t="s">
        <v>31</v>
      </c>
      <c r="C248" s="11">
        <v>1</v>
      </c>
      <c r="D248" s="19"/>
      <c r="E248" s="8">
        <f t="shared" si="87"/>
        <v>0</v>
      </c>
      <c r="F248" s="8">
        <f t="shared" si="66"/>
        <v>0</v>
      </c>
      <c r="G248" s="8">
        <f t="shared" si="67"/>
        <v>0</v>
      </c>
      <c r="H248" s="8">
        <f t="shared" si="68"/>
        <v>0</v>
      </c>
      <c r="I248" s="8">
        <f t="shared" si="69"/>
        <v>0</v>
      </c>
      <c r="J248" s="8">
        <f t="shared" si="70"/>
        <v>0</v>
      </c>
      <c r="K248" s="8">
        <f t="shared" si="71"/>
        <v>0</v>
      </c>
      <c r="L248" s="8">
        <f t="shared" si="72"/>
        <v>0</v>
      </c>
      <c r="M248" s="8">
        <f t="shared" si="73"/>
        <v>0</v>
      </c>
      <c r="N248" s="8">
        <f t="shared" si="74"/>
        <v>0</v>
      </c>
      <c r="O248" s="8">
        <f t="shared" si="75"/>
        <v>0</v>
      </c>
      <c r="P248" s="8">
        <f t="shared" si="76"/>
        <v>0</v>
      </c>
      <c r="Q248" s="8">
        <f t="shared" si="77"/>
        <v>0</v>
      </c>
      <c r="R248" s="8">
        <f t="shared" si="78"/>
        <v>0</v>
      </c>
      <c r="S248" s="8">
        <f t="shared" si="79"/>
        <v>0</v>
      </c>
      <c r="T248" s="8">
        <f t="shared" si="80"/>
        <v>0</v>
      </c>
      <c r="U248" s="8">
        <f t="shared" si="81"/>
        <v>0</v>
      </c>
      <c r="V248" s="8">
        <f t="shared" si="82"/>
        <v>0</v>
      </c>
      <c r="W248" s="8">
        <f t="shared" si="83"/>
        <v>0</v>
      </c>
      <c r="X248" s="8">
        <f t="shared" si="84"/>
        <v>0</v>
      </c>
      <c r="Y248" s="8">
        <f t="shared" si="85"/>
        <v>0</v>
      </c>
      <c r="Z248" s="8">
        <f t="shared" si="86"/>
        <v>0</v>
      </c>
      <c r="AA248" s="20"/>
      <c r="AB248" s="8">
        <v>-26740.823991379308</v>
      </c>
      <c r="AC248" s="8">
        <v>1.4657056699414917</v>
      </c>
      <c r="AD248" s="8">
        <v>1.2202744353273284E-3</v>
      </c>
      <c r="AE248" s="8">
        <v>8560.9290004268023</v>
      </c>
      <c r="AF248" s="8">
        <v>105284.82884995527</v>
      </c>
      <c r="AG248" s="8">
        <v>8.3955539530304837E-2</v>
      </c>
      <c r="AH248" s="8">
        <v>9817.5131131663984</v>
      </c>
      <c r="AI248" s="8">
        <v>447.20777858098864</v>
      </c>
      <c r="AJ248" s="8">
        <v>325.0279404272278</v>
      </c>
      <c r="AK248" s="8">
        <v>455.02982571023216</v>
      </c>
      <c r="AL248" s="8">
        <v>745.35772898166795</v>
      </c>
      <c r="AM248" s="8">
        <v>775.34740098876114</v>
      </c>
      <c r="AN248" s="8">
        <v>17.357529328863158</v>
      </c>
      <c r="AO248" s="8">
        <v>1487485.4846913256</v>
      </c>
      <c r="AP248" s="8">
        <v>134014.42936466658</v>
      </c>
      <c r="AQ248" s="8">
        <v>189689.91810560631</v>
      </c>
      <c r="AR248" s="8">
        <v>28460.518424092719</v>
      </c>
      <c r="AS248" s="8">
        <v>4674074.5497929482</v>
      </c>
      <c r="AT248" s="8">
        <v>5140.2464538599361</v>
      </c>
      <c r="AU248" s="8">
        <v>7996.0432635701854</v>
      </c>
      <c r="AV248" s="8">
        <v>27422.604993640809</v>
      </c>
      <c r="AW248" s="8">
        <v>1045.186378473034</v>
      </c>
      <c r="AX248" s="20"/>
      <c r="AY248" s="8">
        <v>-26740.823991379308</v>
      </c>
      <c r="AZ248" s="8">
        <v>1.4657056699414917</v>
      </c>
      <c r="BA248" s="8">
        <v>1.2202744353273284E-3</v>
      </c>
      <c r="BB248" s="8">
        <v>8560.9290004268023</v>
      </c>
      <c r="BC248" s="8">
        <v>105284.82884995527</v>
      </c>
      <c r="BD248" s="8">
        <v>8.3955539530304837E-2</v>
      </c>
      <c r="BE248" s="8">
        <v>9817.5131131663984</v>
      </c>
      <c r="BF248" s="8">
        <v>447.20777858098864</v>
      </c>
      <c r="BG248" s="8">
        <v>325.0279404272278</v>
      </c>
      <c r="BH248" s="8">
        <v>455.02982571023216</v>
      </c>
      <c r="BI248" s="8">
        <v>745.35772898166795</v>
      </c>
      <c r="BJ248" s="8">
        <v>775.34740098876114</v>
      </c>
      <c r="BK248" s="8">
        <v>17.357529328863158</v>
      </c>
      <c r="BL248" s="8">
        <v>1487485.4846913256</v>
      </c>
      <c r="BM248" s="8">
        <v>134014.42936466658</v>
      </c>
      <c r="BN248" s="8">
        <v>189689.91810560631</v>
      </c>
      <c r="BO248" s="8">
        <v>28460.518424092719</v>
      </c>
      <c r="BP248" s="8">
        <v>4674074.5497929482</v>
      </c>
      <c r="BQ248" s="8">
        <v>5140.2464538599361</v>
      </c>
      <c r="BR248" s="8">
        <v>7996.0432635701854</v>
      </c>
      <c r="BS248" s="8">
        <v>27422.604993640809</v>
      </c>
      <c r="BT248" s="8">
        <v>1045.186378473034</v>
      </c>
      <c r="BU248" s="20"/>
    </row>
    <row r="249" spans="2:73" x14ac:dyDescent="0.2">
      <c r="B249" s="4" t="s">
        <v>31</v>
      </c>
      <c r="C249" s="12">
        <v>2</v>
      </c>
      <c r="D249" s="19"/>
      <c r="E249" s="9">
        <f t="shared" si="87"/>
        <v>0</v>
      </c>
      <c r="F249" s="9">
        <f t="shared" si="66"/>
        <v>0</v>
      </c>
      <c r="G249" s="9">
        <f t="shared" si="67"/>
        <v>0</v>
      </c>
      <c r="H249" s="9">
        <f t="shared" si="68"/>
        <v>0</v>
      </c>
      <c r="I249" s="9">
        <f t="shared" si="69"/>
        <v>0</v>
      </c>
      <c r="J249" s="9">
        <f t="shared" si="70"/>
        <v>0</v>
      </c>
      <c r="K249" s="9">
        <f t="shared" si="71"/>
        <v>0</v>
      </c>
      <c r="L249" s="9">
        <f t="shared" si="72"/>
        <v>0</v>
      </c>
      <c r="M249" s="9">
        <f t="shared" si="73"/>
        <v>0</v>
      </c>
      <c r="N249" s="9">
        <f t="shared" si="74"/>
        <v>0</v>
      </c>
      <c r="O249" s="9">
        <f t="shared" si="75"/>
        <v>0</v>
      </c>
      <c r="P249" s="9">
        <f t="shared" si="76"/>
        <v>0</v>
      </c>
      <c r="Q249" s="9">
        <f t="shared" si="77"/>
        <v>0</v>
      </c>
      <c r="R249" s="9">
        <f t="shared" si="78"/>
        <v>0</v>
      </c>
      <c r="S249" s="9">
        <f t="shared" si="79"/>
        <v>0</v>
      </c>
      <c r="T249" s="9">
        <f t="shared" si="80"/>
        <v>0</v>
      </c>
      <c r="U249" s="9">
        <f t="shared" si="81"/>
        <v>0</v>
      </c>
      <c r="V249" s="9">
        <f t="shared" si="82"/>
        <v>0</v>
      </c>
      <c r="W249" s="9">
        <f t="shared" si="83"/>
        <v>0</v>
      </c>
      <c r="X249" s="9">
        <f t="shared" si="84"/>
        <v>0</v>
      </c>
      <c r="Y249" s="9">
        <f t="shared" si="85"/>
        <v>0</v>
      </c>
      <c r="Z249" s="9">
        <f t="shared" si="86"/>
        <v>0</v>
      </c>
      <c r="AA249" s="20"/>
      <c r="AB249" s="9">
        <v>-53481.647982758615</v>
      </c>
      <c r="AC249" s="9">
        <v>2.9314113398829833</v>
      </c>
      <c r="AD249" s="9">
        <v>2.4405488706546567E-3</v>
      </c>
      <c r="AE249" s="9">
        <v>17121.858000853605</v>
      </c>
      <c r="AF249" s="9">
        <v>210569.65769991055</v>
      </c>
      <c r="AG249" s="9">
        <v>0.16791107906060967</v>
      </c>
      <c r="AH249" s="9">
        <v>19635.026226332797</v>
      </c>
      <c r="AI249" s="9">
        <v>894.41555716197729</v>
      </c>
      <c r="AJ249" s="9">
        <v>650.05588085445561</v>
      </c>
      <c r="AK249" s="9">
        <v>910.05965142046432</v>
      </c>
      <c r="AL249" s="9">
        <v>1490.7154579633359</v>
      </c>
      <c r="AM249" s="9">
        <v>1550.6948019775223</v>
      </c>
      <c r="AN249" s="9">
        <v>34.715058657726317</v>
      </c>
      <c r="AO249" s="9">
        <v>2974970.9693826512</v>
      </c>
      <c r="AP249" s="9">
        <v>268028.85872933315</v>
      </c>
      <c r="AQ249" s="9">
        <v>379379.83621121262</v>
      </c>
      <c r="AR249" s="9">
        <v>56921.036848185438</v>
      </c>
      <c r="AS249" s="9">
        <v>9348149.0995858964</v>
      </c>
      <c r="AT249" s="9">
        <v>10280.492907719872</v>
      </c>
      <c r="AU249" s="9">
        <v>15992.086527140371</v>
      </c>
      <c r="AV249" s="9">
        <v>54845.209987281618</v>
      </c>
      <c r="AW249" s="9">
        <v>2090.372756946068</v>
      </c>
      <c r="AX249" s="20"/>
      <c r="AY249" s="9">
        <v>-53481.647982758615</v>
      </c>
      <c r="AZ249" s="9">
        <v>2.9314113398829833</v>
      </c>
      <c r="BA249" s="9">
        <v>2.4405488706546567E-3</v>
      </c>
      <c r="BB249" s="9">
        <v>17121.858000853605</v>
      </c>
      <c r="BC249" s="9">
        <v>210569.65769991055</v>
      </c>
      <c r="BD249" s="9">
        <v>0.16791107906060967</v>
      </c>
      <c r="BE249" s="9">
        <v>19635.026226332797</v>
      </c>
      <c r="BF249" s="9">
        <v>894.41555716197729</v>
      </c>
      <c r="BG249" s="9">
        <v>650.05588085445561</v>
      </c>
      <c r="BH249" s="9">
        <v>910.05965142046432</v>
      </c>
      <c r="BI249" s="9">
        <v>1490.7154579633359</v>
      </c>
      <c r="BJ249" s="9">
        <v>1550.6948019775223</v>
      </c>
      <c r="BK249" s="9">
        <v>34.715058657726317</v>
      </c>
      <c r="BL249" s="9">
        <v>2974970.9693826512</v>
      </c>
      <c r="BM249" s="9">
        <v>268028.85872933315</v>
      </c>
      <c r="BN249" s="9">
        <v>379379.83621121262</v>
      </c>
      <c r="BO249" s="9">
        <v>56921.036848185438</v>
      </c>
      <c r="BP249" s="9">
        <v>9348149.0995858964</v>
      </c>
      <c r="BQ249" s="9">
        <v>10280.492907719872</v>
      </c>
      <c r="BR249" s="9">
        <v>15992.086527140371</v>
      </c>
      <c r="BS249" s="9">
        <v>54845.209987281618</v>
      </c>
      <c r="BT249" s="9">
        <v>2090.372756946068</v>
      </c>
      <c r="BU249" s="20"/>
    </row>
    <row r="250" spans="2:73" x14ac:dyDescent="0.2">
      <c r="B250" s="4" t="s">
        <v>31</v>
      </c>
      <c r="C250" s="12">
        <v>3</v>
      </c>
      <c r="D250" s="19"/>
      <c r="E250" s="9">
        <f t="shared" si="87"/>
        <v>0</v>
      </c>
      <c r="F250" s="9">
        <f t="shared" si="66"/>
        <v>0</v>
      </c>
      <c r="G250" s="9">
        <f t="shared" si="67"/>
        <v>0</v>
      </c>
      <c r="H250" s="9">
        <f t="shared" si="68"/>
        <v>0</v>
      </c>
      <c r="I250" s="9">
        <f t="shared" si="69"/>
        <v>0</v>
      </c>
      <c r="J250" s="9">
        <f t="shared" si="70"/>
        <v>0</v>
      </c>
      <c r="K250" s="9">
        <f t="shared" si="71"/>
        <v>0</v>
      </c>
      <c r="L250" s="9">
        <f t="shared" si="72"/>
        <v>0</v>
      </c>
      <c r="M250" s="9">
        <f t="shared" si="73"/>
        <v>0</v>
      </c>
      <c r="N250" s="9">
        <f t="shared" si="74"/>
        <v>0</v>
      </c>
      <c r="O250" s="9">
        <f t="shared" si="75"/>
        <v>0</v>
      </c>
      <c r="P250" s="9">
        <f t="shared" si="76"/>
        <v>0</v>
      </c>
      <c r="Q250" s="9">
        <f t="shared" si="77"/>
        <v>0</v>
      </c>
      <c r="R250" s="9">
        <f t="shared" si="78"/>
        <v>0</v>
      </c>
      <c r="S250" s="9">
        <f t="shared" si="79"/>
        <v>0</v>
      </c>
      <c r="T250" s="9">
        <f t="shared" si="80"/>
        <v>0</v>
      </c>
      <c r="U250" s="9">
        <f t="shared" si="81"/>
        <v>0</v>
      </c>
      <c r="V250" s="9">
        <f t="shared" si="82"/>
        <v>0</v>
      </c>
      <c r="W250" s="9">
        <f t="shared" si="83"/>
        <v>0</v>
      </c>
      <c r="X250" s="9">
        <f t="shared" si="84"/>
        <v>0</v>
      </c>
      <c r="Y250" s="9">
        <f t="shared" si="85"/>
        <v>0</v>
      </c>
      <c r="Z250" s="9">
        <f t="shared" si="86"/>
        <v>0</v>
      </c>
      <c r="AA250" s="20"/>
      <c r="AB250" s="9">
        <v>-80222.471974137952</v>
      </c>
      <c r="AC250" s="9">
        <v>4.3971170098244725</v>
      </c>
      <c r="AD250" s="9">
        <v>3.6608233059819834E-3</v>
      </c>
      <c r="AE250" s="9">
        <v>25682.787001280416</v>
      </c>
      <c r="AF250" s="9">
        <v>315854.48654986604</v>
      </c>
      <c r="AG250" s="9">
        <v>0.25186661859091447</v>
      </c>
      <c r="AH250" s="9">
        <v>29452.539339499217</v>
      </c>
      <c r="AI250" s="9">
        <v>1341.6233357429662</v>
      </c>
      <c r="AJ250" s="9">
        <v>975.08382128168364</v>
      </c>
      <c r="AK250" s="9">
        <v>1365.0894771306964</v>
      </c>
      <c r="AL250" s="9">
        <v>2236.0731869450033</v>
      </c>
      <c r="AM250" s="9">
        <v>2326.0422029662845</v>
      </c>
      <c r="AN250" s="9">
        <v>52.072587986589461</v>
      </c>
      <c r="AO250" s="9">
        <v>4462456.4540739749</v>
      </c>
      <c r="AP250" s="9">
        <v>402043.28809399978</v>
      </c>
      <c r="AQ250" s="9">
        <v>569069.75431681878</v>
      </c>
      <c r="AR250" s="9">
        <v>85381.555272278129</v>
      </c>
      <c r="AS250" s="9">
        <v>14022223.649378847</v>
      </c>
      <c r="AT250" s="9">
        <v>15420.73936157981</v>
      </c>
      <c r="AU250" s="9">
        <v>23988.129790710558</v>
      </c>
      <c r="AV250" s="9">
        <v>82267.814980922456</v>
      </c>
      <c r="AW250" s="9">
        <v>3135.5591354191033</v>
      </c>
      <c r="AX250" s="20"/>
      <c r="AY250" s="9">
        <v>-80222.471974137938</v>
      </c>
      <c r="AZ250" s="9">
        <v>4.3971170098244725</v>
      </c>
      <c r="BA250" s="9">
        <v>3.6608233059819834E-3</v>
      </c>
      <c r="BB250" s="9">
        <v>25682.787001280416</v>
      </c>
      <c r="BC250" s="9">
        <v>315854.48654986604</v>
      </c>
      <c r="BD250" s="9">
        <v>0.25186661859091447</v>
      </c>
      <c r="BE250" s="9">
        <v>29452.539339499217</v>
      </c>
      <c r="BF250" s="9">
        <v>1341.6233357429662</v>
      </c>
      <c r="BG250" s="9">
        <v>975.08382128168364</v>
      </c>
      <c r="BH250" s="9">
        <v>1365.0894771306964</v>
      </c>
      <c r="BI250" s="9">
        <v>2236.0731869450033</v>
      </c>
      <c r="BJ250" s="9">
        <v>2326.0422029662845</v>
      </c>
      <c r="BK250" s="9">
        <v>52.072587986589461</v>
      </c>
      <c r="BL250" s="9">
        <v>4462456.4540739749</v>
      </c>
      <c r="BM250" s="9">
        <v>402043.28809399978</v>
      </c>
      <c r="BN250" s="9">
        <v>569069.75431681878</v>
      </c>
      <c r="BO250" s="9">
        <v>85381.555272278129</v>
      </c>
      <c r="BP250" s="9">
        <v>14022223.649378847</v>
      </c>
      <c r="BQ250" s="9">
        <v>15420.73936157981</v>
      </c>
      <c r="BR250" s="9">
        <v>23988.129790710558</v>
      </c>
      <c r="BS250" s="9">
        <v>82267.814980922456</v>
      </c>
      <c r="BT250" s="9">
        <v>3135.5591354191033</v>
      </c>
      <c r="BU250" s="20"/>
    </row>
    <row r="251" spans="2:73" x14ac:dyDescent="0.2">
      <c r="B251" s="4" t="s">
        <v>31</v>
      </c>
      <c r="C251" s="12">
        <v>4</v>
      </c>
      <c r="D251" s="19"/>
      <c r="E251" s="9">
        <f t="shared" si="87"/>
        <v>0</v>
      </c>
      <c r="F251" s="9">
        <f t="shared" si="66"/>
        <v>0</v>
      </c>
      <c r="G251" s="9">
        <f t="shared" si="67"/>
        <v>0</v>
      </c>
      <c r="H251" s="9">
        <f t="shared" si="68"/>
        <v>0</v>
      </c>
      <c r="I251" s="9">
        <f t="shared" si="69"/>
        <v>0</v>
      </c>
      <c r="J251" s="9">
        <f t="shared" si="70"/>
        <v>0</v>
      </c>
      <c r="K251" s="9">
        <f t="shared" si="71"/>
        <v>0</v>
      </c>
      <c r="L251" s="9">
        <f t="shared" si="72"/>
        <v>0</v>
      </c>
      <c r="M251" s="9">
        <f t="shared" si="73"/>
        <v>0</v>
      </c>
      <c r="N251" s="9">
        <f t="shared" si="74"/>
        <v>0</v>
      </c>
      <c r="O251" s="9">
        <f t="shared" si="75"/>
        <v>0</v>
      </c>
      <c r="P251" s="9">
        <f t="shared" si="76"/>
        <v>0</v>
      </c>
      <c r="Q251" s="9">
        <f t="shared" si="77"/>
        <v>0</v>
      </c>
      <c r="R251" s="9">
        <f t="shared" si="78"/>
        <v>0</v>
      </c>
      <c r="S251" s="9">
        <f t="shared" si="79"/>
        <v>0</v>
      </c>
      <c r="T251" s="9">
        <f t="shared" si="80"/>
        <v>0</v>
      </c>
      <c r="U251" s="9">
        <f t="shared" si="81"/>
        <v>0</v>
      </c>
      <c r="V251" s="9">
        <f t="shared" si="82"/>
        <v>0</v>
      </c>
      <c r="W251" s="9">
        <f t="shared" si="83"/>
        <v>0</v>
      </c>
      <c r="X251" s="9">
        <f t="shared" si="84"/>
        <v>0</v>
      </c>
      <c r="Y251" s="9">
        <f t="shared" si="85"/>
        <v>0</v>
      </c>
      <c r="Z251" s="9">
        <f t="shared" si="86"/>
        <v>0</v>
      </c>
      <c r="AA251" s="20"/>
      <c r="AB251" s="9">
        <v>-106963.29596551723</v>
      </c>
      <c r="AC251" s="9">
        <v>5.8628226797659666</v>
      </c>
      <c r="AD251" s="9">
        <v>4.8810977413093135E-3</v>
      </c>
      <c r="AE251" s="9">
        <v>34243.716001707209</v>
      </c>
      <c r="AF251" s="9">
        <v>421139.31539982109</v>
      </c>
      <c r="AG251" s="9">
        <v>0.33582215812121935</v>
      </c>
      <c r="AH251" s="9">
        <v>39270.052452665594</v>
      </c>
      <c r="AI251" s="9">
        <v>1788.8311143239546</v>
      </c>
      <c r="AJ251" s="9">
        <v>1300.1117617089112</v>
      </c>
      <c r="AK251" s="9">
        <v>1820.1193028409286</v>
      </c>
      <c r="AL251" s="9">
        <v>2981.4309159266718</v>
      </c>
      <c r="AM251" s="9">
        <v>3101.3896039550445</v>
      </c>
      <c r="AN251" s="9">
        <v>69.430117315452634</v>
      </c>
      <c r="AO251" s="9">
        <v>5949941.9387653023</v>
      </c>
      <c r="AP251" s="9">
        <v>536057.7174586663</v>
      </c>
      <c r="AQ251" s="9">
        <v>758759.67242242524</v>
      </c>
      <c r="AR251" s="9">
        <v>113842.07369637088</v>
      </c>
      <c r="AS251" s="9">
        <v>18696298.199171793</v>
      </c>
      <c r="AT251" s="9">
        <v>20560.985815439744</v>
      </c>
      <c r="AU251" s="9">
        <v>31984.173054280742</v>
      </c>
      <c r="AV251" s="9">
        <v>109690.41997456324</v>
      </c>
      <c r="AW251" s="9">
        <v>4180.7455138921359</v>
      </c>
      <c r="AX251" s="20"/>
      <c r="AY251" s="9">
        <v>-106963.29596551723</v>
      </c>
      <c r="AZ251" s="9">
        <v>5.8628226797659666</v>
      </c>
      <c r="BA251" s="9">
        <v>4.8810977413093135E-3</v>
      </c>
      <c r="BB251" s="9">
        <v>34243.716001707209</v>
      </c>
      <c r="BC251" s="9">
        <v>421139.31539982109</v>
      </c>
      <c r="BD251" s="9">
        <v>0.33582215812121935</v>
      </c>
      <c r="BE251" s="9">
        <v>39270.052452665594</v>
      </c>
      <c r="BF251" s="9">
        <v>1788.8311143239546</v>
      </c>
      <c r="BG251" s="9">
        <v>1300.1117617089112</v>
      </c>
      <c r="BH251" s="9">
        <v>1820.1193028409286</v>
      </c>
      <c r="BI251" s="9">
        <v>2981.4309159266718</v>
      </c>
      <c r="BJ251" s="9">
        <v>3101.3896039550445</v>
      </c>
      <c r="BK251" s="9">
        <v>69.430117315452634</v>
      </c>
      <c r="BL251" s="9">
        <v>5949941.9387653023</v>
      </c>
      <c r="BM251" s="9">
        <v>536057.7174586663</v>
      </c>
      <c r="BN251" s="9">
        <v>758759.67242242524</v>
      </c>
      <c r="BO251" s="9">
        <v>113842.07369637088</v>
      </c>
      <c r="BP251" s="9">
        <v>18696298.199171793</v>
      </c>
      <c r="BQ251" s="9">
        <v>20560.985815439744</v>
      </c>
      <c r="BR251" s="9">
        <v>31984.173054280742</v>
      </c>
      <c r="BS251" s="9">
        <v>109690.41997456324</v>
      </c>
      <c r="BT251" s="9">
        <v>4180.7455138921359</v>
      </c>
      <c r="BU251" s="20"/>
    </row>
    <row r="252" spans="2:73" x14ac:dyDescent="0.2">
      <c r="B252" s="4" t="s">
        <v>31</v>
      </c>
      <c r="C252" s="12">
        <v>5</v>
      </c>
      <c r="D252" s="19"/>
      <c r="E252" s="9">
        <f t="shared" si="87"/>
        <v>-220348.29127495133</v>
      </c>
      <c r="F252" s="9">
        <f t="shared" si="66"/>
        <v>0.12774196503543944</v>
      </c>
      <c r="G252" s="9">
        <f t="shared" si="67"/>
        <v>4.6754264156290311E-4</v>
      </c>
      <c r="H252" s="9">
        <f t="shared" si="68"/>
        <v>6583.0022764796595</v>
      </c>
      <c r="I252" s="9">
        <f t="shared" si="69"/>
        <v>196202.6249060377</v>
      </c>
      <c r="J252" s="9">
        <f t="shared" si="70"/>
        <v>8.4425588863666912E-2</v>
      </c>
      <c r="K252" s="9">
        <f t="shared" si="71"/>
        <v>28683.313521518256</v>
      </c>
      <c r="L252" s="9">
        <f t="shared" si="72"/>
        <v>338.92705093039694</v>
      </c>
      <c r="M252" s="9">
        <f t="shared" si="73"/>
        <v>243.55822362328922</v>
      </c>
      <c r="N252" s="9">
        <f t="shared" si="74"/>
        <v>352.71113097658508</v>
      </c>
      <c r="O252" s="9">
        <f t="shared" si="75"/>
        <v>217.81045190360237</v>
      </c>
      <c r="P252" s="9">
        <f t="shared" si="76"/>
        <v>-70.108959242912533</v>
      </c>
      <c r="Q252" s="9">
        <f t="shared" si="77"/>
        <v>0.89666786185092917</v>
      </c>
      <c r="R252" s="9">
        <f t="shared" si="78"/>
        <v>-1112648.0262394259</v>
      </c>
      <c r="S252" s="9">
        <f t="shared" si="79"/>
        <v>-23773.742266181274</v>
      </c>
      <c r="T252" s="9">
        <f t="shared" si="80"/>
        <v>-34108.221172148478</v>
      </c>
      <c r="U252" s="9">
        <f t="shared" si="81"/>
        <v>6766.921188429842</v>
      </c>
      <c r="V252" s="9">
        <f t="shared" si="82"/>
        <v>-1021918.5369001701</v>
      </c>
      <c r="W252" s="9">
        <f t="shared" si="83"/>
        <v>-12434.249797548437</v>
      </c>
      <c r="X252" s="9">
        <f t="shared" si="84"/>
        <v>-3648.211563674573</v>
      </c>
      <c r="Y252" s="9">
        <f t="shared" si="85"/>
        <v>45539.207383217901</v>
      </c>
      <c r="Z252" s="9">
        <f t="shared" si="86"/>
        <v>1229.1734194664132</v>
      </c>
      <c r="AA252" s="20"/>
      <c r="AB252" s="9">
        <v>-354052.411231848</v>
      </c>
      <c r="AC252" s="9">
        <v>7.4562703147429001</v>
      </c>
      <c r="AD252" s="9">
        <v>6.5689148181995415E-3</v>
      </c>
      <c r="AE252" s="9">
        <v>49387.64727861368</v>
      </c>
      <c r="AF252" s="9">
        <v>722626.76915581385</v>
      </c>
      <c r="AG252" s="9">
        <v>0.50420328651519108</v>
      </c>
      <c r="AH252" s="9">
        <v>77770.879087350244</v>
      </c>
      <c r="AI252" s="9">
        <v>2574.9659438353401</v>
      </c>
      <c r="AJ252" s="9">
        <v>1868.697925759428</v>
      </c>
      <c r="AK252" s="9">
        <v>2627.8602595277453</v>
      </c>
      <c r="AL252" s="9">
        <v>3944.5990968119413</v>
      </c>
      <c r="AM252" s="9">
        <v>3806.6280457008947</v>
      </c>
      <c r="AN252" s="9">
        <v>87.684314506166729</v>
      </c>
      <c r="AO252" s="9">
        <v>6324779.3972172011</v>
      </c>
      <c r="AP252" s="9">
        <v>646298.40455715137</v>
      </c>
      <c r="AQ252" s="9">
        <v>914341.36935588322</v>
      </c>
      <c r="AR252" s="9">
        <v>149069.51330889339</v>
      </c>
      <c r="AS252" s="9">
        <v>22348454.212064568</v>
      </c>
      <c r="AT252" s="9">
        <v>13266.982471751242</v>
      </c>
      <c r="AU252" s="9">
        <v>36332.004754176363</v>
      </c>
      <c r="AV252" s="9">
        <v>182652.23235142202</v>
      </c>
      <c r="AW252" s="9">
        <v>6455.1053118315858</v>
      </c>
      <c r="AX252" s="20"/>
      <c r="AY252" s="9">
        <v>-133704.11995689667</v>
      </c>
      <c r="AZ252" s="9">
        <v>7.3285283497074607</v>
      </c>
      <c r="BA252" s="9">
        <v>6.1013721766366383E-3</v>
      </c>
      <c r="BB252" s="9">
        <v>42804.645002134021</v>
      </c>
      <c r="BC252" s="9">
        <v>526424.14424977615</v>
      </c>
      <c r="BD252" s="9">
        <v>0.41977769765152417</v>
      </c>
      <c r="BE252" s="9">
        <v>49087.565565831988</v>
      </c>
      <c r="BF252" s="9">
        <v>2236.0388929049432</v>
      </c>
      <c r="BG252" s="9">
        <v>1625.1397021361388</v>
      </c>
      <c r="BH252" s="9">
        <v>2275.1491285511602</v>
      </c>
      <c r="BI252" s="9">
        <v>3726.7886449083389</v>
      </c>
      <c r="BJ252" s="9">
        <v>3876.7370049438073</v>
      </c>
      <c r="BK252" s="9">
        <v>86.787646644315799</v>
      </c>
      <c r="BL252" s="9">
        <v>7437427.4234566269</v>
      </c>
      <c r="BM252" s="9">
        <v>670072.14682333264</v>
      </c>
      <c r="BN252" s="9">
        <v>948449.59052803169</v>
      </c>
      <c r="BO252" s="9">
        <v>142302.59212046355</v>
      </c>
      <c r="BP252" s="9">
        <v>23370372.748964738</v>
      </c>
      <c r="BQ252" s="9">
        <v>25701.232269299679</v>
      </c>
      <c r="BR252" s="9">
        <v>39980.216317850936</v>
      </c>
      <c r="BS252" s="9">
        <v>137113.02496820412</v>
      </c>
      <c r="BT252" s="9">
        <v>5225.9318923651726</v>
      </c>
      <c r="BU252" s="20"/>
    </row>
    <row r="253" spans="2:73" x14ac:dyDescent="0.2">
      <c r="B253" s="4" t="s">
        <v>31</v>
      </c>
      <c r="C253" s="12">
        <v>6</v>
      </c>
      <c r="D253" s="19"/>
      <c r="E253" s="9">
        <f t="shared" si="87"/>
        <v>-247179.31263122277</v>
      </c>
      <c r="F253" s="9">
        <f t="shared" si="66"/>
        <v>0.3429871807477749</v>
      </c>
      <c r="G253" s="9">
        <f t="shared" si="67"/>
        <v>8.9696084141360592E-4</v>
      </c>
      <c r="H253" s="9">
        <f t="shared" si="68"/>
        <v>11757.159464664692</v>
      </c>
      <c r="I253" s="9">
        <f t="shared" si="69"/>
        <v>319522.83910139406</v>
      </c>
      <c r="J253" s="9">
        <f t="shared" si="70"/>
        <v>0.13682283251818783</v>
      </c>
      <c r="K253" s="9">
        <f t="shared" si="71"/>
        <v>43363.37150508575</v>
      </c>
      <c r="L253" s="9">
        <f t="shared" si="72"/>
        <v>573.42312850597636</v>
      </c>
      <c r="M253" s="9">
        <f t="shared" si="73"/>
        <v>448.00356020337313</v>
      </c>
      <c r="N253" s="9">
        <f t="shared" si="74"/>
        <v>596.77949778353241</v>
      </c>
      <c r="O253" s="9">
        <f t="shared" si="75"/>
        <v>502.97231991464014</v>
      </c>
      <c r="P253" s="9">
        <f t="shared" si="76"/>
        <v>-57.709052843255449</v>
      </c>
      <c r="Q253" s="9">
        <f t="shared" si="77"/>
        <v>3.5299430972859511</v>
      </c>
      <c r="R253" s="9">
        <f t="shared" si="78"/>
        <v>-961167.37043690775</v>
      </c>
      <c r="S253" s="9">
        <f t="shared" si="79"/>
        <v>-28124.643501358107</v>
      </c>
      <c r="T253" s="9">
        <f t="shared" si="80"/>
        <v>-40345.636886762688</v>
      </c>
      <c r="U253" s="9">
        <f t="shared" si="81"/>
        <v>14264.198384253803</v>
      </c>
      <c r="V253" s="9">
        <f t="shared" si="82"/>
        <v>-1262195.8136979938</v>
      </c>
      <c r="W253" s="9">
        <f t="shared" si="83"/>
        <v>-15330.689539655656</v>
      </c>
      <c r="X253" s="9">
        <f t="shared" si="84"/>
        <v>-4416.8000632192561</v>
      </c>
      <c r="Y253" s="9">
        <f t="shared" si="85"/>
        <v>74070.132609321387</v>
      </c>
      <c r="Z253" s="9">
        <f t="shared" si="86"/>
        <v>2079.9383236169988</v>
      </c>
      <c r="AA253" s="20"/>
      <c r="AB253" s="9">
        <v>-407624.25657949864</v>
      </c>
      <c r="AC253" s="9">
        <v>9.1372212003967199</v>
      </c>
      <c r="AD253" s="9">
        <v>8.2186074533775726E-3</v>
      </c>
      <c r="AE253" s="9">
        <v>63122.733467225524</v>
      </c>
      <c r="AF253" s="9">
        <v>951231.81220112613</v>
      </c>
      <c r="AG253" s="9">
        <v>0.64055606970001677</v>
      </c>
      <c r="AH253" s="9">
        <v>102268.45018408418</v>
      </c>
      <c r="AI253" s="9">
        <v>3256.6697999919088</v>
      </c>
      <c r="AJ253" s="9">
        <v>2398.1712027667404</v>
      </c>
      <c r="AK253" s="9">
        <v>3326.9584520449253</v>
      </c>
      <c r="AL253" s="9">
        <v>4975.1186938046467</v>
      </c>
      <c r="AM253" s="9">
        <v>4594.3753530893136</v>
      </c>
      <c r="AN253" s="9">
        <v>107.67511907046487</v>
      </c>
      <c r="AO253" s="9">
        <v>7963745.537711042</v>
      </c>
      <c r="AP253" s="9">
        <v>775961.93268664146</v>
      </c>
      <c r="AQ253" s="9">
        <v>1097793.8717468749</v>
      </c>
      <c r="AR253" s="9">
        <v>185027.30892881006</v>
      </c>
      <c r="AS253" s="9">
        <v>26782251.485059701</v>
      </c>
      <c r="AT253" s="9">
        <v>15510.789183503965</v>
      </c>
      <c r="AU253" s="9">
        <v>43559.45951820186</v>
      </c>
      <c r="AV253" s="9">
        <v>238605.7625711663</v>
      </c>
      <c r="AW253" s="9">
        <v>8351.0565944552054</v>
      </c>
      <c r="AX253" s="20"/>
      <c r="AY253" s="9">
        <v>-160444.94394827588</v>
      </c>
      <c r="AZ253" s="9">
        <v>8.794234019648945</v>
      </c>
      <c r="BA253" s="9">
        <v>7.3216466119639667E-3</v>
      </c>
      <c r="BB253" s="9">
        <v>51365.574002560832</v>
      </c>
      <c r="BC253" s="9">
        <v>631708.97309973207</v>
      </c>
      <c r="BD253" s="9">
        <v>0.50373323718182894</v>
      </c>
      <c r="BE253" s="9">
        <v>58905.078678998434</v>
      </c>
      <c r="BF253" s="9">
        <v>2683.2466714859324</v>
      </c>
      <c r="BG253" s="9">
        <v>1950.1676425633673</v>
      </c>
      <c r="BH253" s="9">
        <v>2730.1789542613928</v>
      </c>
      <c r="BI253" s="9">
        <v>4472.1463738900065</v>
      </c>
      <c r="BJ253" s="9">
        <v>4652.0844059325691</v>
      </c>
      <c r="BK253" s="9">
        <v>104.14517597317892</v>
      </c>
      <c r="BL253" s="9">
        <v>8924912.9081479497</v>
      </c>
      <c r="BM253" s="9">
        <v>804086.57618799957</v>
      </c>
      <c r="BN253" s="9">
        <v>1138139.5086336376</v>
      </c>
      <c r="BO253" s="9">
        <v>170763.11054455626</v>
      </c>
      <c r="BP253" s="9">
        <v>28044447.298757695</v>
      </c>
      <c r="BQ253" s="9">
        <v>30841.47872315962</v>
      </c>
      <c r="BR253" s="9">
        <v>47976.259581421116</v>
      </c>
      <c r="BS253" s="9">
        <v>164535.62996184491</v>
      </c>
      <c r="BT253" s="9">
        <v>6271.1182708382066</v>
      </c>
      <c r="BU253" s="20"/>
    </row>
    <row r="254" spans="2:73" x14ac:dyDescent="0.2">
      <c r="B254" s="4" t="s">
        <v>31</v>
      </c>
      <c r="C254" s="12">
        <v>7</v>
      </c>
      <c r="D254" s="19"/>
      <c r="E254" s="9">
        <f t="shared" si="87"/>
        <v>-50369.485629024362</v>
      </c>
      <c r="F254" s="9">
        <f t="shared" si="66"/>
        <v>0.60550337656503217</v>
      </c>
      <c r="G254" s="9">
        <f t="shared" si="67"/>
        <v>1.4046591916563236E-3</v>
      </c>
      <c r="H254" s="9">
        <f t="shared" si="68"/>
        <v>17445.079890962297</v>
      </c>
      <c r="I254" s="9">
        <f t="shared" si="69"/>
        <v>459884.33546437963</v>
      </c>
      <c r="J254" s="9">
        <f t="shared" si="70"/>
        <v>0.1959309052798387</v>
      </c>
      <c r="K254" s="9">
        <f t="shared" si="71"/>
        <v>59487.55407299762</v>
      </c>
      <c r="L254" s="9">
        <f t="shared" si="72"/>
        <v>836.2662765631685</v>
      </c>
      <c r="M254" s="9">
        <f t="shared" si="73"/>
        <v>688.52416097789137</v>
      </c>
      <c r="N254" s="9">
        <f t="shared" si="74"/>
        <v>870.41377836301263</v>
      </c>
      <c r="O254" s="9">
        <f t="shared" si="75"/>
        <v>850.34760472245853</v>
      </c>
      <c r="P254" s="9">
        <f t="shared" si="76"/>
        <v>-35.500142859702464</v>
      </c>
      <c r="Q254" s="9">
        <f t="shared" si="77"/>
        <v>6.910442630078478</v>
      </c>
      <c r="R254" s="9">
        <f t="shared" si="78"/>
        <v>-644770.75814130157</v>
      </c>
      <c r="S254" s="9">
        <f t="shared" si="79"/>
        <v>-31762.199953468749</v>
      </c>
      <c r="T254" s="9">
        <f t="shared" si="80"/>
        <v>-45561.006460538832</v>
      </c>
      <c r="U254" s="9">
        <f t="shared" si="81"/>
        <v>23210.874060136295</v>
      </c>
      <c r="V254" s="9">
        <f t="shared" si="82"/>
        <v>-1486543.4050968438</v>
      </c>
      <c r="W254" s="9">
        <f t="shared" si="83"/>
        <v>-17930.345555861568</v>
      </c>
      <c r="X254" s="9">
        <f t="shared" si="84"/>
        <v>-5133.9640843280431</v>
      </c>
      <c r="Y254" s="9">
        <f t="shared" si="85"/>
        <v>106160.254168585</v>
      </c>
      <c r="Z254" s="9">
        <f t="shared" si="86"/>
        <v>3071.1698796531255</v>
      </c>
      <c r="AA254" s="20"/>
      <c r="AB254" s="9">
        <v>-237555.25356867956</v>
      </c>
      <c r="AC254" s="9">
        <v>10.865443066155473</v>
      </c>
      <c r="AD254" s="9">
        <v>9.9465802389476186E-3</v>
      </c>
      <c r="AE254" s="9">
        <v>77371.582893949948</v>
      </c>
      <c r="AF254" s="9">
        <v>1196878.1374140666</v>
      </c>
      <c r="AG254" s="9">
        <v>0.78361968199197241</v>
      </c>
      <c r="AH254" s="9">
        <v>128210.14586516243</v>
      </c>
      <c r="AI254" s="9">
        <v>3966.7207266300879</v>
      </c>
      <c r="AJ254" s="9">
        <v>2963.719743968486</v>
      </c>
      <c r="AK254" s="9">
        <v>4055.6225583346381</v>
      </c>
      <c r="AL254" s="9">
        <v>6067.8517075941336</v>
      </c>
      <c r="AM254" s="9">
        <v>5391.9316640616298</v>
      </c>
      <c r="AN254" s="9">
        <v>128.41314793212058</v>
      </c>
      <c r="AO254" s="9">
        <v>9767627.6346979793</v>
      </c>
      <c r="AP254" s="9">
        <v>906338.80559919763</v>
      </c>
      <c r="AQ254" s="9">
        <v>1282268.4202787052</v>
      </c>
      <c r="AR254" s="9">
        <v>222434.50302878534</v>
      </c>
      <c r="AS254" s="9">
        <v>31231978.4434538</v>
      </c>
      <c r="AT254" s="9">
        <v>18051.379621158005</v>
      </c>
      <c r="AU254" s="9">
        <v>50838.338760663268</v>
      </c>
      <c r="AV254" s="9">
        <v>298118.48912407079</v>
      </c>
      <c r="AW254" s="9">
        <v>10387.474528964365</v>
      </c>
      <c r="AX254" s="20"/>
      <c r="AY254" s="9">
        <v>-187185.7679396552</v>
      </c>
      <c r="AZ254" s="9">
        <v>10.259939689590441</v>
      </c>
      <c r="BA254" s="9">
        <v>8.5419210472912951E-3</v>
      </c>
      <c r="BB254" s="9">
        <v>59926.503002987651</v>
      </c>
      <c r="BC254" s="9">
        <v>736993.80194968695</v>
      </c>
      <c r="BD254" s="9">
        <v>0.58768877671213371</v>
      </c>
      <c r="BE254" s="9">
        <v>68722.591792164807</v>
      </c>
      <c r="BF254" s="9">
        <v>3130.4544500669194</v>
      </c>
      <c r="BG254" s="9">
        <v>2275.1955829905946</v>
      </c>
      <c r="BH254" s="9">
        <v>3185.2087799716255</v>
      </c>
      <c r="BI254" s="9">
        <v>5217.5041028716751</v>
      </c>
      <c r="BJ254" s="9">
        <v>5427.4318069213323</v>
      </c>
      <c r="BK254" s="9">
        <v>121.5027053020421</v>
      </c>
      <c r="BL254" s="9">
        <v>10412398.392839281</v>
      </c>
      <c r="BM254" s="9">
        <v>938101.00555266638</v>
      </c>
      <c r="BN254" s="9">
        <v>1327829.426739244</v>
      </c>
      <c r="BO254" s="9">
        <v>199223.62896864905</v>
      </c>
      <c r="BP254" s="9">
        <v>32718521.848550644</v>
      </c>
      <c r="BQ254" s="9">
        <v>35981.725177019573</v>
      </c>
      <c r="BR254" s="9">
        <v>55972.302844991311</v>
      </c>
      <c r="BS254" s="9">
        <v>191958.23495548579</v>
      </c>
      <c r="BT254" s="9">
        <v>7316.3046493112397</v>
      </c>
      <c r="BU254" s="20"/>
    </row>
    <row r="255" spans="2:73" x14ac:dyDescent="0.2">
      <c r="B255" s="4" t="s">
        <v>31</v>
      </c>
      <c r="C255" s="12">
        <v>8</v>
      </c>
      <c r="D255" s="19"/>
      <c r="E255" s="9">
        <f t="shared" si="87"/>
        <v>68298.482204142463</v>
      </c>
      <c r="F255" s="9">
        <f t="shared" si="66"/>
        <v>0.85078417109050974</v>
      </c>
      <c r="G255" s="9">
        <f t="shared" si="67"/>
        <v>1.8251094961795541E-3</v>
      </c>
      <c r="H255" s="9">
        <f t="shared" si="68"/>
        <v>21743.644978754484</v>
      </c>
      <c r="I255" s="9">
        <f t="shared" si="69"/>
        <v>552018.99004172639</v>
      </c>
      <c r="J255" s="9">
        <f t="shared" si="70"/>
        <v>0.23495302579567623</v>
      </c>
      <c r="K255" s="9">
        <f t="shared" si="71"/>
        <v>68072.40299467303</v>
      </c>
      <c r="L255" s="9">
        <f t="shared" si="72"/>
        <v>1031.7366149873537</v>
      </c>
      <c r="M255" s="9">
        <f t="shared" si="73"/>
        <v>872.99114989603459</v>
      </c>
      <c r="N255" s="9">
        <f t="shared" si="74"/>
        <v>1073.465498636891</v>
      </c>
      <c r="O255" s="9">
        <f t="shared" si="75"/>
        <v>1179.2765366738395</v>
      </c>
      <c r="P255" s="9">
        <f t="shared" si="76"/>
        <v>9.3957295868658548</v>
      </c>
      <c r="Q255" s="9">
        <f t="shared" si="77"/>
        <v>10.485228064044549</v>
      </c>
      <c r="R255" s="9">
        <f t="shared" si="78"/>
        <v>182279.60642573237</v>
      </c>
      <c r="S255" s="9">
        <f t="shared" si="79"/>
        <v>-28197.293682331801</v>
      </c>
      <c r="T255" s="9">
        <f t="shared" si="80"/>
        <v>-40449.002890297212</v>
      </c>
      <c r="U255" s="9">
        <f t="shared" si="81"/>
        <v>30180.709948656819</v>
      </c>
      <c r="V255" s="9">
        <f t="shared" si="82"/>
        <v>-1403390.8180895522</v>
      </c>
      <c r="W255" s="9">
        <f t="shared" si="83"/>
        <v>-16244.481431274427</v>
      </c>
      <c r="X255" s="9">
        <f t="shared" si="84"/>
        <v>-4960.7790848261066</v>
      </c>
      <c r="Y255" s="9">
        <f t="shared" si="85"/>
        <v>127154.08778100321</v>
      </c>
      <c r="Z255" s="9">
        <f t="shared" si="86"/>
        <v>3742.5531985486286</v>
      </c>
      <c r="AA255" s="20"/>
      <c r="AB255" s="9">
        <v>-145628.109726892</v>
      </c>
      <c r="AC255" s="9">
        <v>12.576429530622443</v>
      </c>
      <c r="AD255" s="9">
        <v>1.1587304978798181E-2</v>
      </c>
      <c r="AE255" s="9">
        <v>90231.076982168903</v>
      </c>
      <c r="AF255" s="9">
        <v>1394297.6208413686</v>
      </c>
      <c r="AG255" s="9">
        <v>0.90659734203811493</v>
      </c>
      <c r="AH255" s="9">
        <v>146612.50790000422</v>
      </c>
      <c r="AI255" s="9">
        <v>4609.3988436352629</v>
      </c>
      <c r="AJ255" s="9">
        <v>3473.214673313857</v>
      </c>
      <c r="AK255" s="9">
        <v>4713.7041043187483</v>
      </c>
      <c r="AL255" s="9">
        <v>7142.138368527183</v>
      </c>
      <c r="AM255" s="9">
        <v>6212.174937496955</v>
      </c>
      <c r="AN255" s="9">
        <v>149.34546269494982</v>
      </c>
      <c r="AO255" s="9">
        <v>12082163.483956337</v>
      </c>
      <c r="AP255" s="9">
        <v>1043918.1412350008</v>
      </c>
      <c r="AQ255" s="9">
        <v>1477070.3419545533</v>
      </c>
      <c r="AR255" s="9">
        <v>257864.85734139857</v>
      </c>
      <c r="AS255" s="9">
        <v>35989205.580254033</v>
      </c>
      <c r="AT255" s="9">
        <v>24877.490199605061</v>
      </c>
      <c r="AU255" s="9">
        <v>59007.567023735377</v>
      </c>
      <c r="AV255" s="9">
        <v>346534.92773012968</v>
      </c>
      <c r="AW255" s="9">
        <v>12104.044226332901</v>
      </c>
      <c r="AX255" s="20"/>
      <c r="AY255" s="9">
        <v>-213926.59193103446</v>
      </c>
      <c r="AZ255" s="9">
        <v>11.725645359531933</v>
      </c>
      <c r="BA255" s="9">
        <v>9.7621954826186269E-3</v>
      </c>
      <c r="BB255" s="9">
        <v>68487.432003414418</v>
      </c>
      <c r="BC255" s="9">
        <v>842278.63079964218</v>
      </c>
      <c r="BD255" s="9">
        <v>0.6716443162424387</v>
      </c>
      <c r="BE255" s="9">
        <v>78540.104905331187</v>
      </c>
      <c r="BF255" s="9">
        <v>3577.6622286479092</v>
      </c>
      <c r="BG255" s="9">
        <v>2600.2235234178224</v>
      </c>
      <c r="BH255" s="9">
        <v>3640.2386056818573</v>
      </c>
      <c r="BI255" s="9">
        <v>5962.8618318533436</v>
      </c>
      <c r="BJ255" s="9">
        <v>6202.7792079100891</v>
      </c>
      <c r="BK255" s="9">
        <v>138.86023463090527</v>
      </c>
      <c r="BL255" s="9">
        <v>11899883.877530605</v>
      </c>
      <c r="BM255" s="9">
        <v>1072115.4349173326</v>
      </c>
      <c r="BN255" s="9">
        <v>1517519.3448448505</v>
      </c>
      <c r="BO255" s="9">
        <v>227684.14739274175</v>
      </c>
      <c r="BP255" s="9">
        <v>37392596.398343585</v>
      </c>
      <c r="BQ255" s="9">
        <v>41121.971630879489</v>
      </c>
      <c r="BR255" s="9">
        <v>63968.346108561484</v>
      </c>
      <c r="BS255" s="9">
        <v>219380.83994912647</v>
      </c>
      <c r="BT255" s="9">
        <v>8361.4910277842719</v>
      </c>
      <c r="BU255" s="20"/>
    </row>
    <row r="256" spans="2:73" x14ac:dyDescent="0.2">
      <c r="B256" s="4" t="s">
        <v>31</v>
      </c>
      <c r="C256" s="12">
        <v>9</v>
      </c>
      <c r="D256" s="19"/>
      <c r="E256" s="9">
        <f t="shared" si="87"/>
        <v>261261.92399117924</v>
      </c>
      <c r="F256" s="9">
        <f t="shared" si="66"/>
        <v>1.1085543574568764</v>
      </c>
      <c r="G256" s="9">
        <f t="shared" si="67"/>
        <v>2.2592575458446722E-3</v>
      </c>
      <c r="H256" s="9">
        <f t="shared" si="68"/>
        <v>26216.819794605617</v>
      </c>
      <c r="I256" s="9">
        <f t="shared" si="69"/>
        <v>646457.48580805724</v>
      </c>
      <c r="J256" s="9">
        <f t="shared" si="70"/>
        <v>0.27479427497850528</v>
      </c>
      <c r="K256" s="9">
        <f t="shared" si="71"/>
        <v>76683.950476529004</v>
      </c>
      <c r="L256" s="9">
        <f t="shared" si="72"/>
        <v>1230.8224273534934</v>
      </c>
      <c r="M256" s="9">
        <f t="shared" si="73"/>
        <v>1064.5988856071408</v>
      </c>
      <c r="N256" s="9">
        <f t="shared" si="74"/>
        <v>1280.3696186887214</v>
      </c>
      <c r="O256" s="9">
        <f t="shared" si="75"/>
        <v>1518.4111326341445</v>
      </c>
      <c r="P256" s="9">
        <f t="shared" si="76"/>
        <v>58.163480606871417</v>
      </c>
      <c r="Q256" s="9">
        <f t="shared" si="77"/>
        <v>14.187795939769273</v>
      </c>
      <c r="R256" s="9">
        <f t="shared" si="78"/>
        <v>1031065.6272625849</v>
      </c>
      <c r="S256" s="9">
        <f t="shared" si="79"/>
        <v>-24085.984761403641</v>
      </c>
      <c r="T256" s="9">
        <f t="shared" si="80"/>
        <v>-34551.130184668349</v>
      </c>
      <c r="U256" s="9">
        <f t="shared" si="81"/>
        <v>37629.089428674924</v>
      </c>
      <c r="V256" s="9">
        <f t="shared" si="82"/>
        <v>-1301750.8391035497</v>
      </c>
      <c r="W256" s="9">
        <f t="shared" si="83"/>
        <v>-14450.039936397818</v>
      </c>
      <c r="X256" s="9">
        <f t="shared" si="84"/>
        <v>-4666.54043544468</v>
      </c>
      <c r="Y256" s="9">
        <f t="shared" si="85"/>
        <v>148697.62626222731</v>
      </c>
      <c r="Z256" s="9">
        <f t="shared" si="86"/>
        <v>4437.6261384990012</v>
      </c>
      <c r="AA256" s="20"/>
      <c r="AB256" s="9">
        <v>20594.508068765164</v>
      </c>
      <c r="AC256" s="9">
        <v>14.299905386930307</v>
      </c>
      <c r="AD256" s="9">
        <v>1.324172746379064E-2</v>
      </c>
      <c r="AE256" s="9">
        <v>103265.18079844692</v>
      </c>
      <c r="AF256" s="9">
        <v>1594020.9454576555</v>
      </c>
      <c r="AG256" s="9">
        <v>1.0303941307512492</v>
      </c>
      <c r="AH256" s="9">
        <v>165041.56849502667</v>
      </c>
      <c r="AI256" s="9">
        <v>5255.6924345823945</v>
      </c>
      <c r="AJ256" s="9">
        <v>3989.8503494521924</v>
      </c>
      <c r="AK256" s="9">
        <v>5375.6380500808136</v>
      </c>
      <c r="AL256" s="9">
        <v>8226.6306934691602</v>
      </c>
      <c r="AM256" s="9">
        <v>7036.2900895057319</v>
      </c>
      <c r="AN256" s="9">
        <v>170.40555989953776</v>
      </c>
      <c r="AO256" s="9">
        <v>14418434.98948453</v>
      </c>
      <c r="AP256" s="9">
        <v>1182043.8795205962</v>
      </c>
      <c r="AQ256" s="9">
        <v>1672658.1327657907</v>
      </c>
      <c r="AR256" s="9">
        <v>293773.7552455095</v>
      </c>
      <c r="AS256" s="9">
        <v>40764920.109032996</v>
      </c>
      <c r="AT256" s="9">
        <v>31812.17814834166</v>
      </c>
      <c r="AU256" s="9">
        <v>67297.84893668702</v>
      </c>
      <c r="AV256" s="9">
        <v>395501.07120499492</v>
      </c>
      <c r="AW256" s="9">
        <v>13844.303544756314</v>
      </c>
      <c r="AX256" s="20"/>
      <c r="AY256" s="9">
        <v>-240667.41592241407</v>
      </c>
      <c r="AZ256" s="9">
        <v>13.191351029473431</v>
      </c>
      <c r="BA256" s="9">
        <v>1.0982469917945967E-2</v>
      </c>
      <c r="BB256" s="9">
        <v>77048.361003841303</v>
      </c>
      <c r="BC256" s="9">
        <v>947563.45964959823</v>
      </c>
      <c r="BD256" s="9">
        <v>0.75559985577274391</v>
      </c>
      <c r="BE256" s="9">
        <v>88357.618018497669</v>
      </c>
      <c r="BF256" s="9">
        <v>4024.8700072289012</v>
      </c>
      <c r="BG256" s="9">
        <v>2925.2514638450516</v>
      </c>
      <c r="BH256" s="9">
        <v>4095.2684313920922</v>
      </c>
      <c r="BI256" s="9">
        <v>6708.2195608350157</v>
      </c>
      <c r="BJ256" s="9">
        <v>6978.1266088988605</v>
      </c>
      <c r="BK256" s="9">
        <v>156.21776395976849</v>
      </c>
      <c r="BL256" s="9">
        <v>13387369.362221945</v>
      </c>
      <c r="BM256" s="9">
        <v>1206129.8642819999</v>
      </c>
      <c r="BN256" s="9">
        <v>1707209.262950459</v>
      </c>
      <c r="BO256" s="9">
        <v>256144.66581683457</v>
      </c>
      <c r="BP256" s="9">
        <v>42066670.948136546</v>
      </c>
      <c r="BQ256" s="9">
        <v>46262.218084739477</v>
      </c>
      <c r="BR256" s="9">
        <v>71964.3893721317</v>
      </c>
      <c r="BS256" s="9">
        <v>246803.44494276762</v>
      </c>
      <c r="BT256" s="9">
        <v>9406.6774062573131</v>
      </c>
      <c r="BU256" s="20"/>
    </row>
    <row r="257" spans="2:73" x14ac:dyDescent="0.2">
      <c r="B257" s="4" t="s">
        <v>31</v>
      </c>
      <c r="C257" s="12">
        <v>10</v>
      </c>
      <c r="D257" s="19"/>
      <c r="E257" s="9">
        <f t="shared" si="87"/>
        <v>386078.48277225072</v>
      </c>
      <c r="F257" s="9">
        <f t="shared" si="66"/>
        <v>1.3538351519823273</v>
      </c>
      <c r="G257" s="9">
        <f t="shared" si="67"/>
        <v>2.6797078503678923E-3</v>
      </c>
      <c r="H257" s="9">
        <f t="shared" si="68"/>
        <v>30515.384882397615</v>
      </c>
      <c r="I257" s="9">
        <f t="shared" si="69"/>
        <v>738592.14038540097</v>
      </c>
      <c r="J257" s="9">
        <f t="shared" si="70"/>
        <v>0.31381639549434104</v>
      </c>
      <c r="K257" s="9">
        <f t="shared" si="71"/>
        <v>85268.799398204137</v>
      </c>
      <c r="L257" s="9">
        <f t="shared" si="72"/>
        <v>1426.2927657776709</v>
      </c>
      <c r="M257" s="9">
        <f t="shared" si="73"/>
        <v>1249.0658745252749</v>
      </c>
      <c r="N257" s="9">
        <f t="shared" si="74"/>
        <v>1483.4213389625929</v>
      </c>
      <c r="O257" s="9">
        <f t="shared" si="75"/>
        <v>1847.3400645855108</v>
      </c>
      <c r="P257" s="9">
        <f t="shared" si="76"/>
        <v>103.05935305342609</v>
      </c>
      <c r="Q257" s="9">
        <f t="shared" si="77"/>
        <v>17.762581373734946</v>
      </c>
      <c r="R257" s="9">
        <f t="shared" si="78"/>
        <v>1858115.9918295871</v>
      </c>
      <c r="S257" s="9">
        <f t="shared" si="79"/>
        <v>-20521.078490268672</v>
      </c>
      <c r="T257" s="9">
        <f t="shared" si="80"/>
        <v>-29439.126614428125</v>
      </c>
      <c r="U257" s="9">
        <f t="shared" si="81"/>
        <v>44598.925317194895</v>
      </c>
      <c r="V257" s="9">
        <f t="shared" si="82"/>
        <v>-1218598.2520963326</v>
      </c>
      <c r="W257" s="9">
        <f t="shared" si="83"/>
        <v>-12764.175811810768</v>
      </c>
      <c r="X257" s="9">
        <f t="shared" si="84"/>
        <v>-4493.3554359428963</v>
      </c>
      <c r="Y257" s="9">
        <f t="shared" si="85"/>
        <v>169691.45987464453</v>
      </c>
      <c r="Z257" s="9">
        <f t="shared" si="86"/>
        <v>5109.0094573944734</v>
      </c>
      <c r="AA257" s="20"/>
      <c r="AB257" s="9">
        <v>118670.24285845732</v>
      </c>
      <c r="AC257" s="9">
        <v>16.010891851397254</v>
      </c>
      <c r="AD257" s="9">
        <v>1.4882452203641176E-2</v>
      </c>
      <c r="AE257" s="9">
        <v>116124.67488666569</v>
      </c>
      <c r="AF257" s="9">
        <v>1791440.4288849537</v>
      </c>
      <c r="AG257" s="9">
        <v>1.1533717907973899</v>
      </c>
      <c r="AH257" s="9">
        <v>183443.9305298682</v>
      </c>
      <c r="AI257" s="9">
        <v>5898.370551587559</v>
      </c>
      <c r="AJ257" s="9">
        <v>4499.3452787975548</v>
      </c>
      <c r="AK257" s="9">
        <v>6033.7195960649151</v>
      </c>
      <c r="AL257" s="9">
        <v>9300.917354402196</v>
      </c>
      <c r="AM257" s="9">
        <v>7856.5333629410461</v>
      </c>
      <c r="AN257" s="9">
        <v>191.33787466236666</v>
      </c>
      <c r="AO257" s="9">
        <v>16732970.838742847</v>
      </c>
      <c r="AP257" s="9">
        <v>1319623.2151563973</v>
      </c>
      <c r="AQ257" s="9">
        <v>1867460.0544416371</v>
      </c>
      <c r="AR257" s="9">
        <v>329204.10955812223</v>
      </c>
      <c r="AS257" s="9">
        <v>45522147.245833181</v>
      </c>
      <c r="AT257" s="9">
        <v>38638.288726788611</v>
      </c>
      <c r="AU257" s="9">
        <v>75467.077199759005</v>
      </c>
      <c r="AV257" s="9">
        <v>443917.50981105288</v>
      </c>
      <c r="AW257" s="9">
        <v>15560.873242124821</v>
      </c>
      <c r="AX257" s="20"/>
      <c r="AY257" s="9">
        <v>-267408.2399137934</v>
      </c>
      <c r="AZ257" s="9">
        <v>14.657056699414927</v>
      </c>
      <c r="BA257" s="9">
        <v>1.2202744353273284E-2</v>
      </c>
      <c r="BB257" s="9">
        <v>85609.29000426807</v>
      </c>
      <c r="BC257" s="9">
        <v>1052848.2884995528</v>
      </c>
      <c r="BD257" s="9">
        <v>0.8395553953030489</v>
      </c>
      <c r="BE257" s="9">
        <v>98175.131131664064</v>
      </c>
      <c r="BF257" s="9">
        <v>4472.0777858098882</v>
      </c>
      <c r="BG257" s="9">
        <v>3250.2794042722799</v>
      </c>
      <c r="BH257" s="9">
        <v>4550.2982571023222</v>
      </c>
      <c r="BI257" s="9">
        <v>7453.5772898166852</v>
      </c>
      <c r="BJ257" s="9">
        <v>7753.47400988762</v>
      </c>
      <c r="BK257" s="9">
        <v>173.57529328863171</v>
      </c>
      <c r="BL257" s="9">
        <v>14874854.846913259</v>
      </c>
      <c r="BM257" s="9">
        <v>1340144.293646666</v>
      </c>
      <c r="BN257" s="9">
        <v>1896899.1810560653</v>
      </c>
      <c r="BO257" s="9">
        <v>284605.18424092734</v>
      </c>
      <c r="BP257" s="9">
        <v>46740745.497929513</v>
      </c>
      <c r="BQ257" s="9">
        <v>51402.464538599379</v>
      </c>
      <c r="BR257" s="9">
        <v>79960.432635701902</v>
      </c>
      <c r="BS257" s="9">
        <v>274226.04993640835</v>
      </c>
      <c r="BT257" s="9">
        <v>10451.863784730347</v>
      </c>
      <c r="BU257" s="20"/>
    </row>
    <row r="258" spans="2:73" x14ac:dyDescent="0.2">
      <c r="B258" s="4" t="s">
        <v>31</v>
      </c>
      <c r="C258" s="12">
        <v>11</v>
      </c>
      <c r="D258" s="19"/>
      <c r="E258" s="9">
        <f t="shared" si="87"/>
        <v>579041.92455928866</v>
      </c>
      <c r="F258" s="9">
        <f t="shared" si="66"/>
        <v>1.611605338348717</v>
      </c>
      <c r="G258" s="9">
        <f t="shared" si="67"/>
        <v>3.113855900033026E-3</v>
      </c>
      <c r="H258" s="9">
        <f t="shared" si="68"/>
        <v>34988.559698248951</v>
      </c>
      <c r="I258" s="9">
        <f t="shared" si="69"/>
        <v>833030.63615173451</v>
      </c>
      <c r="J258" s="9">
        <f t="shared" si="70"/>
        <v>0.35365764467717198</v>
      </c>
      <c r="K258" s="9">
        <f t="shared" si="71"/>
        <v>93880.346880060315</v>
      </c>
      <c r="L258" s="9">
        <f t="shared" si="72"/>
        <v>1625.3785781438191</v>
      </c>
      <c r="M258" s="9">
        <f t="shared" si="73"/>
        <v>1440.673610236388</v>
      </c>
      <c r="N258" s="9">
        <f t="shared" si="74"/>
        <v>1690.3254590144325</v>
      </c>
      <c r="O258" s="9">
        <f t="shared" si="75"/>
        <v>2186.4746605458313</v>
      </c>
      <c r="P258" s="9">
        <f t="shared" si="76"/>
        <v>151.82710407345257</v>
      </c>
      <c r="Q258" s="9">
        <f t="shared" si="77"/>
        <v>21.465149249459984</v>
      </c>
      <c r="R258" s="9">
        <f t="shared" si="78"/>
        <v>2706902.0126664694</v>
      </c>
      <c r="S258" s="9">
        <f t="shared" si="79"/>
        <v>-16409.769569339929</v>
      </c>
      <c r="T258" s="9">
        <f t="shared" si="80"/>
        <v>-23541.253908795537</v>
      </c>
      <c r="U258" s="9">
        <f t="shared" si="81"/>
        <v>52047.304797213175</v>
      </c>
      <c r="V258" s="9">
        <f t="shared" si="82"/>
        <v>-1116958.2731103152</v>
      </c>
      <c r="W258" s="9">
        <f t="shared" si="83"/>
        <v>-10969.73431693406</v>
      </c>
      <c r="X258" s="9">
        <f t="shared" si="84"/>
        <v>-4199.1167865613679</v>
      </c>
      <c r="Y258" s="9">
        <f t="shared" si="85"/>
        <v>191234.99835586961</v>
      </c>
      <c r="Z258" s="9">
        <f t="shared" si="86"/>
        <v>5804.0823973448623</v>
      </c>
      <c r="AA258" s="20"/>
      <c r="AB258" s="9">
        <v>284892.86065411638</v>
      </c>
      <c r="AC258" s="9">
        <v>17.734367707705132</v>
      </c>
      <c r="AD258" s="9">
        <v>1.6536874688633643E-2</v>
      </c>
      <c r="AE258" s="9">
        <v>129158.77870294385</v>
      </c>
      <c r="AF258" s="9">
        <v>1991163.7535012432</v>
      </c>
      <c r="AG258" s="9">
        <v>1.2771685795105252</v>
      </c>
      <c r="AH258" s="9">
        <v>201872.99112489083</v>
      </c>
      <c r="AI258" s="9">
        <v>6544.6641425346952</v>
      </c>
      <c r="AJ258" s="9">
        <v>5015.9809549358943</v>
      </c>
      <c r="AK258" s="9">
        <v>6695.6535418269868</v>
      </c>
      <c r="AL258" s="9">
        <v>10385.409679344184</v>
      </c>
      <c r="AM258" s="9">
        <v>8680.6485149498312</v>
      </c>
      <c r="AN258" s="9">
        <v>212.39797186695478</v>
      </c>
      <c r="AO258" s="9">
        <v>19069242.34427106</v>
      </c>
      <c r="AP258" s="9">
        <v>1457748.9534419933</v>
      </c>
      <c r="AQ258" s="9">
        <v>2063047.8452528757</v>
      </c>
      <c r="AR258" s="9">
        <v>365113.0074622333</v>
      </c>
      <c r="AS258" s="9">
        <v>50297861.774612159</v>
      </c>
      <c r="AT258" s="9">
        <v>45572.976675525271</v>
      </c>
      <c r="AU258" s="9">
        <v>83757.359112710692</v>
      </c>
      <c r="AV258" s="9">
        <v>492883.6532859187</v>
      </c>
      <c r="AW258" s="9">
        <v>17301.132560548245</v>
      </c>
      <c r="AX258" s="20"/>
      <c r="AY258" s="9">
        <v>-294149.06390517234</v>
      </c>
      <c r="AZ258" s="9">
        <v>16.122762369356415</v>
      </c>
      <c r="BA258" s="9">
        <v>1.3423018788600617E-2</v>
      </c>
      <c r="BB258" s="9">
        <v>94170.219004694896</v>
      </c>
      <c r="BC258" s="9">
        <v>1158133.1173495087</v>
      </c>
      <c r="BD258" s="9">
        <v>0.92351093483335323</v>
      </c>
      <c r="BE258" s="9">
        <v>107992.64424483052</v>
      </c>
      <c r="BF258" s="9">
        <v>4919.2855643908761</v>
      </c>
      <c r="BG258" s="9">
        <v>3575.3073446995063</v>
      </c>
      <c r="BH258" s="9">
        <v>5005.3280828125544</v>
      </c>
      <c r="BI258" s="9">
        <v>8198.9350187983528</v>
      </c>
      <c r="BJ258" s="9">
        <v>8528.8214108763786</v>
      </c>
      <c r="BK258" s="9">
        <v>190.93282261749479</v>
      </c>
      <c r="BL258" s="9">
        <v>16362340.331604591</v>
      </c>
      <c r="BM258" s="9">
        <v>1474158.7230113333</v>
      </c>
      <c r="BN258" s="9">
        <v>2086589.0991616712</v>
      </c>
      <c r="BO258" s="9">
        <v>313065.70266502013</v>
      </c>
      <c r="BP258" s="9">
        <v>51414820.047722474</v>
      </c>
      <c r="BQ258" s="9">
        <v>56542.710992459331</v>
      </c>
      <c r="BR258" s="9">
        <v>87956.47589927206</v>
      </c>
      <c r="BS258" s="9">
        <v>301648.65493004909</v>
      </c>
      <c r="BT258" s="9">
        <v>11497.050163203383</v>
      </c>
      <c r="BU258" s="20"/>
    </row>
    <row r="259" spans="2:73" x14ac:dyDescent="0.2">
      <c r="B259" s="4" t="s">
        <v>31</v>
      </c>
      <c r="C259" s="12">
        <v>12</v>
      </c>
      <c r="D259" s="19"/>
      <c r="E259" s="9">
        <f t="shared" si="87"/>
        <v>737709.8923924563</v>
      </c>
      <c r="F259" s="9">
        <f t="shared" si="66"/>
        <v>1.8569071182151973</v>
      </c>
      <c r="G259" s="9">
        <f t="shared" si="67"/>
        <v>3.5343356116982767E-3</v>
      </c>
      <c r="H259" s="9">
        <f t="shared" si="68"/>
        <v>39287.360279101078</v>
      </c>
      <c r="I259" s="9">
        <f t="shared" si="69"/>
        <v>925168.76234307955</v>
      </c>
      <c r="J259" s="9">
        <f t="shared" si="70"/>
        <v>0.39268122811000983</v>
      </c>
      <c r="K259" s="9">
        <f t="shared" si="71"/>
        <v>102465.20526191762</v>
      </c>
      <c r="L259" s="9">
        <f t="shared" si="72"/>
        <v>1820.8591980100027</v>
      </c>
      <c r="M259" s="9">
        <f t="shared" si="73"/>
        <v>1625.1519426975319</v>
      </c>
      <c r="N259" s="9">
        <f t="shared" si="74"/>
        <v>1893.3878155663069</v>
      </c>
      <c r="O259" s="9">
        <f t="shared" si="75"/>
        <v>2515.4316217562209</v>
      </c>
      <c r="P259" s="9">
        <f t="shared" si="76"/>
        <v>196.72958634351198</v>
      </c>
      <c r="Q259" s="9">
        <f t="shared" si="77"/>
        <v>25.040284250186005</v>
      </c>
      <c r="R259" s="9">
        <f t="shared" si="78"/>
        <v>3534078.9165035114</v>
      </c>
      <c r="S259" s="9">
        <f t="shared" si="79"/>
        <v>-12843.783348402707</v>
      </c>
      <c r="T259" s="9">
        <f t="shared" si="80"/>
        <v>-18427.701653151773</v>
      </c>
      <c r="U259" s="9">
        <f t="shared" si="81"/>
        <v>59017.604502233851</v>
      </c>
      <c r="V259" s="9">
        <f t="shared" si="82"/>
        <v>-1033766.1531240046</v>
      </c>
      <c r="W259" s="9">
        <f t="shared" si="83"/>
        <v>-9283.286282056928</v>
      </c>
      <c r="X259" s="9">
        <f t="shared" si="84"/>
        <v>-4025.8169396795129</v>
      </c>
      <c r="Y259" s="9">
        <f t="shared" si="85"/>
        <v>212229.59311209753</v>
      </c>
      <c r="Z259" s="9">
        <f t="shared" si="86"/>
        <v>6475.495924795363</v>
      </c>
      <c r="AA259" s="20"/>
      <c r="AB259" s="9">
        <v>416820.00449590443</v>
      </c>
      <c r="AC259" s="9">
        <v>19.445375157513102</v>
      </c>
      <c r="AD259" s="9">
        <v>1.8177628835626212E-2</v>
      </c>
      <c r="AE259" s="9">
        <v>142018.50828422277</v>
      </c>
      <c r="AF259" s="9">
        <v>2188586.7085425439</v>
      </c>
      <c r="AG259" s="9">
        <v>1.4001477024736679</v>
      </c>
      <c r="AH259" s="9">
        <v>220275.36261991455</v>
      </c>
      <c r="AI259" s="9">
        <v>7187.3525409818694</v>
      </c>
      <c r="AJ259" s="9">
        <v>5525.4872278242665</v>
      </c>
      <c r="AK259" s="9">
        <v>7353.7457240890953</v>
      </c>
      <c r="AL259" s="9">
        <v>11459.724369536236</v>
      </c>
      <c r="AM259" s="9">
        <v>9500.8983982086538</v>
      </c>
      <c r="AN259" s="9">
        <v>233.33063619654399</v>
      </c>
      <c r="AO259" s="9">
        <v>21383904.732799418</v>
      </c>
      <c r="AP259" s="9">
        <v>1595329.3690275967</v>
      </c>
      <c r="AQ259" s="9">
        <v>2257851.3156141243</v>
      </c>
      <c r="AR259" s="9">
        <v>400543.82559134648</v>
      </c>
      <c r="AS259" s="9">
        <v>55055128.4443914</v>
      </c>
      <c r="AT259" s="9">
        <v>52399.671164262327</v>
      </c>
      <c r="AU259" s="9">
        <v>91926.702223162778</v>
      </c>
      <c r="AV259" s="9">
        <v>541300.85303578747</v>
      </c>
      <c r="AW259" s="9">
        <v>19017.732466471782</v>
      </c>
      <c r="AX259" s="20"/>
      <c r="AY259" s="9">
        <v>-320889.88789655187</v>
      </c>
      <c r="AZ259" s="9">
        <v>17.588468039297904</v>
      </c>
      <c r="BA259" s="9">
        <v>1.4643293223927935E-2</v>
      </c>
      <c r="BB259" s="9">
        <v>102731.14800512169</v>
      </c>
      <c r="BC259" s="9">
        <v>1263417.9461994644</v>
      </c>
      <c r="BD259" s="9">
        <v>1.0074664743636581</v>
      </c>
      <c r="BE259" s="9">
        <v>117810.15735799693</v>
      </c>
      <c r="BF259" s="9">
        <v>5366.4933429718667</v>
      </c>
      <c r="BG259" s="9">
        <v>3900.3352851267346</v>
      </c>
      <c r="BH259" s="9">
        <v>5460.3579085227884</v>
      </c>
      <c r="BI259" s="9">
        <v>8944.2927477800149</v>
      </c>
      <c r="BJ259" s="9">
        <v>9304.1688118651418</v>
      </c>
      <c r="BK259" s="9">
        <v>208.29035194635799</v>
      </c>
      <c r="BL259" s="9">
        <v>17849825.816295907</v>
      </c>
      <c r="BM259" s="9">
        <v>1608173.1523759994</v>
      </c>
      <c r="BN259" s="9">
        <v>2276279.0172672761</v>
      </c>
      <c r="BO259" s="9">
        <v>341526.22108911263</v>
      </c>
      <c r="BP259" s="9">
        <v>56088894.597515404</v>
      </c>
      <c r="BQ259" s="9">
        <v>61682.957446319255</v>
      </c>
      <c r="BR259" s="9">
        <v>95952.519162842291</v>
      </c>
      <c r="BS259" s="9">
        <v>329071.25992368994</v>
      </c>
      <c r="BT259" s="9">
        <v>12542.236541676419</v>
      </c>
      <c r="BU259" s="20"/>
    </row>
    <row r="260" spans="2:73" x14ac:dyDescent="0.2">
      <c r="B260" s="4" t="s">
        <v>31</v>
      </c>
      <c r="C260" s="12">
        <v>13</v>
      </c>
      <c r="D260" s="19"/>
      <c r="E260" s="9">
        <f t="shared" si="87"/>
        <v>930673.3341795014</v>
      </c>
      <c r="F260" s="9">
        <f t="shared" si="66"/>
        <v>2.1146773045816332</v>
      </c>
      <c r="G260" s="9">
        <f t="shared" si="67"/>
        <v>3.9684836613634554E-3</v>
      </c>
      <c r="H260" s="9">
        <f t="shared" si="68"/>
        <v>43760.535094952909</v>
      </c>
      <c r="I260" s="9">
        <f t="shared" si="69"/>
        <v>1019607.2581094205</v>
      </c>
      <c r="J260" s="9">
        <f t="shared" si="70"/>
        <v>0.43252247729284354</v>
      </c>
      <c r="K260" s="9">
        <f t="shared" si="71"/>
        <v>111076.75274377444</v>
      </c>
      <c r="L260" s="9">
        <f t="shared" si="72"/>
        <v>2019.9450103761728</v>
      </c>
      <c r="M260" s="9">
        <f t="shared" si="73"/>
        <v>1816.7596784086563</v>
      </c>
      <c r="N260" s="9">
        <f t="shared" si="74"/>
        <v>2100.2919356181701</v>
      </c>
      <c r="O260" s="9">
        <f t="shared" si="75"/>
        <v>2854.5662177165595</v>
      </c>
      <c r="P260" s="9">
        <f t="shared" si="76"/>
        <v>245.49733736355483</v>
      </c>
      <c r="Q260" s="9">
        <f t="shared" si="77"/>
        <v>28.742852125911497</v>
      </c>
      <c r="R260" s="9">
        <f t="shared" si="78"/>
        <v>4382864.9373404644</v>
      </c>
      <c r="S260" s="9">
        <f t="shared" si="79"/>
        <v>-8732.4744274695404</v>
      </c>
      <c r="T260" s="9">
        <f t="shared" si="80"/>
        <v>-12529.828947515693</v>
      </c>
      <c r="U260" s="9">
        <f t="shared" si="81"/>
        <v>66465.98398225347</v>
      </c>
      <c r="V260" s="9">
        <f t="shared" si="82"/>
        <v>-932126.17413785309</v>
      </c>
      <c r="W260" s="9">
        <f t="shared" si="83"/>
        <v>-7488.8447871800017</v>
      </c>
      <c r="X260" s="9">
        <f t="shared" si="84"/>
        <v>-3731.5782902977517</v>
      </c>
      <c r="Y260" s="9">
        <f t="shared" si="85"/>
        <v>233773.13159332384</v>
      </c>
      <c r="Z260" s="9">
        <f t="shared" si="86"/>
        <v>7170.5688647458064</v>
      </c>
      <c r="AA260" s="20"/>
      <c r="AB260" s="9">
        <v>583042.62229157041</v>
      </c>
      <c r="AC260" s="9">
        <v>21.168851013821026</v>
      </c>
      <c r="AD260" s="9">
        <v>1.9832051320618726E-2</v>
      </c>
      <c r="AE260" s="9">
        <v>155052.6121005014</v>
      </c>
      <c r="AF260" s="9">
        <v>2388310.0331588392</v>
      </c>
      <c r="AG260" s="9">
        <v>1.5239444911868063</v>
      </c>
      <c r="AH260" s="9">
        <v>238704.42321493773</v>
      </c>
      <c r="AI260" s="9">
        <v>7833.6461319290247</v>
      </c>
      <c r="AJ260" s="9">
        <v>6042.1229039626196</v>
      </c>
      <c r="AK260" s="9">
        <v>8015.679669851188</v>
      </c>
      <c r="AL260" s="9">
        <v>12544.216694478253</v>
      </c>
      <c r="AM260" s="9">
        <v>10325.01355021746</v>
      </c>
      <c r="AN260" s="9">
        <v>254.39073340113265</v>
      </c>
      <c r="AO260" s="9">
        <v>23720176.238327701</v>
      </c>
      <c r="AP260" s="9">
        <v>1733455.1073131962</v>
      </c>
      <c r="AQ260" s="9">
        <v>2453439.1064253673</v>
      </c>
      <c r="AR260" s="9">
        <v>436452.72349545872</v>
      </c>
      <c r="AS260" s="9">
        <v>59830842.973170519</v>
      </c>
      <c r="AT260" s="9">
        <v>59334.359112999184</v>
      </c>
      <c r="AU260" s="9">
        <v>100216.98413611468</v>
      </c>
      <c r="AV260" s="9">
        <v>590266.99651065457</v>
      </c>
      <c r="AW260" s="9">
        <v>20757.991784895261</v>
      </c>
      <c r="AX260" s="20"/>
      <c r="AY260" s="9">
        <v>-347630.71188793099</v>
      </c>
      <c r="AZ260" s="9">
        <v>19.054173709239393</v>
      </c>
      <c r="BA260" s="9">
        <v>1.586356765925527E-2</v>
      </c>
      <c r="BB260" s="9">
        <v>111292.07700554849</v>
      </c>
      <c r="BC260" s="9">
        <v>1368702.7750494187</v>
      </c>
      <c r="BD260" s="9">
        <v>1.0914220138939628</v>
      </c>
      <c r="BE260" s="9">
        <v>127627.67047116329</v>
      </c>
      <c r="BF260" s="9">
        <v>5813.7011215528519</v>
      </c>
      <c r="BG260" s="9">
        <v>4225.3632255539633</v>
      </c>
      <c r="BH260" s="9">
        <v>5915.3877342330179</v>
      </c>
      <c r="BI260" s="9">
        <v>9689.6504767616934</v>
      </c>
      <c r="BJ260" s="9">
        <v>10079.516212853905</v>
      </c>
      <c r="BK260" s="9">
        <v>225.64788127522115</v>
      </c>
      <c r="BL260" s="9">
        <v>19337311.300987236</v>
      </c>
      <c r="BM260" s="9">
        <v>1742187.5817406657</v>
      </c>
      <c r="BN260" s="9">
        <v>2465968.935372883</v>
      </c>
      <c r="BO260" s="9">
        <v>369986.73951320525</v>
      </c>
      <c r="BP260" s="9">
        <v>60762969.147308372</v>
      </c>
      <c r="BQ260" s="9">
        <v>66823.203900179185</v>
      </c>
      <c r="BR260" s="9">
        <v>103948.56242641243</v>
      </c>
      <c r="BS260" s="9">
        <v>356493.86491733073</v>
      </c>
      <c r="BT260" s="9">
        <v>13587.422920149455</v>
      </c>
      <c r="BU260" s="20"/>
    </row>
    <row r="261" spans="2:73" x14ac:dyDescent="0.2">
      <c r="B261" s="4" t="s">
        <v>31</v>
      </c>
      <c r="C261" s="12">
        <v>14</v>
      </c>
      <c r="D261" s="19"/>
      <c r="E261" s="9">
        <f t="shared" si="87"/>
        <v>1046257.6043846445</v>
      </c>
      <c r="F261" s="9">
        <f t="shared" si="66"/>
        <v>2.4228388834840047</v>
      </c>
      <c r="G261" s="9">
        <f t="shared" si="67"/>
        <v>4.5547192561067283E-3</v>
      </c>
      <c r="H261" s="9">
        <f t="shared" si="68"/>
        <v>50535.722141250764</v>
      </c>
      <c r="I261" s="9">
        <f t="shared" si="69"/>
        <v>1177114.322304015</v>
      </c>
      <c r="J261" s="9">
        <f t="shared" si="70"/>
        <v>0.49930266231438325</v>
      </c>
      <c r="K261" s="9">
        <f t="shared" si="71"/>
        <v>128566.20832095866</v>
      </c>
      <c r="L261" s="9">
        <f t="shared" si="72"/>
        <v>2325.5410424644078</v>
      </c>
      <c r="M261" s="9">
        <f t="shared" si="73"/>
        <v>2090.1457989267992</v>
      </c>
      <c r="N261" s="9">
        <f t="shared" si="74"/>
        <v>2418.25649683547</v>
      </c>
      <c r="O261" s="9">
        <f t="shared" si="75"/>
        <v>3261.6790269863832</v>
      </c>
      <c r="P261" s="9">
        <f t="shared" si="76"/>
        <v>275.55795018434583</v>
      </c>
      <c r="Q261" s="9">
        <f t="shared" si="77"/>
        <v>32.712081729404446</v>
      </c>
      <c r="R261" s="9">
        <f t="shared" si="78"/>
        <v>4840062.7719226442</v>
      </c>
      <c r="S261" s="9">
        <f t="shared" si="79"/>
        <v>-11606.480123779736</v>
      </c>
      <c r="T261" s="9">
        <f t="shared" si="80"/>
        <v>-16648.694986520335</v>
      </c>
      <c r="U261" s="9">
        <f t="shared" si="81"/>
        <v>76650.311472061963</v>
      </c>
      <c r="V261" s="9">
        <f t="shared" si="82"/>
        <v>-1136014.3855595887</v>
      </c>
      <c r="W261" s="9">
        <f t="shared" si="83"/>
        <v>-9737.0790225669552</v>
      </c>
      <c r="X261" s="9">
        <f t="shared" si="84"/>
        <v>-4394.8265602213651</v>
      </c>
      <c r="Y261" s="9">
        <f t="shared" si="85"/>
        <v>270098.36245665263</v>
      </c>
      <c r="Z261" s="9">
        <f t="shared" si="86"/>
        <v>8274.4059734383773</v>
      </c>
      <c r="AA261" s="20"/>
      <c r="AB261" s="9">
        <v>671886.06850533409</v>
      </c>
      <c r="AC261" s="9">
        <v>22.942718262664894</v>
      </c>
      <c r="AD261" s="9">
        <v>2.1638561350689325E-2</v>
      </c>
      <c r="AE261" s="9">
        <v>170388.72814722609</v>
      </c>
      <c r="AF261" s="9">
        <v>2651101.9262033892</v>
      </c>
      <c r="AG261" s="9">
        <v>1.6746802157386509</v>
      </c>
      <c r="AH261" s="9">
        <v>266011.39190528827</v>
      </c>
      <c r="AI261" s="9">
        <v>8586.4499425982467</v>
      </c>
      <c r="AJ261" s="9">
        <v>6640.5369649079903</v>
      </c>
      <c r="AK261" s="9">
        <v>8788.6740567787238</v>
      </c>
      <c r="AL261" s="9">
        <v>13696.687232729733</v>
      </c>
      <c r="AM261" s="9">
        <v>11130.421564027012</v>
      </c>
      <c r="AN261" s="9">
        <v>275.71749233348868</v>
      </c>
      <c r="AO261" s="9">
        <v>25664859.557601206</v>
      </c>
      <c r="AP261" s="9">
        <v>1864595.5309815535</v>
      </c>
      <c r="AQ261" s="9">
        <v>2639010.1584919696</v>
      </c>
      <c r="AR261" s="9">
        <v>475097.56940936018</v>
      </c>
      <c r="AS261" s="9">
        <v>64301029.311541706</v>
      </c>
      <c r="AT261" s="9">
        <v>62226.371331472204</v>
      </c>
      <c r="AU261" s="9">
        <v>107549.77912976129</v>
      </c>
      <c r="AV261" s="9">
        <v>654014.83236762427</v>
      </c>
      <c r="AW261" s="9">
        <v>22907.015272060864</v>
      </c>
      <c r="AX261" s="20"/>
      <c r="AY261" s="9">
        <v>-374371.53587931045</v>
      </c>
      <c r="AZ261" s="9">
        <v>20.519879379180889</v>
      </c>
      <c r="BA261" s="9">
        <v>1.7083842094582597E-2</v>
      </c>
      <c r="BB261" s="9">
        <v>119853.00600597533</v>
      </c>
      <c r="BC261" s="9">
        <v>1473987.6038993741</v>
      </c>
      <c r="BD261" s="9">
        <v>1.1753775534242676</v>
      </c>
      <c r="BE261" s="9">
        <v>137445.18358432961</v>
      </c>
      <c r="BF261" s="9">
        <v>6260.9089001338389</v>
      </c>
      <c r="BG261" s="9">
        <v>4550.3911659811911</v>
      </c>
      <c r="BH261" s="9">
        <v>6370.4175599432538</v>
      </c>
      <c r="BI261" s="9">
        <v>10435.00820574335</v>
      </c>
      <c r="BJ261" s="9">
        <v>10854.863613842666</v>
      </c>
      <c r="BK261" s="9">
        <v>243.00541060408423</v>
      </c>
      <c r="BL261" s="9">
        <v>20824796.785678562</v>
      </c>
      <c r="BM261" s="9">
        <v>1876202.0111053332</v>
      </c>
      <c r="BN261" s="9">
        <v>2655658.8534784899</v>
      </c>
      <c r="BO261" s="9">
        <v>398447.25793729821</v>
      </c>
      <c r="BP261" s="9">
        <v>65437043.697101295</v>
      </c>
      <c r="BQ261" s="9">
        <v>71963.45035403916</v>
      </c>
      <c r="BR261" s="9">
        <v>111944.60568998265</v>
      </c>
      <c r="BS261" s="9">
        <v>383916.46991097165</v>
      </c>
      <c r="BT261" s="9">
        <v>14632.609298622487</v>
      </c>
      <c r="BU261" s="20"/>
    </row>
    <row r="262" spans="2:73" x14ac:dyDescent="0.2">
      <c r="B262" s="4" t="s">
        <v>31</v>
      </c>
      <c r="C262" s="12">
        <v>15</v>
      </c>
      <c r="D262" s="19"/>
      <c r="E262" s="9">
        <f t="shared" si="87"/>
        <v>1242454.4399292213</v>
      </c>
      <c r="F262" s="9">
        <f t="shared" si="66"/>
        <v>2.7237836915243925</v>
      </c>
      <c r="G262" s="9">
        <f t="shared" si="67"/>
        <v>5.1273335249052004E-3</v>
      </c>
      <c r="H262" s="9">
        <f t="shared" si="68"/>
        <v>56795.214531237856</v>
      </c>
      <c r="I262" s="9">
        <f t="shared" si="69"/>
        <v>1331478.1098507687</v>
      </c>
      <c r="J262" s="9">
        <f t="shared" si="70"/>
        <v>0.56399176170501186</v>
      </c>
      <c r="K262" s="9">
        <f t="shared" si="71"/>
        <v>145940.66240668256</v>
      </c>
      <c r="L262" s="9">
        <f t="shared" si="72"/>
        <v>2616.0450524418329</v>
      </c>
      <c r="M262" s="9">
        <f t="shared" si="73"/>
        <v>2359.3888990155901</v>
      </c>
      <c r="N262" s="9">
        <f t="shared" si="74"/>
        <v>2720.6396305726212</v>
      </c>
      <c r="O262" s="9">
        <f t="shared" si="75"/>
        <v>3660.1404064869039</v>
      </c>
      <c r="P262" s="9">
        <f t="shared" si="76"/>
        <v>305.68099137610989</v>
      </c>
      <c r="Q262" s="9">
        <f t="shared" si="77"/>
        <v>36.683332364416515</v>
      </c>
      <c r="R262" s="9">
        <f t="shared" si="78"/>
        <v>5282500.3479079157</v>
      </c>
      <c r="S262" s="9">
        <f t="shared" si="79"/>
        <v>-14638.973776699277</v>
      </c>
      <c r="T262" s="9">
        <f t="shared" si="80"/>
        <v>-20997.093346182723</v>
      </c>
      <c r="U262" s="9">
        <f t="shared" si="81"/>
        <v>86733.907839961292</v>
      </c>
      <c r="V262" s="9">
        <f t="shared" si="82"/>
        <v>-1345719.6612379104</v>
      </c>
      <c r="W262" s="9">
        <f t="shared" si="83"/>
        <v>-12066.326300072571</v>
      </c>
      <c r="X262" s="9">
        <f t="shared" si="84"/>
        <v>-5069.6715868688043</v>
      </c>
      <c r="Y262" s="9">
        <f t="shared" si="85"/>
        <v>305308.32052229811</v>
      </c>
      <c r="Z262" s="9">
        <f t="shared" si="86"/>
        <v>9382.7399634743997</v>
      </c>
      <c r="AA262" s="20"/>
      <c r="AB262" s="9">
        <v>841342.08005853172</v>
      </c>
      <c r="AC262" s="9">
        <v>24.709368740646767</v>
      </c>
      <c r="AD262" s="9">
        <v>2.3431450054815131E-2</v>
      </c>
      <c r="AE262" s="9">
        <v>185209.14953763995</v>
      </c>
      <c r="AF262" s="9">
        <v>2910750.5426000981</v>
      </c>
      <c r="AG262" s="9">
        <v>1.8233248546595848</v>
      </c>
      <c r="AH262" s="9">
        <v>293203.35910417861</v>
      </c>
      <c r="AI262" s="9">
        <v>9324.1617311566624</v>
      </c>
      <c r="AJ262" s="9">
        <v>7234.8080054240081</v>
      </c>
      <c r="AK262" s="9">
        <v>9546.0870162261017</v>
      </c>
      <c r="AL262" s="9">
        <v>14840.506341211922</v>
      </c>
      <c r="AM262" s="9">
        <v>11935.892006207538</v>
      </c>
      <c r="AN262" s="9">
        <v>297.04627229736394</v>
      </c>
      <c r="AO262" s="9">
        <v>27594782.618277796</v>
      </c>
      <c r="AP262" s="9">
        <v>1995577.4666933001</v>
      </c>
      <c r="AQ262" s="9">
        <v>2824351.6782379136</v>
      </c>
      <c r="AR262" s="9">
        <v>513641.68420135207</v>
      </c>
      <c r="AS262" s="9">
        <v>68765398.58565636</v>
      </c>
      <c r="AT262" s="9">
        <v>65037.370507826505</v>
      </c>
      <c r="AU262" s="9">
        <v>114870.97736668396</v>
      </c>
      <c r="AV262" s="9">
        <v>716647.39542691049</v>
      </c>
      <c r="AW262" s="9">
        <v>25060.53564056992</v>
      </c>
      <c r="AX262" s="20"/>
      <c r="AY262" s="9">
        <v>-401112.35987068963</v>
      </c>
      <c r="AZ262" s="9">
        <v>21.985585049122374</v>
      </c>
      <c r="BA262" s="9">
        <v>1.8304116529909931E-2</v>
      </c>
      <c r="BB262" s="9">
        <v>128413.9350064021</v>
      </c>
      <c r="BC262" s="9">
        <v>1579272.4327493294</v>
      </c>
      <c r="BD262" s="9">
        <v>1.259333092954573</v>
      </c>
      <c r="BE262" s="9">
        <v>147262.69669749605</v>
      </c>
      <c r="BF262" s="9">
        <v>6708.1166787148295</v>
      </c>
      <c r="BG262" s="9">
        <v>4875.419106408418</v>
      </c>
      <c r="BH262" s="9">
        <v>6825.4473856534805</v>
      </c>
      <c r="BI262" s="9">
        <v>11180.365934725018</v>
      </c>
      <c r="BJ262" s="9">
        <v>11630.211014831428</v>
      </c>
      <c r="BK262" s="9">
        <v>260.36293993294743</v>
      </c>
      <c r="BL262" s="9">
        <v>22312282.27036988</v>
      </c>
      <c r="BM262" s="9">
        <v>2010216.4404699993</v>
      </c>
      <c r="BN262" s="9">
        <v>2845348.7715840964</v>
      </c>
      <c r="BO262" s="9">
        <v>426907.77636139077</v>
      </c>
      <c r="BP262" s="9">
        <v>70111118.24689427</v>
      </c>
      <c r="BQ262" s="9">
        <v>77103.696807899076</v>
      </c>
      <c r="BR262" s="9">
        <v>119940.64895355277</v>
      </c>
      <c r="BS262" s="9">
        <v>411339.07490461238</v>
      </c>
      <c r="BT262" s="9">
        <v>15677.795677095521</v>
      </c>
      <c r="BU262" s="20"/>
    </row>
    <row r="263" spans="2:73" x14ac:dyDescent="0.2">
      <c r="B263" s="4" t="s">
        <v>31</v>
      </c>
      <c r="C263" s="12">
        <v>16</v>
      </c>
      <c r="D263" s="19"/>
      <c r="E263" s="9">
        <f t="shared" si="87"/>
        <v>1266968.6026632325</v>
      </c>
      <c r="F263" s="9">
        <f t="shared" si="66"/>
        <v>3.0375561488777407</v>
      </c>
      <c r="G263" s="9">
        <f t="shared" si="67"/>
        <v>5.7208361164856857E-3</v>
      </c>
      <c r="H263" s="9">
        <f t="shared" si="68"/>
        <v>63293.413092722563</v>
      </c>
      <c r="I263" s="9">
        <f t="shared" si="69"/>
        <v>1490471.7691477684</v>
      </c>
      <c r="J263" s="9">
        <f t="shared" si="70"/>
        <v>0.6308234015906653</v>
      </c>
      <c r="K263" s="9">
        <f t="shared" si="71"/>
        <v>163944.91037545251</v>
      </c>
      <c r="L263" s="9">
        <f t="shared" si="72"/>
        <v>2916.6391965502617</v>
      </c>
      <c r="M263" s="9">
        <f t="shared" si="73"/>
        <v>2638.2270402263948</v>
      </c>
      <c r="N263" s="9">
        <f t="shared" si="74"/>
        <v>3033.5412617751908</v>
      </c>
      <c r="O263" s="9">
        <f t="shared" si="75"/>
        <v>4074.4882600011515</v>
      </c>
      <c r="P263" s="9">
        <f t="shared" si="76"/>
        <v>337.80952349431027</v>
      </c>
      <c r="Q263" s="9">
        <f t="shared" si="77"/>
        <v>40.819042596699035</v>
      </c>
      <c r="R263" s="9">
        <f t="shared" si="78"/>
        <v>5771085.0598865263</v>
      </c>
      <c r="S263" s="9">
        <f t="shared" si="79"/>
        <v>-17463.487994190771</v>
      </c>
      <c r="T263" s="9">
        <f t="shared" si="80"/>
        <v>-25046.305905283894</v>
      </c>
      <c r="U263" s="9">
        <f t="shared" si="81"/>
        <v>97190.056786386063</v>
      </c>
      <c r="V263" s="9">
        <f t="shared" si="82"/>
        <v>-1550354.6381929964</v>
      </c>
      <c r="W263" s="9">
        <f t="shared" si="83"/>
        <v>-14312.565951893193</v>
      </c>
      <c r="X263" s="9">
        <f t="shared" si="84"/>
        <v>-5728.3547667423991</v>
      </c>
      <c r="Y263" s="9">
        <f t="shared" si="85"/>
        <v>341564.80793604074</v>
      </c>
      <c r="Z263" s="9">
        <f t="shared" si="86"/>
        <v>10515.752084903736</v>
      </c>
      <c r="AA263" s="20"/>
      <c r="AB263" s="9">
        <v>839115.41880116367</v>
      </c>
      <c r="AC263" s="9">
        <v>26.488846867941611</v>
      </c>
      <c r="AD263" s="9">
        <v>2.5245227081722946E-2</v>
      </c>
      <c r="AE263" s="9">
        <v>200268.27709955143</v>
      </c>
      <c r="AF263" s="9">
        <v>3175029.0307470532</v>
      </c>
      <c r="AG263" s="9">
        <v>1.9741120340755429</v>
      </c>
      <c r="AH263" s="9">
        <v>321025.12018611492</v>
      </c>
      <c r="AI263" s="9">
        <v>10071.96365384608</v>
      </c>
      <c r="AJ263" s="9">
        <v>7838.6740870620397</v>
      </c>
      <c r="AK263" s="9">
        <v>10314.018473138905</v>
      </c>
      <c r="AL263" s="9">
        <v>16000.21192370784</v>
      </c>
      <c r="AM263" s="9">
        <v>12743.367939314494</v>
      </c>
      <c r="AN263" s="9">
        <v>318.53951185850963</v>
      </c>
      <c r="AO263" s="9">
        <v>29570852.814947736</v>
      </c>
      <c r="AP263" s="9">
        <v>2126767.3818404749</v>
      </c>
      <c r="AQ263" s="9">
        <v>3009992.3837844175</v>
      </c>
      <c r="AR263" s="9">
        <v>552558.35157186957</v>
      </c>
      <c r="AS263" s="9">
        <v>73234838.158494174</v>
      </c>
      <c r="AT263" s="9">
        <v>67931.377309865798</v>
      </c>
      <c r="AU263" s="9">
        <v>122208.33745038058</v>
      </c>
      <c r="AV263" s="9">
        <v>780326.48783429374</v>
      </c>
      <c r="AW263" s="9">
        <v>27238.734140472279</v>
      </c>
      <c r="AX263" s="20"/>
      <c r="AY263" s="9">
        <v>-427853.18386206892</v>
      </c>
      <c r="AZ263" s="9">
        <v>23.45129071906387</v>
      </c>
      <c r="BA263" s="9">
        <v>1.9524390965237261E-2</v>
      </c>
      <c r="BB263" s="9">
        <v>136974.86400682887</v>
      </c>
      <c r="BC263" s="9">
        <v>1684557.2615992848</v>
      </c>
      <c r="BD263" s="9">
        <v>1.3432886324848776</v>
      </c>
      <c r="BE263" s="9">
        <v>157080.2098106624</v>
      </c>
      <c r="BF263" s="9">
        <v>7155.3244572958183</v>
      </c>
      <c r="BG263" s="9">
        <v>5200.4470468356449</v>
      </c>
      <c r="BH263" s="9">
        <v>7280.4772113637146</v>
      </c>
      <c r="BI263" s="9">
        <v>11925.723663706689</v>
      </c>
      <c r="BJ263" s="9">
        <v>12405.558415820184</v>
      </c>
      <c r="BK263" s="9">
        <v>277.72046926181059</v>
      </c>
      <c r="BL263" s="9">
        <v>23799767.755061209</v>
      </c>
      <c r="BM263" s="9">
        <v>2144230.8698346657</v>
      </c>
      <c r="BN263" s="9">
        <v>3035038.6896897014</v>
      </c>
      <c r="BO263" s="9">
        <v>455368.29478548351</v>
      </c>
      <c r="BP263" s="9">
        <v>74785192.796687171</v>
      </c>
      <c r="BQ263" s="9">
        <v>82243.943261758992</v>
      </c>
      <c r="BR263" s="9">
        <v>127936.69221712298</v>
      </c>
      <c r="BS263" s="9">
        <v>438761.679898253</v>
      </c>
      <c r="BT263" s="9">
        <v>16722.982055568544</v>
      </c>
      <c r="BU263" s="20"/>
    </row>
    <row r="264" spans="2:73" x14ac:dyDescent="0.2">
      <c r="B264" s="4" t="s">
        <v>31</v>
      </c>
      <c r="C264" s="12">
        <v>17</v>
      </c>
      <c r="D264" s="19"/>
      <c r="E264" s="9">
        <f t="shared" si="87"/>
        <v>1464419.5118070536</v>
      </c>
      <c r="F264" s="9">
        <f t="shared" ref="F264:F327" si="88">AC264-AZ264</f>
        <v>3.3338925987465444</v>
      </c>
      <c r="G264" s="9">
        <f t="shared" ref="G264:G327" si="89">AD264-BA264</f>
        <v>6.2271381398551831E-3</v>
      </c>
      <c r="H264" s="9">
        <f t="shared" ref="H264:H327" si="90">AE264-BB264</f>
        <v>68448.557645341469</v>
      </c>
      <c r="I264" s="9">
        <f t="shared" ref="I264:I327" si="91">AF264-BC264</f>
        <v>1601272.521844005</v>
      </c>
      <c r="J264" s="9">
        <f t="shared" ref="J264:J327" si="92">AG264-BD264</f>
        <v>0.67766693170576997</v>
      </c>
      <c r="K264" s="9">
        <f t="shared" ref="K264:K327" si="93">AH264-BE264</f>
        <v>174242.10609520241</v>
      </c>
      <c r="L264" s="9">
        <f t="shared" ref="L264:L327" si="94">AI264-BF264</f>
        <v>3150.788933167526</v>
      </c>
      <c r="M264" s="9">
        <f t="shared" ref="M264:M327" si="95">AJ264-BG264</f>
        <v>2860.727247561108</v>
      </c>
      <c r="N264" s="9">
        <f t="shared" ref="N264:N327" si="96">AK264-BH264</f>
        <v>3276.8011953757668</v>
      </c>
      <c r="O264" s="9">
        <f t="shared" ref="O264:O327" si="97">AL264-BI264</f>
        <v>4470.5675310810384</v>
      </c>
      <c r="P264" s="9">
        <f t="shared" ref="P264:P327" si="98">AM264-BJ264</f>
        <v>392.45613414836043</v>
      </c>
      <c r="Q264" s="9">
        <f t="shared" ref="Q264:Q327" si="99">AN264-BK264</f>
        <v>45.134061212135236</v>
      </c>
      <c r="R264" s="9">
        <f t="shared" ref="R264:R327" si="100">AO264-BL264</f>
        <v>6767199.0918675512</v>
      </c>
      <c r="S264" s="9">
        <f t="shared" ref="S264:S327" si="101">AP264-BM264</f>
        <v>-13086.839165739715</v>
      </c>
      <c r="T264" s="9">
        <f t="shared" ref="T264:T327" si="102">AQ264-BN264</f>
        <v>-18769.942589602899</v>
      </c>
      <c r="U264" s="9">
        <f t="shared" ref="U264:U327" si="103">AR264-BO264</f>
        <v>105643.36477300397</v>
      </c>
      <c r="V264" s="9">
        <f t="shared" ref="V264:V327" si="104">AS264-BP264</f>
        <v>-1447273.5132714957</v>
      </c>
      <c r="W264" s="9">
        <f t="shared" ref="W264:W327" si="105">AT264-BQ264</f>
        <v>-12273.941208207209</v>
      </c>
      <c r="X264" s="9">
        <f t="shared" ref="X264:X327" si="106">AU264-BR264</f>
        <v>-5497.0011554676166</v>
      </c>
      <c r="Y264" s="9">
        <f t="shared" ref="Y264:Y327" si="107">AV264-BS264</f>
        <v>366787.08816213236</v>
      </c>
      <c r="Z264" s="9">
        <f t="shared" ref="Z264:Z327" si="108">AW264-BT264</f>
        <v>11326.992455876763</v>
      </c>
      <c r="AA264" s="20"/>
      <c r="AB264" s="9">
        <v>1009825.5039536052</v>
      </c>
      <c r="AC264" s="9">
        <v>28.2508889877519</v>
      </c>
      <c r="AD264" s="9">
        <v>2.6971803540419757E-2</v>
      </c>
      <c r="AE264" s="9">
        <v>213984.35065259709</v>
      </c>
      <c r="AF264" s="9">
        <v>3391114.6122932443</v>
      </c>
      <c r="AG264" s="9">
        <v>2.1049111037209518</v>
      </c>
      <c r="AH264" s="9">
        <v>341139.82901903125</v>
      </c>
      <c r="AI264" s="9">
        <v>10753.321169044333</v>
      </c>
      <c r="AJ264" s="9">
        <v>8386.2022348239825</v>
      </c>
      <c r="AK264" s="9">
        <v>11012.308232449712</v>
      </c>
      <c r="AL264" s="9">
        <v>17141.648923769393</v>
      </c>
      <c r="AM264" s="9">
        <v>13573.361950957311</v>
      </c>
      <c r="AN264" s="9">
        <v>340.21205980280899</v>
      </c>
      <c r="AO264" s="9">
        <v>32054452.33162009</v>
      </c>
      <c r="AP264" s="9">
        <v>2265158.4600335923</v>
      </c>
      <c r="AQ264" s="9">
        <v>3205958.6652057059</v>
      </c>
      <c r="AR264" s="9">
        <v>589472.17798258027</v>
      </c>
      <c r="AS264" s="9">
        <v>78011993.833208621</v>
      </c>
      <c r="AT264" s="9">
        <v>75110.248507411772</v>
      </c>
      <c r="AU264" s="9">
        <v>130435.73432522561</v>
      </c>
      <c r="AV264" s="9">
        <v>832971.37305402651</v>
      </c>
      <c r="AW264" s="9">
        <v>29095.160889918356</v>
      </c>
      <c r="AX264" s="20"/>
      <c r="AY264" s="9">
        <v>-454594.00785344839</v>
      </c>
      <c r="AZ264" s="9">
        <v>24.916996389005355</v>
      </c>
      <c r="BA264" s="9">
        <v>2.0744665400564574E-2</v>
      </c>
      <c r="BB264" s="9">
        <v>145535.79300725562</v>
      </c>
      <c r="BC264" s="9">
        <v>1789842.0904492394</v>
      </c>
      <c r="BD264" s="9">
        <v>1.4272441720151818</v>
      </c>
      <c r="BE264" s="9">
        <v>166897.72292382884</v>
      </c>
      <c r="BF264" s="9">
        <v>7602.5322358768071</v>
      </c>
      <c r="BG264" s="9">
        <v>5525.4749872628745</v>
      </c>
      <c r="BH264" s="9">
        <v>7735.507037073945</v>
      </c>
      <c r="BI264" s="9">
        <v>12671.081392688355</v>
      </c>
      <c r="BJ264" s="9">
        <v>13180.90581680895</v>
      </c>
      <c r="BK264" s="9">
        <v>295.07799859067376</v>
      </c>
      <c r="BL264" s="9">
        <v>25287253.239752539</v>
      </c>
      <c r="BM264" s="9">
        <v>2278245.299199332</v>
      </c>
      <c r="BN264" s="9">
        <v>3224728.6077953088</v>
      </c>
      <c r="BO264" s="9">
        <v>483828.8132095763</v>
      </c>
      <c r="BP264" s="9">
        <v>79459267.346480116</v>
      </c>
      <c r="BQ264" s="9">
        <v>87384.189715618981</v>
      </c>
      <c r="BR264" s="9">
        <v>135932.73548069323</v>
      </c>
      <c r="BS264" s="9">
        <v>466184.28489189415</v>
      </c>
      <c r="BT264" s="9">
        <v>17768.168434041592</v>
      </c>
      <c r="BU264" s="20"/>
    </row>
    <row r="265" spans="2:73" x14ac:dyDescent="0.2">
      <c r="B265" s="4" t="s">
        <v>31</v>
      </c>
      <c r="C265" s="12">
        <v>18</v>
      </c>
      <c r="D265" s="19"/>
      <c r="E265" s="9">
        <f t="shared" ref="E265:E328" si="109">AB265-AY265</f>
        <v>1657190.6600627466</v>
      </c>
      <c r="F265" s="9">
        <f t="shared" si="88"/>
        <v>3.6426764697743401</v>
      </c>
      <c r="G265" s="9">
        <f t="shared" si="89"/>
        <v>6.7470790940826648E-3</v>
      </c>
      <c r="H265" s="9">
        <f t="shared" si="90"/>
        <v>73777.840939900314</v>
      </c>
      <c r="I265" s="9">
        <f t="shared" si="91"/>
        <v>1714370.1725012399</v>
      </c>
      <c r="J265" s="9">
        <f t="shared" si="92"/>
        <v>0.72532666465387363</v>
      </c>
      <c r="K265" s="9">
        <f t="shared" si="93"/>
        <v>184565.98145477034</v>
      </c>
      <c r="L265" s="9">
        <f t="shared" si="94"/>
        <v>3388.5335808427935</v>
      </c>
      <c r="M265" s="9">
        <f t="shared" si="95"/>
        <v>3090.3455146028218</v>
      </c>
      <c r="N265" s="9">
        <f t="shared" si="96"/>
        <v>3523.8922561983409</v>
      </c>
      <c r="O265" s="9">
        <f t="shared" si="97"/>
        <v>4876.7964076519274</v>
      </c>
      <c r="P265" s="9">
        <f t="shared" si="98"/>
        <v>450.96140372891205</v>
      </c>
      <c r="Q265" s="9">
        <f t="shared" si="99"/>
        <v>49.576163135811555</v>
      </c>
      <c r="R265" s="9">
        <f t="shared" si="100"/>
        <v>7784795.701578591</v>
      </c>
      <c r="S265" s="9">
        <f t="shared" si="101"/>
        <v>-8165.9475870886818</v>
      </c>
      <c r="T265" s="9">
        <f t="shared" si="102"/>
        <v>-11710.80750931846</v>
      </c>
      <c r="U265" s="9">
        <f t="shared" si="103"/>
        <v>114574.28871812206</v>
      </c>
      <c r="V265" s="9">
        <f t="shared" si="104"/>
        <v>-1325784.0623289943</v>
      </c>
      <c r="W265" s="9">
        <f t="shared" si="105"/>
        <v>-10127.906914811101</v>
      </c>
      <c r="X265" s="9">
        <f t="shared" si="106"/>
        <v>-5144.8235890726501</v>
      </c>
      <c r="Y265" s="9">
        <f t="shared" si="107"/>
        <v>392557.55096941441</v>
      </c>
      <c r="Z265" s="9">
        <f t="shared" si="108"/>
        <v>12161.862030794833</v>
      </c>
      <c r="AA265" s="20"/>
      <c r="AB265" s="9">
        <v>1175855.828217919</v>
      </c>
      <c r="AC265" s="9">
        <v>30.025378528721195</v>
      </c>
      <c r="AD265" s="9">
        <v>2.8712018929974568E-2</v>
      </c>
      <c r="AE265" s="9">
        <v>227874.56294758283</v>
      </c>
      <c r="AF265" s="9">
        <v>3609497.091800435</v>
      </c>
      <c r="AG265" s="9">
        <v>2.2365263761993606</v>
      </c>
      <c r="AH265" s="9">
        <v>361281.21749176562</v>
      </c>
      <c r="AI265" s="9">
        <v>11438.27359530059</v>
      </c>
      <c r="AJ265" s="9">
        <v>8940.8484422929214</v>
      </c>
      <c r="AK265" s="9">
        <v>11714.42911898252</v>
      </c>
      <c r="AL265" s="9">
        <v>18293.235529321948</v>
      </c>
      <c r="AM265" s="9">
        <v>14407.21462152662</v>
      </c>
      <c r="AN265" s="9">
        <v>362.01169105534836</v>
      </c>
      <c r="AO265" s="9">
        <v>34559534.426022455</v>
      </c>
      <c r="AP265" s="9">
        <v>2404093.7809769101</v>
      </c>
      <c r="AQ265" s="9">
        <v>3402707.7183915949</v>
      </c>
      <c r="AR265" s="9">
        <v>626863.62035179092</v>
      </c>
      <c r="AS265" s="9">
        <v>82807557.833944082</v>
      </c>
      <c r="AT265" s="9">
        <v>82396.529254667781</v>
      </c>
      <c r="AU265" s="9">
        <v>138783.95515519066</v>
      </c>
      <c r="AV265" s="9">
        <v>886164.44085494918</v>
      </c>
      <c r="AW265" s="9">
        <v>30975.216843309445</v>
      </c>
      <c r="AX265" s="20"/>
      <c r="AY265" s="9">
        <v>-481334.83184482751</v>
      </c>
      <c r="AZ265" s="9">
        <v>26.382702058946855</v>
      </c>
      <c r="BA265" s="9">
        <v>2.1964939835891904E-2</v>
      </c>
      <c r="BB265" s="9">
        <v>154096.72200768252</v>
      </c>
      <c r="BC265" s="9">
        <v>1895126.9192991951</v>
      </c>
      <c r="BD265" s="9">
        <v>1.5111997115454869</v>
      </c>
      <c r="BE265" s="9">
        <v>176715.23603699528</v>
      </c>
      <c r="BF265" s="9">
        <v>8049.7400144577969</v>
      </c>
      <c r="BG265" s="9">
        <v>5850.5029276900996</v>
      </c>
      <c r="BH265" s="9">
        <v>8190.536862784179</v>
      </c>
      <c r="BI265" s="9">
        <v>13416.439121670021</v>
      </c>
      <c r="BJ265" s="9">
        <v>13956.253217797708</v>
      </c>
      <c r="BK265" s="9">
        <v>312.43552791953681</v>
      </c>
      <c r="BL265" s="9">
        <v>26774738.724443864</v>
      </c>
      <c r="BM265" s="9">
        <v>2412259.7285639988</v>
      </c>
      <c r="BN265" s="9">
        <v>3414418.5259009134</v>
      </c>
      <c r="BO265" s="9">
        <v>512289.33163366886</v>
      </c>
      <c r="BP265" s="9">
        <v>84133341.896273077</v>
      </c>
      <c r="BQ265" s="9">
        <v>92524.436169478882</v>
      </c>
      <c r="BR265" s="9">
        <v>143928.77874426331</v>
      </c>
      <c r="BS265" s="9">
        <v>493606.88988553477</v>
      </c>
      <c r="BT265" s="9">
        <v>18813.354812514612</v>
      </c>
      <c r="BU265" s="20"/>
    </row>
    <row r="266" spans="2:73" x14ac:dyDescent="0.2">
      <c r="B266" s="4" t="s">
        <v>31</v>
      </c>
      <c r="C266" s="12">
        <v>19</v>
      </c>
      <c r="D266" s="19"/>
      <c r="E266" s="9">
        <f t="shared" si="109"/>
        <v>1811609.3826018036</v>
      </c>
      <c r="F266" s="9">
        <f t="shared" si="88"/>
        <v>3.9672390406182387</v>
      </c>
      <c r="G266" s="9">
        <f t="shared" si="89"/>
        <v>7.358266392792169E-3</v>
      </c>
      <c r="H266" s="9">
        <f t="shared" si="90"/>
        <v>80380.192645020317</v>
      </c>
      <c r="I266" s="9">
        <f t="shared" si="91"/>
        <v>1877223.5419557991</v>
      </c>
      <c r="J266" s="9">
        <f t="shared" si="92"/>
        <v>0.79362189848053122</v>
      </c>
      <c r="K266" s="9">
        <f t="shared" si="93"/>
        <v>202898.03090624497</v>
      </c>
      <c r="L266" s="9">
        <f t="shared" si="94"/>
        <v>3695.4451243845069</v>
      </c>
      <c r="M266" s="9">
        <f t="shared" si="95"/>
        <v>3377.5285748915639</v>
      </c>
      <c r="N266" s="9">
        <f t="shared" si="96"/>
        <v>3843.3692497609009</v>
      </c>
      <c r="O266" s="9">
        <f t="shared" si="97"/>
        <v>5305.7464136061972</v>
      </c>
      <c r="P266" s="9">
        <f t="shared" si="98"/>
        <v>485.32702958099071</v>
      </c>
      <c r="Q266" s="9">
        <f t="shared" si="99"/>
        <v>53.881643178149659</v>
      </c>
      <c r="R266" s="9">
        <f t="shared" si="100"/>
        <v>8310104.881086614</v>
      </c>
      <c r="S266" s="9">
        <f t="shared" si="101"/>
        <v>-10824.623229348566</v>
      </c>
      <c r="T266" s="9">
        <f t="shared" si="102"/>
        <v>-15523.692757487763</v>
      </c>
      <c r="U266" s="9">
        <f t="shared" si="103"/>
        <v>125356.93523936777</v>
      </c>
      <c r="V266" s="9">
        <f t="shared" si="104"/>
        <v>-1526819.998508051</v>
      </c>
      <c r="W266" s="9">
        <f t="shared" si="105"/>
        <v>-12316.917061390137</v>
      </c>
      <c r="X266" s="9">
        <f t="shared" si="106"/>
        <v>-5792.15706972935</v>
      </c>
      <c r="Y266" s="9">
        <f t="shared" si="107"/>
        <v>429604.28740965843</v>
      </c>
      <c r="Z266" s="9">
        <f t="shared" si="108"/>
        <v>13323.744448930422</v>
      </c>
      <c r="AA266" s="20"/>
      <c r="AB266" s="9">
        <v>1303533.7267655968</v>
      </c>
      <c r="AC266" s="9">
        <v>31.815646769506579</v>
      </c>
      <c r="AD266" s="9">
        <v>3.0543480664011396E-2</v>
      </c>
      <c r="AE266" s="9">
        <v>243037.84365312959</v>
      </c>
      <c r="AF266" s="9">
        <v>3877635.2901049489</v>
      </c>
      <c r="AG266" s="9">
        <v>2.3887771495563226</v>
      </c>
      <c r="AH266" s="9">
        <v>389430.78005640651</v>
      </c>
      <c r="AI266" s="9">
        <v>12192.392917423289</v>
      </c>
      <c r="AJ266" s="9">
        <v>9553.059443008895</v>
      </c>
      <c r="AK266" s="9">
        <v>12488.935938255307</v>
      </c>
      <c r="AL266" s="9">
        <v>19467.543264257885</v>
      </c>
      <c r="AM266" s="9">
        <v>15216.927648367464</v>
      </c>
      <c r="AN266" s="9">
        <v>383.67470042654963</v>
      </c>
      <c r="AO266" s="9">
        <v>36572329.090221807</v>
      </c>
      <c r="AP266" s="9">
        <v>2535449.5346993171</v>
      </c>
      <c r="AQ266" s="9">
        <v>3588584.7512490344</v>
      </c>
      <c r="AR266" s="9">
        <v>666106.7852971293</v>
      </c>
      <c r="AS266" s="9">
        <v>87280596.447557971</v>
      </c>
      <c r="AT266" s="9">
        <v>85347.76556194869</v>
      </c>
      <c r="AU266" s="9">
        <v>146132.66493810411</v>
      </c>
      <c r="AV266" s="9">
        <v>950633.78228883387</v>
      </c>
      <c r="AW266" s="9">
        <v>33182.285639918075</v>
      </c>
      <c r="AX266" s="20"/>
      <c r="AY266" s="9">
        <v>-508075.65583620692</v>
      </c>
      <c r="AZ266" s="9">
        <v>27.84840772888834</v>
      </c>
      <c r="BA266" s="9">
        <v>2.3185214271219227E-2</v>
      </c>
      <c r="BB266" s="9">
        <v>162657.65100810927</v>
      </c>
      <c r="BC266" s="9">
        <v>2000411.7481491498</v>
      </c>
      <c r="BD266" s="9">
        <v>1.5951552510757914</v>
      </c>
      <c r="BE266" s="9">
        <v>186532.74915016154</v>
      </c>
      <c r="BF266" s="9">
        <v>8496.947793038782</v>
      </c>
      <c r="BG266" s="9">
        <v>6175.530868117331</v>
      </c>
      <c r="BH266" s="9">
        <v>8645.5666884944058</v>
      </c>
      <c r="BI266" s="9">
        <v>14161.796850651688</v>
      </c>
      <c r="BJ266" s="9">
        <v>14731.600618786473</v>
      </c>
      <c r="BK266" s="9">
        <v>329.79305724839998</v>
      </c>
      <c r="BL266" s="9">
        <v>28262224.209135193</v>
      </c>
      <c r="BM266" s="9">
        <v>2546274.1579286656</v>
      </c>
      <c r="BN266" s="9">
        <v>3604108.4440065222</v>
      </c>
      <c r="BO266" s="9">
        <v>540749.85005776153</v>
      </c>
      <c r="BP266" s="9">
        <v>88807416.446066022</v>
      </c>
      <c r="BQ266" s="9">
        <v>97664.682623338827</v>
      </c>
      <c r="BR266" s="9">
        <v>151924.82200783346</v>
      </c>
      <c r="BS266" s="9">
        <v>521029.49487917544</v>
      </c>
      <c r="BT266" s="9">
        <v>19858.541190987653</v>
      </c>
      <c r="BU266" s="20"/>
    </row>
    <row r="267" spans="2:73" x14ac:dyDescent="0.2">
      <c r="B267" s="5" t="s">
        <v>31</v>
      </c>
      <c r="C267" s="13">
        <v>20</v>
      </c>
      <c r="D267" s="19"/>
      <c r="E267" s="10">
        <f t="shared" si="109"/>
        <v>1991974.083706989</v>
      </c>
      <c r="F267" s="10">
        <f t="shared" si="88"/>
        <v>4.2788958734732923</v>
      </c>
      <c r="G267" s="10">
        <f t="shared" si="89"/>
        <v>7.8903030184868245E-3</v>
      </c>
      <c r="H267" s="10">
        <f t="shared" si="90"/>
        <v>85783.800691965618</v>
      </c>
      <c r="I267" s="10">
        <f t="shared" si="91"/>
        <v>1993623.3494459675</v>
      </c>
      <c r="J267" s="10">
        <f t="shared" si="92"/>
        <v>0.84278766565265784</v>
      </c>
      <c r="K267" s="10">
        <f t="shared" si="93"/>
        <v>213721.41480893904</v>
      </c>
      <c r="L267" s="10">
        <f t="shared" si="94"/>
        <v>3941.0062172849975</v>
      </c>
      <c r="M267" s="10">
        <f t="shared" si="95"/>
        <v>3611.5319403592175</v>
      </c>
      <c r="N267" s="10">
        <f t="shared" si="96"/>
        <v>4098.4954346682825</v>
      </c>
      <c r="O267" s="10">
        <f t="shared" si="97"/>
        <v>5722.0430043471461</v>
      </c>
      <c r="P267" s="10">
        <f t="shared" si="98"/>
        <v>542.9183108367215</v>
      </c>
      <c r="Q267" s="10">
        <f t="shared" si="99"/>
        <v>58.420772007560686</v>
      </c>
      <c r="R267" s="10">
        <f t="shared" si="100"/>
        <v>9357332.8506654836</v>
      </c>
      <c r="S267" s="10">
        <f t="shared" si="101"/>
        <v>-6215.2370214425027</v>
      </c>
      <c r="T267" s="10">
        <f t="shared" si="102"/>
        <v>-8912.3651081924327</v>
      </c>
      <c r="U267" s="10">
        <f t="shared" si="103"/>
        <v>134258.8679963086</v>
      </c>
      <c r="V267" s="10">
        <f t="shared" si="104"/>
        <v>-1418052.5596931279</v>
      </c>
      <c r="W267" s="10">
        <f t="shared" si="105"/>
        <v>-10174.827124568517</v>
      </c>
      <c r="X267" s="10">
        <f t="shared" si="106"/>
        <v>-5543.5735483134922</v>
      </c>
      <c r="Y267" s="10">
        <f t="shared" si="107"/>
        <v>456087.44156333839</v>
      </c>
      <c r="Z267" s="10">
        <f t="shared" si="108"/>
        <v>14177.110198444821</v>
      </c>
      <c r="AA267" s="20"/>
      <c r="AB267" s="10">
        <v>1457157.6038794022</v>
      </c>
      <c r="AC267" s="10">
        <v>33.593009272303135</v>
      </c>
      <c r="AD267" s="10">
        <v>3.2295791725033378E-2</v>
      </c>
      <c r="AE267" s="10">
        <v>257002.3807005017</v>
      </c>
      <c r="AF267" s="10">
        <v>4099319.9264450721</v>
      </c>
      <c r="AG267" s="10">
        <v>2.5218984562587545</v>
      </c>
      <c r="AH267" s="10">
        <v>410071.67707226699</v>
      </c>
      <c r="AI267" s="10">
        <v>12885.16178890477</v>
      </c>
      <c r="AJ267" s="10">
        <v>10112.090748903773</v>
      </c>
      <c r="AK267" s="10">
        <v>13199.091948872923</v>
      </c>
      <c r="AL267" s="10">
        <v>20629.197583980502</v>
      </c>
      <c r="AM267" s="10">
        <v>16049.866330611951</v>
      </c>
      <c r="AN267" s="10">
        <v>405.57135858482388</v>
      </c>
      <c r="AO267" s="10">
        <v>39107042.544491991</v>
      </c>
      <c r="AP267" s="10">
        <v>2674073.3502718881</v>
      </c>
      <c r="AQ267" s="10">
        <v>3784885.9970039343</v>
      </c>
      <c r="AR267" s="10">
        <v>703469.23647816281</v>
      </c>
      <c r="AS267" s="10">
        <v>92063438.436165825</v>
      </c>
      <c r="AT267" s="10">
        <v>92630.101952630197</v>
      </c>
      <c r="AU267" s="10">
        <v>154377.29172309025</v>
      </c>
      <c r="AV267" s="10">
        <v>1004539.5414361549</v>
      </c>
      <c r="AW267" s="10">
        <v>35080.837767905512</v>
      </c>
      <c r="AX267" s="20"/>
      <c r="AY267" s="10">
        <v>-534816.47982758668</v>
      </c>
      <c r="AZ267" s="10">
        <v>29.314113398829843</v>
      </c>
      <c r="BA267" s="10">
        <v>2.4405488706546553E-2</v>
      </c>
      <c r="BB267" s="10">
        <v>171218.58000853608</v>
      </c>
      <c r="BC267" s="10">
        <v>2105696.5769991046</v>
      </c>
      <c r="BD267" s="10">
        <v>1.6791107906060967</v>
      </c>
      <c r="BE267" s="10">
        <v>196350.26226332795</v>
      </c>
      <c r="BF267" s="10">
        <v>8944.1555716197727</v>
      </c>
      <c r="BG267" s="10">
        <v>6500.5588085445552</v>
      </c>
      <c r="BH267" s="10">
        <v>9100.5965142046407</v>
      </c>
      <c r="BI267" s="10">
        <v>14907.154579633356</v>
      </c>
      <c r="BJ267" s="10">
        <v>15506.948019775229</v>
      </c>
      <c r="BK267" s="10">
        <v>347.1505865772632</v>
      </c>
      <c r="BL267" s="10">
        <v>29749709.693826508</v>
      </c>
      <c r="BM267" s="10">
        <v>2680288.5872933306</v>
      </c>
      <c r="BN267" s="10">
        <v>3793798.3621121268</v>
      </c>
      <c r="BO267" s="10">
        <v>569210.36848185421</v>
      </c>
      <c r="BP267" s="10">
        <v>93481490.995858952</v>
      </c>
      <c r="BQ267" s="10">
        <v>102804.92907719871</v>
      </c>
      <c r="BR267" s="10">
        <v>159920.86527140375</v>
      </c>
      <c r="BS267" s="10">
        <v>548452.09987281647</v>
      </c>
      <c r="BT267" s="10">
        <v>20903.727569460691</v>
      </c>
      <c r="BU267" s="20"/>
    </row>
    <row r="268" spans="2:73" x14ac:dyDescent="0.2">
      <c r="B268" s="7" t="s">
        <v>32</v>
      </c>
      <c r="C268" s="11">
        <v>1</v>
      </c>
      <c r="D268" s="19"/>
      <c r="E268" s="8">
        <f t="shared" si="109"/>
        <v>0</v>
      </c>
      <c r="F268" s="8">
        <f t="shared" si="88"/>
        <v>0</v>
      </c>
      <c r="G268" s="8">
        <f t="shared" si="89"/>
        <v>0</v>
      </c>
      <c r="H268" s="8">
        <f t="shared" si="90"/>
        <v>0</v>
      </c>
      <c r="I268" s="8">
        <f t="shared" si="91"/>
        <v>0</v>
      </c>
      <c r="J268" s="8">
        <f t="shared" si="92"/>
        <v>0</v>
      </c>
      <c r="K268" s="8">
        <f t="shared" si="93"/>
        <v>0</v>
      </c>
      <c r="L268" s="8">
        <f t="shared" si="94"/>
        <v>0</v>
      </c>
      <c r="M268" s="8">
        <f t="shared" si="95"/>
        <v>0</v>
      </c>
      <c r="N268" s="8">
        <f t="shared" si="96"/>
        <v>0</v>
      </c>
      <c r="O268" s="8">
        <f t="shared" si="97"/>
        <v>0</v>
      </c>
      <c r="P268" s="8">
        <f t="shared" si="98"/>
        <v>0</v>
      </c>
      <c r="Q268" s="8">
        <f t="shared" si="99"/>
        <v>0</v>
      </c>
      <c r="R268" s="8">
        <f t="shared" si="100"/>
        <v>0</v>
      </c>
      <c r="S268" s="8">
        <f t="shared" si="101"/>
        <v>0</v>
      </c>
      <c r="T268" s="8">
        <f t="shared" si="102"/>
        <v>0</v>
      </c>
      <c r="U268" s="8">
        <f t="shared" si="103"/>
        <v>0</v>
      </c>
      <c r="V268" s="8">
        <f t="shared" si="104"/>
        <v>0</v>
      </c>
      <c r="W268" s="8">
        <f t="shared" si="105"/>
        <v>0</v>
      </c>
      <c r="X268" s="8">
        <f t="shared" si="106"/>
        <v>0</v>
      </c>
      <c r="Y268" s="8">
        <f t="shared" si="107"/>
        <v>0</v>
      </c>
      <c r="Z268" s="8">
        <f t="shared" si="108"/>
        <v>0</v>
      </c>
      <c r="AA268" s="20"/>
      <c r="AB268" s="8">
        <v>-26740.823991379308</v>
      </c>
      <c r="AC268" s="8">
        <v>1.4657056699414917</v>
      </c>
      <c r="AD268" s="8">
        <v>1.2202744353273284E-3</v>
      </c>
      <c r="AE268" s="8">
        <v>8560.9290004268023</v>
      </c>
      <c r="AF268" s="8">
        <v>105284.82884995527</v>
      </c>
      <c r="AG268" s="8">
        <v>8.3955539530304837E-2</v>
      </c>
      <c r="AH268" s="8">
        <v>9817.5131131663984</v>
      </c>
      <c r="AI268" s="8">
        <v>447.20777858098864</v>
      </c>
      <c r="AJ268" s="8">
        <v>325.0279404272278</v>
      </c>
      <c r="AK268" s="8">
        <v>455.02982571023216</v>
      </c>
      <c r="AL268" s="8">
        <v>745.35772898166795</v>
      </c>
      <c r="AM268" s="8">
        <v>775.34740098876114</v>
      </c>
      <c r="AN268" s="8">
        <v>17.357529328863158</v>
      </c>
      <c r="AO268" s="8">
        <v>1487485.4846913256</v>
      </c>
      <c r="AP268" s="8">
        <v>134014.42936466658</v>
      </c>
      <c r="AQ268" s="8">
        <v>189689.91810560631</v>
      </c>
      <c r="AR268" s="8">
        <v>28460.518424092719</v>
      </c>
      <c r="AS268" s="8">
        <v>4674074.5497929482</v>
      </c>
      <c r="AT268" s="8">
        <v>5140.2464538599361</v>
      </c>
      <c r="AU268" s="8">
        <v>7996.0432635701854</v>
      </c>
      <c r="AV268" s="8">
        <v>27422.604993640809</v>
      </c>
      <c r="AW268" s="8">
        <v>1045.186378473034</v>
      </c>
      <c r="AX268" s="20"/>
      <c r="AY268" s="8">
        <v>-26740.823991379308</v>
      </c>
      <c r="AZ268" s="8">
        <v>1.4657056699414917</v>
      </c>
      <c r="BA268" s="8">
        <v>1.2202744353273284E-3</v>
      </c>
      <c r="BB268" s="8">
        <v>8560.9290004268023</v>
      </c>
      <c r="BC268" s="8">
        <v>105284.82884995527</v>
      </c>
      <c r="BD268" s="8">
        <v>8.3955539530304837E-2</v>
      </c>
      <c r="BE268" s="8">
        <v>9817.5131131663984</v>
      </c>
      <c r="BF268" s="8">
        <v>447.20777858098864</v>
      </c>
      <c r="BG268" s="8">
        <v>325.0279404272278</v>
      </c>
      <c r="BH268" s="8">
        <v>455.02982571023216</v>
      </c>
      <c r="BI268" s="8">
        <v>745.35772898166795</v>
      </c>
      <c r="BJ268" s="8">
        <v>775.34740098876114</v>
      </c>
      <c r="BK268" s="8">
        <v>17.357529328863158</v>
      </c>
      <c r="BL268" s="8">
        <v>1487485.4846913256</v>
      </c>
      <c r="BM268" s="8">
        <v>134014.42936466658</v>
      </c>
      <c r="BN268" s="8">
        <v>189689.91810560631</v>
      </c>
      <c r="BO268" s="8">
        <v>28460.518424092719</v>
      </c>
      <c r="BP268" s="8">
        <v>4674074.5497929482</v>
      </c>
      <c r="BQ268" s="8">
        <v>5140.2464538599361</v>
      </c>
      <c r="BR268" s="8">
        <v>7996.0432635701854</v>
      </c>
      <c r="BS268" s="8">
        <v>27422.604993640809</v>
      </c>
      <c r="BT268" s="8">
        <v>1045.186378473034</v>
      </c>
      <c r="BU268" s="20"/>
    </row>
    <row r="269" spans="2:73" x14ac:dyDescent="0.2">
      <c r="B269" s="4" t="s">
        <v>32</v>
      </c>
      <c r="C269" s="12">
        <v>2</v>
      </c>
      <c r="D269" s="19"/>
      <c r="E269" s="9">
        <f t="shared" si="109"/>
        <v>0</v>
      </c>
      <c r="F269" s="9">
        <f t="shared" si="88"/>
        <v>0</v>
      </c>
      <c r="G269" s="9">
        <f t="shared" si="89"/>
        <v>0</v>
      </c>
      <c r="H269" s="9">
        <f t="shared" si="90"/>
        <v>0</v>
      </c>
      <c r="I269" s="9">
        <f t="shared" si="91"/>
        <v>0</v>
      </c>
      <c r="J269" s="9">
        <f t="shared" si="92"/>
        <v>0</v>
      </c>
      <c r="K269" s="9">
        <f t="shared" si="93"/>
        <v>0</v>
      </c>
      <c r="L269" s="9">
        <f t="shared" si="94"/>
        <v>0</v>
      </c>
      <c r="M269" s="9">
        <f t="shared" si="95"/>
        <v>0</v>
      </c>
      <c r="N269" s="9">
        <f t="shared" si="96"/>
        <v>0</v>
      </c>
      <c r="O269" s="9">
        <f t="shared" si="97"/>
        <v>0</v>
      </c>
      <c r="P269" s="9">
        <f t="shared" si="98"/>
        <v>0</v>
      </c>
      <c r="Q269" s="9">
        <f t="shared" si="99"/>
        <v>0</v>
      </c>
      <c r="R269" s="9">
        <f t="shared" si="100"/>
        <v>0</v>
      </c>
      <c r="S269" s="9">
        <f t="shared" si="101"/>
        <v>0</v>
      </c>
      <c r="T269" s="9">
        <f t="shared" si="102"/>
        <v>0</v>
      </c>
      <c r="U269" s="9">
        <f t="shared" si="103"/>
        <v>0</v>
      </c>
      <c r="V269" s="9">
        <f t="shared" si="104"/>
        <v>0</v>
      </c>
      <c r="W269" s="9">
        <f t="shared" si="105"/>
        <v>0</v>
      </c>
      <c r="X269" s="9">
        <f t="shared" si="106"/>
        <v>0</v>
      </c>
      <c r="Y269" s="9">
        <f t="shared" si="107"/>
        <v>0</v>
      </c>
      <c r="Z269" s="9">
        <f t="shared" si="108"/>
        <v>0</v>
      </c>
      <c r="AA269" s="20"/>
      <c r="AB269" s="9">
        <v>-53481.647982758615</v>
      </c>
      <c r="AC269" s="9">
        <v>2.9314113398829833</v>
      </c>
      <c r="AD269" s="9">
        <v>2.4405488706546567E-3</v>
      </c>
      <c r="AE269" s="9">
        <v>17121.858000853605</v>
      </c>
      <c r="AF269" s="9">
        <v>210569.65769991055</v>
      </c>
      <c r="AG269" s="9">
        <v>0.16791107906060967</v>
      </c>
      <c r="AH269" s="9">
        <v>19635.026226332797</v>
      </c>
      <c r="AI269" s="9">
        <v>894.41555716197729</v>
      </c>
      <c r="AJ269" s="9">
        <v>650.05588085445561</v>
      </c>
      <c r="AK269" s="9">
        <v>910.05965142046432</v>
      </c>
      <c r="AL269" s="9">
        <v>1490.7154579633359</v>
      </c>
      <c r="AM269" s="9">
        <v>1550.6948019775223</v>
      </c>
      <c r="AN269" s="9">
        <v>34.715058657726317</v>
      </c>
      <c r="AO269" s="9">
        <v>2974970.9693826512</v>
      </c>
      <c r="AP269" s="9">
        <v>268028.85872933315</v>
      </c>
      <c r="AQ269" s="9">
        <v>379379.83621121262</v>
      </c>
      <c r="AR269" s="9">
        <v>56921.036848185438</v>
      </c>
      <c r="AS269" s="9">
        <v>9348149.0995858964</v>
      </c>
      <c r="AT269" s="9">
        <v>10280.492907719872</v>
      </c>
      <c r="AU269" s="9">
        <v>15992.086527140371</v>
      </c>
      <c r="AV269" s="9">
        <v>54845.209987281618</v>
      </c>
      <c r="AW269" s="9">
        <v>2090.372756946068</v>
      </c>
      <c r="AX269" s="20"/>
      <c r="AY269" s="9">
        <v>-53481.647982758615</v>
      </c>
      <c r="AZ269" s="9">
        <v>2.9314113398829833</v>
      </c>
      <c r="BA269" s="9">
        <v>2.4405488706546567E-3</v>
      </c>
      <c r="BB269" s="9">
        <v>17121.858000853605</v>
      </c>
      <c r="BC269" s="9">
        <v>210569.65769991055</v>
      </c>
      <c r="BD269" s="9">
        <v>0.16791107906060967</v>
      </c>
      <c r="BE269" s="9">
        <v>19635.026226332797</v>
      </c>
      <c r="BF269" s="9">
        <v>894.41555716197729</v>
      </c>
      <c r="BG269" s="9">
        <v>650.05588085445561</v>
      </c>
      <c r="BH269" s="9">
        <v>910.05965142046432</v>
      </c>
      <c r="BI269" s="9">
        <v>1490.7154579633359</v>
      </c>
      <c r="BJ269" s="9">
        <v>1550.6948019775223</v>
      </c>
      <c r="BK269" s="9">
        <v>34.715058657726317</v>
      </c>
      <c r="BL269" s="9">
        <v>2974970.9693826512</v>
      </c>
      <c r="BM269" s="9">
        <v>268028.85872933315</v>
      </c>
      <c r="BN269" s="9">
        <v>379379.83621121262</v>
      </c>
      <c r="BO269" s="9">
        <v>56921.036848185438</v>
      </c>
      <c r="BP269" s="9">
        <v>9348149.0995858964</v>
      </c>
      <c r="BQ269" s="9">
        <v>10280.492907719872</v>
      </c>
      <c r="BR269" s="9">
        <v>15992.086527140371</v>
      </c>
      <c r="BS269" s="9">
        <v>54845.209987281618</v>
      </c>
      <c r="BT269" s="9">
        <v>2090.372756946068</v>
      </c>
      <c r="BU269" s="20"/>
    </row>
    <row r="270" spans="2:73" x14ac:dyDescent="0.2">
      <c r="B270" s="4" t="s">
        <v>32</v>
      </c>
      <c r="C270" s="12">
        <v>3</v>
      </c>
      <c r="D270" s="19"/>
      <c r="E270" s="9">
        <f t="shared" si="109"/>
        <v>0</v>
      </c>
      <c r="F270" s="9">
        <f t="shared" si="88"/>
        <v>0</v>
      </c>
      <c r="G270" s="9">
        <f t="shared" si="89"/>
        <v>0</v>
      </c>
      <c r="H270" s="9">
        <f t="shared" si="90"/>
        <v>0</v>
      </c>
      <c r="I270" s="9">
        <f t="shared" si="91"/>
        <v>0</v>
      </c>
      <c r="J270" s="9">
        <f t="shared" si="92"/>
        <v>0</v>
      </c>
      <c r="K270" s="9">
        <f t="shared" si="93"/>
        <v>0</v>
      </c>
      <c r="L270" s="9">
        <f t="shared" si="94"/>
        <v>0</v>
      </c>
      <c r="M270" s="9">
        <f t="shared" si="95"/>
        <v>0</v>
      </c>
      <c r="N270" s="9">
        <f t="shared" si="96"/>
        <v>0</v>
      </c>
      <c r="O270" s="9">
        <f t="shared" si="97"/>
        <v>0</v>
      </c>
      <c r="P270" s="9">
        <f t="shared" si="98"/>
        <v>0</v>
      </c>
      <c r="Q270" s="9">
        <f t="shared" si="99"/>
        <v>0</v>
      </c>
      <c r="R270" s="9">
        <f t="shared" si="100"/>
        <v>0</v>
      </c>
      <c r="S270" s="9">
        <f t="shared" si="101"/>
        <v>0</v>
      </c>
      <c r="T270" s="9">
        <f t="shared" si="102"/>
        <v>0</v>
      </c>
      <c r="U270" s="9">
        <f t="shared" si="103"/>
        <v>0</v>
      </c>
      <c r="V270" s="9">
        <f t="shared" si="104"/>
        <v>0</v>
      </c>
      <c r="W270" s="9">
        <f t="shared" si="105"/>
        <v>0</v>
      </c>
      <c r="X270" s="9">
        <f t="shared" si="106"/>
        <v>0</v>
      </c>
      <c r="Y270" s="9">
        <f t="shared" si="107"/>
        <v>0</v>
      </c>
      <c r="Z270" s="9">
        <f t="shared" si="108"/>
        <v>0</v>
      </c>
      <c r="AA270" s="20"/>
      <c r="AB270" s="9">
        <v>-80222.471974137952</v>
      </c>
      <c r="AC270" s="9">
        <v>4.3971170098244725</v>
      </c>
      <c r="AD270" s="9">
        <v>3.6608233059819834E-3</v>
      </c>
      <c r="AE270" s="9">
        <v>25682.787001280416</v>
      </c>
      <c r="AF270" s="9">
        <v>315854.48654986604</v>
      </c>
      <c r="AG270" s="9">
        <v>0.25186661859091447</v>
      </c>
      <c r="AH270" s="9">
        <v>29452.539339499217</v>
      </c>
      <c r="AI270" s="9">
        <v>1341.6233357429662</v>
      </c>
      <c r="AJ270" s="9">
        <v>975.08382128168364</v>
      </c>
      <c r="AK270" s="9">
        <v>1365.0894771306964</v>
      </c>
      <c r="AL270" s="9">
        <v>2236.0731869450033</v>
      </c>
      <c r="AM270" s="9">
        <v>2326.0422029662845</v>
      </c>
      <c r="AN270" s="9">
        <v>52.072587986589461</v>
      </c>
      <c r="AO270" s="9">
        <v>4462456.4540739749</v>
      </c>
      <c r="AP270" s="9">
        <v>402043.28809399978</v>
      </c>
      <c r="AQ270" s="9">
        <v>569069.75431681878</v>
      </c>
      <c r="AR270" s="9">
        <v>85381.555272278129</v>
      </c>
      <c r="AS270" s="9">
        <v>14022223.649378847</v>
      </c>
      <c r="AT270" s="9">
        <v>15420.73936157981</v>
      </c>
      <c r="AU270" s="9">
        <v>23988.129790710558</v>
      </c>
      <c r="AV270" s="9">
        <v>82267.814980922456</v>
      </c>
      <c r="AW270" s="9">
        <v>3135.5591354191033</v>
      </c>
      <c r="AX270" s="20"/>
      <c r="AY270" s="9">
        <v>-80222.471974137938</v>
      </c>
      <c r="AZ270" s="9">
        <v>4.3971170098244725</v>
      </c>
      <c r="BA270" s="9">
        <v>3.6608233059819834E-3</v>
      </c>
      <c r="BB270" s="9">
        <v>25682.787001280416</v>
      </c>
      <c r="BC270" s="9">
        <v>315854.48654986604</v>
      </c>
      <c r="BD270" s="9">
        <v>0.25186661859091447</v>
      </c>
      <c r="BE270" s="9">
        <v>29452.539339499217</v>
      </c>
      <c r="BF270" s="9">
        <v>1341.6233357429662</v>
      </c>
      <c r="BG270" s="9">
        <v>975.08382128168364</v>
      </c>
      <c r="BH270" s="9">
        <v>1365.0894771306964</v>
      </c>
      <c r="BI270" s="9">
        <v>2236.0731869450033</v>
      </c>
      <c r="BJ270" s="9">
        <v>2326.0422029662845</v>
      </c>
      <c r="BK270" s="9">
        <v>52.072587986589461</v>
      </c>
      <c r="BL270" s="9">
        <v>4462456.4540739749</v>
      </c>
      <c r="BM270" s="9">
        <v>402043.28809399978</v>
      </c>
      <c r="BN270" s="9">
        <v>569069.75431681878</v>
      </c>
      <c r="BO270" s="9">
        <v>85381.555272278129</v>
      </c>
      <c r="BP270" s="9">
        <v>14022223.649378847</v>
      </c>
      <c r="BQ270" s="9">
        <v>15420.73936157981</v>
      </c>
      <c r="BR270" s="9">
        <v>23988.129790710558</v>
      </c>
      <c r="BS270" s="9">
        <v>82267.814980922456</v>
      </c>
      <c r="BT270" s="9">
        <v>3135.5591354191033</v>
      </c>
      <c r="BU270" s="20"/>
    </row>
    <row r="271" spans="2:73" x14ac:dyDescent="0.2">
      <c r="B271" s="4" t="s">
        <v>32</v>
      </c>
      <c r="C271" s="12">
        <v>4</v>
      </c>
      <c r="D271" s="19"/>
      <c r="E271" s="9">
        <f t="shared" si="109"/>
        <v>0</v>
      </c>
      <c r="F271" s="9">
        <f t="shared" si="88"/>
        <v>0</v>
      </c>
      <c r="G271" s="9">
        <f t="shared" si="89"/>
        <v>0</v>
      </c>
      <c r="H271" s="9">
        <f t="shared" si="90"/>
        <v>0</v>
      </c>
      <c r="I271" s="9">
        <f t="shared" si="91"/>
        <v>0</v>
      </c>
      <c r="J271" s="9">
        <f t="shared" si="92"/>
        <v>0</v>
      </c>
      <c r="K271" s="9">
        <f t="shared" si="93"/>
        <v>0</v>
      </c>
      <c r="L271" s="9">
        <f t="shared" si="94"/>
        <v>0</v>
      </c>
      <c r="M271" s="9">
        <f t="shared" si="95"/>
        <v>0</v>
      </c>
      <c r="N271" s="9">
        <f t="shared" si="96"/>
        <v>0</v>
      </c>
      <c r="O271" s="9">
        <f t="shared" si="97"/>
        <v>0</v>
      </c>
      <c r="P271" s="9">
        <f t="shared" si="98"/>
        <v>0</v>
      </c>
      <c r="Q271" s="9">
        <f t="shared" si="99"/>
        <v>0</v>
      </c>
      <c r="R271" s="9">
        <f t="shared" si="100"/>
        <v>0</v>
      </c>
      <c r="S271" s="9">
        <f t="shared" si="101"/>
        <v>0</v>
      </c>
      <c r="T271" s="9">
        <f t="shared" si="102"/>
        <v>0</v>
      </c>
      <c r="U271" s="9">
        <f t="shared" si="103"/>
        <v>0</v>
      </c>
      <c r="V271" s="9">
        <f t="shared" si="104"/>
        <v>0</v>
      </c>
      <c r="W271" s="9">
        <f t="shared" si="105"/>
        <v>0</v>
      </c>
      <c r="X271" s="9">
        <f t="shared" si="106"/>
        <v>0</v>
      </c>
      <c r="Y271" s="9">
        <f t="shared" si="107"/>
        <v>0</v>
      </c>
      <c r="Z271" s="9">
        <f t="shared" si="108"/>
        <v>0</v>
      </c>
      <c r="AA271" s="20"/>
      <c r="AB271" s="9">
        <v>-106963.29596551723</v>
      </c>
      <c r="AC271" s="9">
        <v>5.8628226797659666</v>
      </c>
      <c r="AD271" s="9">
        <v>4.8810977413093135E-3</v>
      </c>
      <c r="AE271" s="9">
        <v>34243.716001707209</v>
      </c>
      <c r="AF271" s="9">
        <v>421139.31539982109</v>
      </c>
      <c r="AG271" s="9">
        <v>0.33582215812121935</v>
      </c>
      <c r="AH271" s="9">
        <v>39270.052452665594</v>
      </c>
      <c r="AI271" s="9">
        <v>1788.8311143239546</v>
      </c>
      <c r="AJ271" s="9">
        <v>1300.1117617089112</v>
      </c>
      <c r="AK271" s="9">
        <v>1820.1193028409286</v>
      </c>
      <c r="AL271" s="9">
        <v>2981.4309159266718</v>
      </c>
      <c r="AM271" s="9">
        <v>3101.3896039550445</v>
      </c>
      <c r="AN271" s="9">
        <v>69.430117315452634</v>
      </c>
      <c r="AO271" s="9">
        <v>5949941.9387653023</v>
      </c>
      <c r="AP271" s="9">
        <v>536057.7174586663</v>
      </c>
      <c r="AQ271" s="9">
        <v>758759.67242242524</v>
      </c>
      <c r="AR271" s="9">
        <v>113842.07369637088</v>
      </c>
      <c r="AS271" s="9">
        <v>18696298.199171793</v>
      </c>
      <c r="AT271" s="9">
        <v>20560.985815439744</v>
      </c>
      <c r="AU271" s="9">
        <v>31984.173054280742</v>
      </c>
      <c r="AV271" s="9">
        <v>109690.41997456324</v>
      </c>
      <c r="AW271" s="9">
        <v>4180.7455138921359</v>
      </c>
      <c r="AX271" s="20"/>
      <c r="AY271" s="9">
        <v>-106963.29596551723</v>
      </c>
      <c r="AZ271" s="9">
        <v>5.8628226797659666</v>
      </c>
      <c r="BA271" s="9">
        <v>4.8810977413093135E-3</v>
      </c>
      <c r="BB271" s="9">
        <v>34243.716001707209</v>
      </c>
      <c r="BC271" s="9">
        <v>421139.31539982109</v>
      </c>
      <c r="BD271" s="9">
        <v>0.33582215812121935</v>
      </c>
      <c r="BE271" s="9">
        <v>39270.052452665594</v>
      </c>
      <c r="BF271" s="9">
        <v>1788.8311143239546</v>
      </c>
      <c r="BG271" s="9">
        <v>1300.1117617089112</v>
      </c>
      <c r="BH271" s="9">
        <v>1820.1193028409286</v>
      </c>
      <c r="BI271" s="9">
        <v>2981.4309159266718</v>
      </c>
      <c r="BJ271" s="9">
        <v>3101.3896039550445</v>
      </c>
      <c r="BK271" s="9">
        <v>69.430117315452634</v>
      </c>
      <c r="BL271" s="9">
        <v>5949941.9387653023</v>
      </c>
      <c r="BM271" s="9">
        <v>536057.7174586663</v>
      </c>
      <c r="BN271" s="9">
        <v>758759.67242242524</v>
      </c>
      <c r="BO271" s="9">
        <v>113842.07369637088</v>
      </c>
      <c r="BP271" s="9">
        <v>18696298.199171793</v>
      </c>
      <c r="BQ271" s="9">
        <v>20560.985815439744</v>
      </c>
      <c r="BR271" s="9">
        <v>31984.173054280742</v>
      </c>
      <c r="BS271" s="9">
        <v>109690.41997456324</v>
      </c>
      <c r="BT271" s="9">
        <v>4180.7455138921359</v>
      </c>
      <c r="BU271" s="20"/>
    </row>
    <row r="272" spans="2:73" x14ac:dyDescent="0.2">
      <c r="B272" s="4" t="s">
        <v>32</v>
      </c>
      <c r="C272" s="12">
        <v>5</v>
      </c>
      <c r="D272" s="19"/>
      <c r="E272" s="9">
        <f t="shared" si="109"/>
        <v>0</v>
      </c>
      <c r="F272" s="9">
        <f t="shared" si="88"/>
        <v>0</v>
      </c>
      <c r="G272" s="9">
        <f t="shared" si="89"/>
        <v>0</v>
      </c>
      <c r="H272" s="9">
        <f t="shared" si="90"/>
        <v>0</v>
      </c>
      <c r="I272" s="9">
        <f t="shared" si="91"/>
        <v>0</v>
      </c>
      <c r="J272" s="9">
        <f t="shared" si="92"/>
        <v>0</v>
      </c>
      <c r="K272" s="9">
        <f t="shared" si="93"/>
        <v>0</v>
      </c>
      <c r="L272" s="9">
        <f t="shared" si="94"/>
        <v>0</v>
      </c>
      <c r="M272" s="9">
        <f t="shared" si="95"/>
        <v>0</v>
      </c>
      <c r="N272" s="9">
        <f t="shared" si="96"/>
        <v>0</v>
      </c>
      <c r="O272" s="9">
        <f t="shared" si="97"/>
        <v>0</v>
      </c>
      <c r="P272" s="9">
        <f t="shared" si="98"/>
        <v>0</v>
      </c>
      <c r="Q272" s="9">
        <f t="shared" si="99"/>
        <v>0</v>
      </c>
      <c r="R272" s="9">
        <f t="shared" si="100"/>
        <v>0</v>
      </c>
      <c r="S272" s="9">
        <f t="shared" si="101"/>
        <v>0</v>
      </c>
      <c r="T272" s="9">
        <f t="shared" si="102"/>
        <v>0</v>
      </c>
      <c r="U272" s="9">
        <f t="shared" si="103"/>
        <v>0</v>
      </c>
      <c r="V272" s="9">
        <f t="shared" si="104"/>
        <v>0</v>
      </c>
      <c r="W272" s="9">
        <f t="shared" si="105"/>
        <v>0</v>
      </c>
      <c r="X272" s="9">
        <f t="shared" si="106"/>
        <v>0</v>
      </c>
      <c r="Y272" s="9">
        <f t="shared" si="107"/>
        <v>0</v>
      </c>
      <c r="Z272" s="9">
        <f t="shared" si="108"/>
        <v>0</v>
      </c>
      <c r="AA272" s="20"/>
      <c r="AB272" s="9">
        <v>-133704.11995689667</v>
      </c>
      <c r="AC272" s="9">
        <v>7.3285283497074607</v>
      </c>
      <c r="AD272" s="9">
        <v>6.1013721766366383E-3</v>
      </c>
      <c r="AE272" s="9">
        <v>42804.645002134021</v>
      </c>
      <c r="AF272" s="9">
        <v>526424.14424977615</v>
      </c>
      <c r="AG272" s="9">
        <v>0.41977769765152417</v>
      </c>
      <c r="AH272" s="9">
        <v>49087.565565831988</v>
      </c>
      <c r="AI272" s="9">
        <v>2236.0388929049432</v>
      </c>
      <c r="AJ272" s="9">
        <v>1625.1397021361388</v>
      </c>
      <c r="AK272" s="9">
        <v>2275.1491285511602</v>
      </c>
      <c r="AL272" s="9">
        <v>3726.7886449083389</v>
      </c>
      <c r="AM272" s="9">
        <v>3876.7370049438073</v>
      </c>
      <c r="AN272" s="9">
        <v>86.787646644315799</v>
      </c>
      <c r="AO272" s="9">
        <v>7437427.4234566269</v>
      </c>
      <c r="AP272" s="9">
        <v>670072.14682333264</v>
      </c>
      <c r="AQ272" s="9">
        <v>948449.59052803169</v>
      </c>
      <c r="AR272" s="9">
        <v>142302.59212046355</v>
      </c>
      <c r="AS272" s="9">
        <v>23370372.748964738</v>
      </c>
      <c r="AT272" s="9">
        <v>25701.232269299679</v>
      </c>
      <c r="AU272" s="9">
        <v>39980.216317850936</v>
      </c>
      <c r="AV272" s="9">
        <v>137113.02496820412</v>
      </c>
      <c r="AW272" s="9">
        <v>5225.9318923651726</v>
      </c>
      <c r="AX272" s="20"/>
      <c r="AY272" s="9">
        <v>-133704.11995689667</v>
      </c>
      <c r="AZ272" s="9">
        <v>7.3285283497074607</v>
      </c>
      <c r="BA272" s="9">
        <v>6.1013721766366383E-3</v>
      </c>
      <c r="BB272" s="9">
        <v>42804.645002134021</v>
      </c>
      <c r="BC272" s="9">
        <v>526424.14424977615</v>
      </c>
      <c r="BD272" s="9">
        <v>0.41977769765152417</v>
      </c>
      <c r="BE272" s="9">
        <v>49087.565565831988</v>
      </c>
      <c r="BF272" s="9">
        <v>2236.0388929049432</v>
      </c>
      <c r="BG272" s="9">
        <v>1625.1397021361388</v>
      </c>
      <c r="BH272" s="9">
        <v>2275.1491285511602</v>
      </c>
      <c r="BI272" s="9">
        <v>3726.7886449083389</v>
      </c>
      <c r="BJ272" s="9">
        <v>3876.7370049438073</v>
      </c>
      <c r="BK272" s="9">
        <v>86.787646644315799</v>
      </c>
      <c r="BL272" s="9">
        <v>7437427.4234566269</v>
      </c>
      <c r="BM272" s="9">
        <v>670072.14682333264</v>
      </c>
      <c r="BN272" s="9">
        <v>948449.59052803169</v>
      </c>
      <c r="BO272" s="9">
        <v>142302.59212046355</v>
      </c>
      <c r="BP272" s="9">
        <v>23370372.748964738</v>
      </c>
      <c r="BQ272" s="9">
        <v>25701.232269299679</v>
      </c>
      <c r="BR272" s="9">
        <v>39980.216317850936</v>
      </c>
      <c r="BS272" s="9">
        <v>137113.02496820412</v>
      </c>
      <c r="BT272" s="9">
        <v>5225.9318923651726</v>
      </c>
      <c r="BU272" s="20"/>
    </row>
    <row r="273" spans="2:73" x14ac:dyDescent="0.2">
      <c r="B273" s="4" t="s">
        <v>32</v>
      </c>
      <c r="C273" s="12">
        <v>6</v>
      </c>
      <c r="D273" s="19"/>
      <c r="E273" s="9">
        <f t="shared" si="109"/>
        <v>0</v>
      </c>
      <c r="F273" s="9">
        <f t="shared" si="88"/>
        <v>0</v>
      </c>
      <c r="G273" s="9">
        <f t="shared" si="89"/>
        <v>0</v>
      </c>
      <c r="H273" s="9">
        <f t="shared" si="90"/>
        <v>0</v>
      </c>
      <c r="I273" s="9">
        <f t="shared" si="91"/>
        <v>0</v>
      </c>
      <c r="J273" s="9">
        <f t="shared" si="92"/>
        <v>0</v>
      </c>
      <c r="K273" s="9">
        <f t="shared" si="93"/>
        <v>0</v>
      </c>
      <c r="L273" s="9">
        <f t="shared" si="94"/>
        <v>0</v>
      </c>
      <c r="M273" s="9">
        <f t="shared" si="95"/>
        <v>0</v>
      </c>
      <c r="N273" s="9">
        <f t="shared" si="96"/>
        <v>0</v>
      </c>
      <c r="O273" s="9">
        <f t="shared" si="97"/>
        <v>0</v>
      </c>
      <c r="P273" s="9">
        <f t="shared" si="98"/>
        <v>0</v>
      </c>
      <c r="Q273" s="9">
        <f t="shared" si="99"/>
        <v>0</v>
      </c>
      <c r="R273" s="9">
        <f t="shared" si="100"/>
        <v>0</v>
      </c>
      <c r="S273" s="9">
        <f t="shared" si="101"/>
        <v>0</v>
      </c>
      <c r="T273" s="9">
        <f t="shared" si="102"/>
        <v>0</v>
      </c>
      <c r="U273" s="9">
        <f t="shared" si="103"/>
        <v>0</v>
      </c>
      <c r="V273" s="9">
        <f t="shared" si="104"/>
        <v>0</v>
      </c>
      <c r="W273" s="9">
        <f t="shared" si="105"/>
        <v>0</v>
      </c>
      <c r="X273" s="9">
        <f t="shared" si="106"/>
        <v>0</v>
      </c>
      <c r="Y273" s="9">
        <f t="shared" si="107"/>
        <v>0</v>
      </c>
      <c r="Z273" s="9">
        <f t="shared" si="108"/>
        <v>0</v>
      </c>
      <c r="AA273" s="20"/>
      <c r="AB273" s="9">
        <v>-160444.9439482759</v>
      </c>
      <c r="AC273" s="9">
        <v>8.794234019648945</v>
      </c>
      <c r="AD273" s="9">
        <v>7.3216466119639667E-3</v>
      </c>
      <c r="AE273" s="9">
        <v>51365.574002560832</v>
      </c>
      <c r="AF273" s="9">
        <v>631708.97309973207</v>
      </c>
      <c r="AG273" s="9">
        <v>0.50373323718182894</v>
      </c>
      <c r="AH273" s="9">
        <v>58905.078678998434</v>
      </c>
      <c r="AI273" s="9">
        <v>2683.2466714859324</v>
      </c>
      <c r="AJ273" s="9">
        <v>1950.1676425633673</v>
      </c>
      <c r="AK273" s="9">
        <v>2730.1789542613928</v>
      </c>
      <c r="AL273" s="9">
        <v>4472.1463738900065</v>
      </c>
      <c r="AM273" s="9">
        <v>4652.0844059325691</v>
      </c>
      <c r="AN273" s="9">
        <v>104.14517597317892</v>
      </c>
      <c r="AO273" s="9">
        <v>8924912.9081479497</v>
      </c>
      <c r="AP273" s="9">
        <v>804086.57618799957</v>
      </c>
      <c r="AQ273" s="9">
        <v>1138139.5086336376</v>
      </c>
      <c r="AR273" s="9">
        <v>170763.11054455626</v>
      </c>
      <c r="AS273" s="9">
        <v>28044447.298757695</v>
      </c>
      <c r="AT273" s="9">
        <v>30841.47872315962</v>
      </c>
      <c r="AU273" s="9">
        <v>47976.259581421116</v>
      </c>
      <c r="AV273" s="9">
        <v>164535.62996184491</v>
      </c>
      <c r="AW273" s="9">
        <v>6271.1182708382066</v>
      </c>
      <c r="AX273" s="20"/>
      <c r="AY273" s="9">
        <v>-160444.94394827588</v>
      </c>
      <c r="AZ273" s="9">
        <v>8.794234019648945</v>
      </c>
      <c r="BA273" s="9">
        <v>7.3216466119639667E-3</v>
      </c>
      <c r="BB273" s="9">
        <v>51365.574002560832</v>
      </c>
      <c r="BC273" s="9">
        <v>631708.97309973207</v>
      </c>
      <c r="BD273" s="9">
        <v>0.50373323718182894</v>
      </c>
      <c r="BE273" s="9">
        <v>58905.078678998434</v>
      </c>
      <c r="BF273" s="9">
        <v>2683.2466714859324</v>
      </c>
      <c r="BG273" s="9">
        <v>1950.1676425633673</v>
      </c>
      <c r="BH273" s="9">
        <v>2730.1789542613928</v>
      </c>
      <c r="BI273" s="9">
        <v>4472.1463738900065</v>
      </c>
      <c r="BJ273" s="9">
        <v>4652.0844059325691</v>
      </c>
      <c r="BK273" s="9">
        <v>104.14517597317892</v>
      </c>
      <c r="BL273" s="9">
        <v>8924912.9081479497</v>
      </c>
      <c r="BM273" s="9">
        <v>804086.57618799957</v>
      </c>
      <c r="BN273" s="9">
        <v>1138139.5086336376</v>
      </c>
      <c r="BO273" s="9">
        <v>170763.11054455626</v>
      </c>
      <c r="BP273" s="9">
        <v>28044447.298757695</v>
      </c>
      <c r="BQ273" s="9">
        <v>30841.47872315962</v>
      </c>
      <c r="BR273" s="9">
        <v>47976.259581421116</v>
      </c>
      <c r="BS273" s="9">
        <v>164535.62996184491</v>
      </c>
      <c r="BT273" s="9">
        <v>6271.1182708382066</v>
      </c>
      <c r="BU273" s="20"/>
    </row>
    <row r="274" spans="2:73" x14ac:dyDescent="0.2">
      <c r="B274" s="4" t="s">
        <v>32</v>
      </c>
      <c r="C274" s="12">
        <v>7</v>
      </c>
      <c r="D274" s="19"/>
      <c r="E274" s="9">
        <f t="shared" si="109"/>
        <v>8782.417834196589</v>
      </c>
      <c r="F274" s="9">
        <f t="shared" si="88"/>
        <v>0.46806806254962119</v>
      </c>
      <c r="G274" s="9">
        <f t="shared" si="89"/>
        <v>1.0484504161880608E-3</v>
      </c>
      <c r="H274" s="9">
        <f t="shared" si="90"/>
        <v>12565.24261207151</v>
      </c>
      <c r="I274" s="9">
        <f t="shared" si="91"/>
        <v>323244.15159345197</v>
      </c>
      <c r="J274" s="9">
        <f t="shared" si="92"/>
        <v>0.13820382565913369</v>
      </c>
      <c r="K274" s="9">
        <f t="shared" si="93"/>
        <v>40350.228414125522</v>
      </c>
      <c r="L274" s="9">
        <f t="shared" si="94"/>
        <v>608.69075280255674</v>
      </c>
      <c r="M274" s="9">
        <f t="shared" si="95"/>
        <v>498.49223882260367</v>
      </c>
      <c r="N274" s="9">
        <f t="shared" si="96"/>
        <v>632.95620986721588</v>
      </c>
      <c r="O274" s="9">
        <f t="shared" si="97"/>
        <v>671.81864491504348</v>
      </c>
      <c r="P274" s="9">
        <f t="shared" si="98"/>
        <v>-7.2388546900801884</v>
      </c>
      <c r="Q274" s="9">
        <f t="shared" si="99"/>
        <v>5.8324347515913075</v>
      </c>
      <c r="R274" s="9">
        <f t="shared" si="100"/>
        <v>25591.354264793918</v>
      </c>
      <c r="S274" s="9">
        <f t="shared" si="101"/>
        <v>-18687.873472654494</v>
      </c>
      <c r="T274" s="9">
        <f t="shared" si="102"/>
        <v>-26814.323491007322</v>
      </c>
      <c r="U274" s="9">
        <f t="shared" si="103"/>
        <v>16473.726988801733</v>
      </c>
      <c r="V274" s="9">
        <f t="shared" si="104"/>
        <v>-900946.62666025013</v>
      </c>
      <c r="W274" s="9">
        <f t="shared" si="105"/>
        <v>-10077.045856567849</v>
      </c>
      <c r="X274" s="9">
        <f t="shared" si="106"/>
        <v>-3366.5112216443958</v>
      </c>
      <c r="Y274" s="9">
        <f t="shared" si="107"/>
        <v>74535.44723150495</v>
      </c>
      <c r="Z274" s="9">
        <f t="shared" si="108"/>
        <v>2154.3236847529752</v>
      </c>
      <c r="AA274" s="20"/>
      <c r="AB274" s="9">
        <v>-178403.35010545861</v>
      </c>
      <c r="AC274" s="9">
        <v>10.728007752140062</v>
      </c>
      <c r="AD274" s="9">
        <v>9.5903714634793559E-3</v>
      </c>
      <c r="AE274" s="9">
        <v>72491.745615059161</v>
      </c>
      <c r="AF274" s="9">
        <v>1060237.9535431389</v>
      </c>
      <c r="AG274" s="9">
        <v>0.7258926023712674</v>
      </c>
      <c r="AH274" s="9">
        <v>109072.82020629033</v>
      </c>
      <c r="AI274" s="9">
        <v>3739.1452028694762</v>
      </c>
      <c r="AJ274" s="9">
        <v>2773.6878218131983</v>
      </c>
      <c r="AK274" s="9">
        <v>3818.1649898388414</v>
      </c>
      <c r="AL274" s="9">
        <v>5889.3227477867185</v>
      </c>
      <c r="AM274" s="9">
        <v>5420.1929522312521</v>
      </c>
      <c r="AN274" s="9">
        <v>127.33514005363341</v>
      </c>
      <c r="AO274" s="9">
        <v>10437989.747104075</v>
      </c>
      <c r="AP274" s="9">
        <v>919413.13208001188</v>
      </c>
      <c r="AQ274" s="9">
        <v>1301015.1032482367</v>
      </c>
      <c r="AR274" s="9">
        <v>215697.35595745078</v>
      </c>
      <c r="AS274" s="9">
        <v>31817575.221890394</v>
      </c>
      <c r="AT274" s="9">
        <v>25904.679320451723</v>
      </c>
      <c r="AU274" s="9">
        <v>52605.791623346915</v>
      </c>
      <c r="AV274" s="9">
        <v>266493.68218699074</v>
      </c>
      <c r="AW274" s="9">
        <v>9470.6283340642149</v>
      </c>
      <c r="AX274" s="20"/>
      <c r="AY274" s="9">
        <v>-187185.7679396552</v>
      </c>
      <c r="AZ274" s="9">
        <v>10.259939689590441</v>
      </c>
      <c r="BA274" s="9">
        <v>8.5419210472912951E-3</v>
      </c>
      <c r="BB274" s="9">
        <v>59926.503002987651</v>
      </c>
      <c r="BC274" s="9">
        <v>736993.80194968695</v>
      </c>
      <c r="BD274" s="9">
        <v>0.58768877671213371</v>
      </c>
      <c r="BE274" s="9">
        <v>68722.591792164807</v>
      </c>
      <c r="BF274" s="9">
        <v>3130.4544500669194</v>
      </c>
      <c r="BG274" s="9">
        <v>2275.1955829905946</v>
      </c>
      <c r="BH274" s="9">
        <v>3185.2087799716255</v>
      </c>
      <c r="BI274" s="9">
        <v>5217.5041028716751</v>
      </c>
      <c r="BJ274" s="9">
        <v>5427.4318069213323</v>
      </c>
      <c r="BK274" s="9">
        <v>121.5027053020421</v>
      </c>
      <c r="BL274" s="9">
        <v>10412398.392839281</v>
      </c>
      <c r="BM274" s="9">
        <v>938101.00555266638</v>
      </c>
      <c r="BN274" s="9">
        <v>1327829.426739244</v>
      </c>
      <c r="BO274" s="9">
        <v>199223.62896864905</v>
      </c>
      <c r="BP274" s="9">
        <v>32718521.848550644</v>
      </c>
      <c r="BQ274" s="9">
        <v>35981.725177019573</v>
      </c>
      <c r="BR274" s="9">
        <v>55972.302844991311</v>
      </c>
      <c r="BS274" s="9">
        <v>191958.23495548579</v>
      </c>
      <c r="BT274" s="9">
        <v>7316.3046493112397</v>
      </c>
      <c r="BU274" s="20"/>
    </row>
    <row r="275" spans="2:73" x14ac:dyDescent="0.2">
      <c r="B275" s="4" t="s">
        <v>32</v>
      </c>
      <c r="C275" s="12">
        <v>8</v>
      </c>
      <c r="D275" s="19"/>
      <c r="E275" s="9">
        <f t="shared" si="109"/>
        <v>100495.50936571397</v>
      </c>
      <c r="F275" s="9">
        <f t="shared" si="88"/>
        <v>0.64444432921570716</v>
      </c>
      <c r="G275" s="9">
        <f t="shared" si="89"/>
        <v>1.3457090653586391E-3</v>
      </c>
      <c r="H275" s="9">
        <f t="shared" si="90"/>
        <v>15643.314404307486</v>
      </c>
      <c r="I275" s="9">
        <f t="shared" si="91"/>
        <v>387911.62811066036</v>
      </c>
      <c r="J275" s="9">
        <f t="shared" si="92"/>
        <v>0.16550031401486698</v>
      </c>
      <c r="K275" s="9">
        <f t="shared" si="93"/>
        <v>46197.020950247213</v>
      </c>
      <c r="L275" s="9">
        <f t="shared" si="94"/>
        <v>745.36491854663609</v>
      </c>
      <c r="M275" s="9">
        <f t="shared" si="95"/>
        <v>629.51260450426253</v>
      </c>
      <c r="N275" s="9">
        <f t="shared" si="96"/>
        <v>774.9889947845345</v>
      </c>
      <c r="O275" s="9">
        <f t="shared" si="97"/>
        <v>903.88352953676258</v>
      </c>
      <c r="P275" s="9">
        <f t="shared" si="98"/>
        <v>26.122222137841163</v>
      </c>
      <c r="Q275" s="9">
        <f t="shared" si="99"/>
        <v>8.3636850672014873</v>
      </c>
      <c r="R275" s="9">
        <f t="shared" si="100"/>
        <v>605389.06374691613</v>
      </c>
      <c r="S275" s="9">
        <f t="shared" si="101"/>
        <v>-15873.35767569067</v>
      </c>
      <c r="T275" s="9">
        <f t="shared" si="102"/>
        <v>-22776.763110836968</v>
      </c>
      <c r="U275" s="9">
        <f t="shared" si="103"/>
        <v>21565.705959987768</v>
      </c>
      <c r="V275" s="9">
        <f t="shared" si="104"/>
        <v>-831276.27501926571</v>
      </c>
      <c r="W275" s="9">
        <f t="shared" si="105"/>
        <v>-8845.0310663674936</v>
      </c>
      <c r="X275" s="9">
        <f t="shared" si="106"/>
        <v>-3165.3064967593091</v>
      </c>
      <c r="Y275" s="9">
        <f t="shared" si="107"/>
        <v>89307.27787433879</v>
      </c>
      <c r="Z275" s="9">
        <f t="shared" si="108"/>
        <v>2628.6983150912674</v>
      </c>
      <c r="AA275" s="20"/>
      <c r="AB275" s="9">
        <v>-113431.0825653205</v>
      </c>
      <c r="AC275" s="9">
        <v>12.37008968874764</v>
      </c>
      <c r="AD275" s="9">
        <v>1.1107904547977266E-2</v>
      </c>
      <c r="AE275" s="9">
        <v>84130.746407721905</v>
      </c>
      <c r="AF275" s="9">
        <v>1230190.2589103025</v>
      </c>
      <c r="AG275" s="9">
        <v>0.83714463025730568</v>
      </c>
      <c r="AH275" s="9">
        <v>124737.1258555784</v>
      </c>
      <c r="AI275" s="9">
        <v>4323.0271471945453</v>
      </c>
      <c r="AJ275" s="9">
        <v>3229.736127922085</v>
      </c>
      <c r="AK275" s="9">
        <v>4415.2276004663918</v>
      </c>
      <c r="AL275" s="9">
        <v>6866.7453613901062</v>
      </c>
      <c r="AM275" s="9">
        <v>6228.9014300479303</v>
      </c>
      <c r="AN275" s="9">
        <v>147.22391969810676</v>
      </c>
      <c r="AO275" s="9">
        <v>12505272.941277521</v>
      </c>
      <c r="AP275" s="9">
        <v>1056242.0772416419</v>
      </c>
      <c r="AQ275" s="9">
        <v>1494742.5817340135</v>
      </c>
      <c r="AR275" s="9">
        <v>249249.85335272952</v>
      </c>
      <c r="AS275" s="9">
        <v>36561320.12332432</v>
      </c>
      <c r="AT275" s="9">
        <v>32276.940564511995</v>
      </c>
      <c r="AU275" s="9">
        <v>60803.039611802174</v>
      </c>
      <c r="AV275" s="9">
        <v>308688.11782346526</v>
      </c>
      <c r="AW275" s="9">
        <v>10990.189342875539</v>
      </c>
      <c r="AX275" s="20"/>
      <c r="AY275" s="9">
        <v>-213926.59193103446</v>
      </c>
      <c r="AZ275" s="9">
        <v>11.725645359531933</v>
      </c>
      <c r="BA275" s="9">
        <v>9.7621954826186269E-3</v>
      </c>
      <c r="BB275" s="9">
        <v>68487.432003414418</v>
      </c>
      <c r="BC275" s="9">
        <v>842278.63079964218</v>
      </c>
      <c r="BD275" s="9">
        <v>0.6716443162424387</v>
      </c>
      <c r="BE275" s="9">
        <v>78540.104905331187</v>
      </c>
      <c r="BF275" s="9">
        <v>3577.6622286479092</v>
      </c>
      <c r="BG275" s="9">
        <v>2600.2235234178224</v>
      </c>
      <c r="BH275" s="9">
        <v>3640.2386056818573</v>
      </c>
      <c r="BI275" s="9">
        <v>5962.8618318533436</v>
      </c>
      <c r="BJ275" s="9">
        <v>6202.7792079100891</v>
      </c>
      <c r="BK275" s="9">
        <v>138.86023463090527</v>
      </c>
      <c r="BL275" s="9">
        <v>11899883.877530605</v>
      </c>
      <c r="BM275" s="9">
        <v>1072115.4349173326</v>
      </c>
      <c r="BN275" s="9">
        <v>1517519.3448448505</v>
      </c>
      <c r="BO275" s="9">
        <v>227684.14739274175</v>
      </c>
      <c r="BP275" s="9">
        <v>37392596.398343585</v>
      </c>
      <c r="BQ275" s="9">
        <v>41121.971630879489</v>
      </c>
      <c r="BR275" s="9">
        <v>63968.346108561484</v>
      </c>
      <c r="BS275" s="9">
        <v>219380.83994912647</v>
      </c>
      <c r="BT275" s="9">
        <v>8361.4910277842719</v>
      </c>
      <c r="BU275" s="20"/>
    </row>
    <row r="276" spans="2:73" x14ac:dyDescent="0.2">
      <c r="B276" s="4" t="s">
        <v>32</v>
      </c>
      <c r="C276" s="12">
        <v>9</v>
      </c>
      <c r="D276" s="19"/>
      <c r="E276" s="9">
        <f t="shared" si="109"/>
        <v>165973.98579270483</v>
      </c>
      <c r="F276" s="9">
        <f t="shared" si="88"/>
        <v>0.99027443503065982</v>
      </c>
      <c r="G276" s="9">
        <f t="shared" si="89"/>
        <v>1.9950622159784059E-3</v>
      </c>
      <c r="H276" s="9">
        <f t="shared" si="90"/>
        <v>23130.048961437089</v>
      </c>
      <c r="I276" s="9">
        <f t="shared" si="91"/>
        <v>559064.73012559209</v>
      </c>
      <c r="J276" s="9">
        <f t="shared" si="92"/>
        <v>0.23817062173528247</v>
      </c>
      <c r="K276" s="9">
        <f t="shared" si="93"/>
        <v>65354.352387446721</v>
      </c>
      <c r="L276" s="9">
        <f t="shared" si="94"/>
        <v>1081.9766175669665</v>
      </c>
      <c r="M276" s="9">
        <f t="shared" si="95"/>
        <v>930.94717138706255</v>
      </c>
      <c r="N276" s="9">
        <f t="shared" si="96"/>
        <v>1125.1721061473004</v>
      </c>
      <c r="O276" s="9">
        <f t="shared" si="97"/>
        <v>1360.8149869879617</v>
      </c>
      <c r="P276" s="9">
        <f t="shared" si="98"/>
        <v>63.019990286616121</v>
      </c>
      <c r="Q276" s="9">
        <f t="shared" si="99"/>
        <v>12.859348216668991</v>
      </c>
      <c r="R276" s="9">
        <f t="shared" si="100"/>
        <v>1186148.8315746337</v>
      </c>
      <c r="S276" s="9">
        <f t="shared" si="101"/>
        <v>-18135.09705183655</v>
      </c>
      <c r="T276" s="9">
        <f t="shared" si="102"/>
        <v>-26016.853990546195</v>
      </c>
      <c r="U276" s="9">
        <f t="shared" si="103"/>
        <v>32823.522747380688</v>
      </c>
      <c r="V276" s="9">
        <f t="shared" si="104"/>
        <v>-1019658.3080259636</v>
      </c>
      <c r="W276" s="9">
        <f t="shared" si="105"/>
        <v>-10832.441849773488</v>
      </c>
      <c r="X276" s="9">
        <f t="shared" si="106"/>
        <v>-3784.1427309588471</v>
      </c>
      <c r="Y276" s="9">
        <f t="shared" si="107"/>
        <v>128797.56073267217</v>
      </c>
      <c r="Z276" s="9">
        <f t="shared" si="108"/>
        <v>3830.5157331205046</v>
      </c>
      <c r="AA276" s="20"/>
      <c r="AB276" s="9">
        <v>-74693.430129709246</v>
      </c>
      <c r="AC276" s="9">
        <v>14.181625464504091</v>
      </c>
      <c r="AD276" s="9">
        <v>1.2977532133924373E-2</v>
      </c>
      <c r="AE276" s="9">
        <v>100178.40996527839</v>
      </c>
      <c r="AF276" s="9">
        <v>1506628.1897751903</v>
      </c>
      <c r="AG276" s="9">
        <v>0.99377047750802638</v>
      </c>
      <c r="AH276" s="9">
        <v>153711.97040594439</v>
      </c>
      <c r="AI276" s="9">
        <v>5106.8466247958677</v>
      </c>
      <c r="AJ276" s="9">
        <v>3856.1986352321142</v>
      </c>
      <c r="AK276" s="9">
        <v>5220.4405375393926</v>
      </c>
      <c r="AL276" s="9">
        <v>8069.0345478229774</v>
      </c>
      <c r="AM276" s="9">
        <v>7041.1465991854766</v>
      </c>
      <c r="AN276" s="9">
        <v>169.07711217643748</v>
      </c>
      <c r="AO276" s="9">
        <v>14573518.193796579</v>
      </c>
      <c r="AP276" s="9">
        <v>1187994.7672301633</v>
      </c>
      <c r="AQ276" s="9">
        <v>1681192.4089599128</v>
      </c>
      <c r="AR276" s="9">
        <v>288968.18856421526</v>
      </c>
      <c r="AS276" s="9">
        <v>41047012.640110582</v>
      </c>
      <c r="AT276" s="9">
        <v>35429.77623496599</v>
      </c>
      <c r="AU276" s="9">
        <v>68180.246641172853</v>
      </c>
      <c r="AV276" s="9">
        <v>375601.00567543978</v>
      </c>
      <c r="AW276" s="9">
        <v>13237.193139377818</v>
      </c>
      <c r="AX276" s="20"/>
      <c r="AY276" s="9">
        <v>-240667.41592241407</v>
      </c>
      <c r="AZ276" s="9">
        <v>13.191351029473431</v>
      </c>
      <c r="BA276" s="9">
        <v>1.0982469917945967E-2</v>
      </c>
      <c r="BB276" s="9">
        <v>77048.361003841303</v>
      </c>
      <c r="BC276" s="9">
        <v>947563.45964959823</v>
      </c>
      <c r="BD276" s="9">
        <v>0.75559985577274391</v>
      </c>
      <c r="BE276" s="9">
        <v>88357.618018497669</v>
      </c>
      <c r="BF276" s="9">
        <v>4024.8700072289012</v>
      </c>
      <c r="BG276" s="9">
        <v>2925.2514638450516</v>
      </c>
      <c r="BH276" s="9">
        <v>4095.2684313920922</v>
      </c>
      <c r="BI276" s="9">
        <v>6708.2195608350157</v>
      </c>
      <c r="BJ276" s="9">
        <v>6978.1266088988605</v>
      </c>
      <c r="BK276" s="9">
        <v>156.21776395976849</v>
      </c>
      <c r="BL276" s="9">
        <v>13387369.362221945</v>
      </c>
      <c r="BM276" s="9">
        <v>1206129.8642819999</v>
      </c>
      <c r="BN276" s="9">
        <v>1707209.262950459</v>
      </c>
      <c r="BO276" s="9">
        <v>256144.66581683457</v>
      </c>
      <c r="BP276" s="9">
        <v>42066670.948136546</v>
      </c>
      <c r="BQ276" s="9">
        <v>46262.218084739477</v>
      </c>
      <c r="BR276" s="9">
        <v>71964.3893721317</v>
      </c>
      <c r="BS276" s="9">
        <v>246803.44494276762</v>
      </c>
      <c r="BT276" s="9">
        <v>9406.6774062573131</v>
      </c>
      <c r="BU276" s="20"/>
    </row>
    <row r="277" spans="2:73" x14ac:dyDescent="0.2">
      <c r="B277" s="4" t="s">
        <v>32</v>
      </c>
      <c r="C277" s="12">
        <v>10</v>
      </c>
      <c r="D277" s="19"/>
      <c r="E277" s="9">
        <f t="shared" si="109"/>
        <v>257190.18632057865</v>
      </c>
      <c r="F277" s="9">
        <f t="shared" si="88"/>
        <v>1.1977105918976125</v>
      </c>
      <c r="G277" s="9">
        <f t="shared" si="89"/>
        <v>2.3519641774053489E-3</v>
      </c>
      <c r="H277" s="9">
        <f t="shared" si="90"/>
        <v>26804.605641654533</v>
      </c>
      <c r="I277" s="9">
        <f t="shared" si="91"/>
        <v>637376.13300765818</v>
      </c>
      <c r="J277" s="9">
        <f t="shared" si="92"/>
        <v>0.27140713236297997</v>
      </c>
      <c r="K277" s="9">
        <f t="shared" si="93"/>
        <v>72666.880308112362</v>
      </c>
      <c r="L277" s="9">
        <f t="shared" si="94"/>
        <v>1249.0841312926304</v>
      </c>
      <c r="M277" s="9">
        <f t="shared" si="95"/>
        <v>1087.1678772529567</v>
      </c>
      <c r="N277" s="9">
        <f t="shared" si="96"/>
        <v>1298.7347090832254</v>
      </c>
      <c r="O277" s="9">
        <f t="shared" si="97"/>
        <v>1639.9587666730658</v>
      </c>
      <c r="P277" s="9">
        <f t="shared" si="98"/>
        <v>100.68175228090877</v>
      </c>
      <c r="Q277" s="9">
        <f t="shared" si="99"/>
        <v>15.883961628623211</v>
      </c>
      <c r="R277" s="9">
        <f t="shared" si="100"/>
        <v>1887430.4613984898</v>
      </c>
      <c r="S277" s="9">
        <f t="shared" si="101"/>
        <v>-15169.516668529715</v>
      </c>
      <c r="T277" s="9">
        <f t="shared" si="102"/>
        <v>-21764.505782073596</v>
      </c>
      <c r="U277" s="9">
        <f t="shared" si="103"/>
        <v>38690.93514075625</v>
      </c>
      <c r="V277" s="9">
        <f t="shared" si="104"/>
        <v>-951137.40078797191</v>
      </c>
      <c r="W277" s="9">
        <f t="shared" si="105"/>
        <v>-9405.4108666727334</v>
      </c>
      <c r="X277" s="9">
        <f t="shared" si="106"/>
        <v>-3653.9593867920921</v>
      </c>
      <c r="Y277" s="9">
        <f t="shared" si="107"/>
        <v>146673.56686124904</v>
      </c>
      <c r="Z277" s="9">
        <f t="shared" si="108"/>
        <v>4398.2484555850042</v>
      </c>
      <c r="AA277" s="20"/>
      <c r="AB277" s="9">
        <v>-10218.05359321475</v>
      </c>
      <c r="AC277" s="9">
        <v>15.854767291312539</v>
      </c>
      <c r="AD277" s="9">
        <v>1.4554708530678633E-2</v>
      </c>
      <c r="AE277" s="9">
        <v>112413.8956459226</v>
      </c>
      <c r="AF277" s="9">
        <v>1690224.4215072109</v>
      </c>
      <c r="AG277" s="9">
        <v>1.1109625276660289</v>
      </c>
      <c r="AH277" s="9">
        <v>170842.01143977643</v>
      </c>
      <c r="AI277" s="9">
        <v>5721.1619171025186</v>
      </c>
      <c r="AJ277" s="9">
        <v>4337.4472815252366</v>
      </c>
      <c r="AK277" s="9">
        <v>5849.0329661855476</v>
      </c>
      <c r="AL277" s="9">
        <v>9093.536056489751</v>
      </c>
      <c r="AM277" s="9">
        <v>7854.1557621685288</v>
      </c>
      <c r="AN277" s="9">
        <v>189.45925491725492</v>
      </c>
      <c r="AO277" s="9">
        <v>16762285.308311749</v>
      </c>
      <c r="AP277" s="9">
        <v>1324974.7769781363</v>
      </c>
      <c r="AQ277" s="9">
        <v>1875134.6752739917</v>
      </c>
      <c r="AR277" s="9">
        <v>323296.11938168359</v>
      </c>
      <c r="AS277" s="9">
        <v>45789608.097141542</v>
      </c>
      <c r="AT277" s="9">
        <v>41997.053671926646</v>
      </c>
      <c r="AU277" s="9">
        <v>76306.47324890981</v>
      </c>
      <c r="AV277" s="9">
        <v>420899.61679765739</v>
      </c>
      <c r="AW277" s="9">
        <v>14850.112240315351</v>
      </c>
      <c r="AX277" s="20"/>
      <c r="AY277" s="9">
        <v>-267408.2399137934</v>
      </c>
      <c r="AZ277" s="9">
        <v>14.657056699414927</v>
      </c>
      <c r="BA277" s="9">
        <v>1.2202744353273284E-2</v>
      </c>
      <c r="BB277" s="9">
        <v>85609.29000426807</v>
      </c>
      <c r="BC277" s="9">
        <v>1052848.2884995528</v>
      </c>
      <c r="BD277" s="9">
        <v>0.8395553953030489</v>
      </c>
      <c r="BE277" s="9">
        <v>98175.131131664064</v>
      </c>
      <c r="BF277" s="9">
        <v>4472.0777858098882</v>
      </c>
      <c r="BG277" s="9">
        <v>3250.2794042722799</v>
      </c>
      <c r="BH277" s="9">
        <v>4550.2982571023222</v>
      </c>
      <c r="BI277" s="9">
        <v>7453.5772898166852</v>
      </c>
      <c r="BJ277" s="9">
        <v>7753.47400988762</v>
      </c>
      <c r="BK277" s="9">
        <v>173.57529328863171</v>
      </c>
      <c r="BL277" s="9">
        <v>14874854.846913259</v>
      </c>
      <c r="BM277" s="9">
        <v>1340144.293646666</v>
      </c>
      <c r="BN277" s="9">
        <v>1896899.1810560653</v>
      </c>
      <c r="BO277" s="9">
        <v>284605.18424092734</v>
      </c>
      <c r="BP277" s="9">
        <v>46740745.497929513</v>
      </c>
      <c r="BQ277" s="9">
        <v>51402.464538599379</v>
      </c>
      <c r="BR277" s="9">
        <v>79960.432635701902</v>
      </c>
      <c r="BS277" s="9">
        <v>274226.04993640835</v>
      </c>
      <c r="BT277" s="9">
        <v>10451.863784730347</v>
      </c>
      <c r="BU277" s="20"/>
    </row>
    <row r="278" spans="2:73" x14ac:dyDescent="0.2">
      <c r="B278" s="4" t="s">
        <v>32</v>
      </c>
      <c r="C278" s="12">
        <v>11</v>
      </c>
      <c r="D278" s="19"/>
      <c r="E278" s="9">
        <f t="shared" si="109"/>
        <v>579041.92455929518</v>
      </c>
      <c r="F278" s="9">
        <f t="shared" si="88"/>
        <v>1.6116053383487596</v>
      </c>
      <c r="G278" s="9">
        <f t="shared" si="89"/>
        <v>3.1138559000330711E-3</v>
      </c>
      <c r="H278" s="9">
        <f t="shared" si="90"/>
        <v>34988.559698249286</v>
      </c>
      <c r="I278" s="9">
        <f t="shared" si="91"/>
        <v>833030.63615174009</v>
      </c>
      <c r="J278" s="9">
        <f t="shared" si="92"/>
        <v>0.35365764467717531</v>
      </c>
      <c r="K278" s="9">
        <f t="shared" si="93"/>
        <v>93880.346880060781</v>
      </c>
      <c r="L278" s="9">
        <f t="shared" si="94"/>
        <v>1625.3785781438355</v>
      </c>
      <c r="M278" s="9">
        <f t="shared" si="95"/>
        <v>1440.6736102364016</v>
      </c>
      <c r="N278" s="9">
        <f t="shared" si="96"/>
        <v>1690.3254590144506</v>
      </c>
      <c r="O278" s="9">
        <f t="shared" si="97"/>
        <v>2186.4746605458604</v>
      </c>
      <c r="P278" s="9">
        <f t="shared" si="98"/>
        <v>151.82710407347076</v>
      </c>
      <c r="Q278" s="9">
        <f t="shared" si="99"/>
        <v>21.465149249460524</v>
      </c>
      <c r="R278" s="9">
        <f t="shared" si="100"/>
        <v>2706902.0126665365</v>
      </c>
      <c r="S278" s="9">
        <f t="shared" si="101"/>
        <v>-16409.769569336437</v>
      </c>
      <c r="T278" s="9">
        <f t="shared" si="102"/>
        <v>-23541.253908791114</v>
      </c>
      <c r="U278" s="9">
        <f t="shared" si="103"/>
        <v>52047.304797214107</v>
      </c>
      <c r="V278" s="9">
        <f t="shared" si="104"/>
        <v>-1116958.273110196</v>
      </c>
      <c r="W278" s="9">
        <f t="shared" si="105"/>
        <v>-10969.734316933893</v>
      </c>
      <c r="X278" s="9">
        <f t="shared" si="106"/>
        <v>-4199.1167865611642</v>
      </c>
      <c r="Y278" s="9">
        <f t="shared" si="107"/>
        <v>191234.99835587107</v>
      </c>
      <c r="Z278" s="9">
        <f t="shared" si="108"/>
        <v>5804.0823973449169</v>
      </c>
      <c r="AA278" s="20"/>
      <c r="AB278" s="9">
        <v>284892.86065412284</v>
      </c>
      <c r="AC278" s="9">
        <v>17.734367707705175</v>
      </c>
      <c r="AD278" s="9">
        <v>1.6536874688633688E-2</v>
      </c>
      <c r="AE278" s="9">
        <v>129158.77870294418</v>
      </c>
      <c r="AF278" s="9">
        <v>1991163.7535012488</v>
      </c>
      <c r="AG278" s="9">
        <v>1.2771685795105285</v>
      </c>
      <c r="AH278" s="9">
        <v>201872.9911248913</v>
      </c>
      <c r="AI278" s="9">
        <v>6544.6641425347116</v>
      </c>
      <c r="AJ278" s="9">
        <v>5015.9809549359079</v>
      </c>
      <c r="AK278" s="9">
        <v>6695.653541827005</v>
      </c>
      <c r="AL278" s="9">
        <v>10385.409679344213</v>
      </c>
      <c r="AM278" s="9">
        <v>8680.6485149498494</v>
      </c>
      <c r="AN278" s="9">
        <v>212.39797186695532</v>
      </c>
      <c r="AO278" s="9">
        <v>19069242.344271127</v>
      </c>
      <c r="AP278" s="9">
        <v>1457748.9534419968</v>
      </c>
      <c r="AQ278" s="9">
        <v>2063047.8452528801</v>
      </c>
      <c r="AR278" s="9">
        <v>365113.00746223424</v>
      </c>
      <c r="AS278" s="9">
        <v>50297861.774612278</v>
      </c>
      <c r="AT278" s="9">
        <v>45572.976675525439</v>
      </c>
      <c r="AU278" s="9">
        <v>83757.359112710896</v>
      </c>
      <c r="AV278" s="9">
        <v>492883.65328592015</v>
      </c>
      <c r="AW278" s="9">
        <v>17301.1325605483</v>
      </c>
      <c r="AX278" s="20"/>
      <c r="AY278" s="9">
        <v>-294149.06390517234</v>
      </c>
      <c r="AZ278" s="9">
        <v>16.122762369356415</v>
      </c>
      <c r="BA278" s="9">
        <v>1.3423018788600617E-2</v>
      </c>
      <c r="BB278" s="9">
        <v>94170.219004694896</v>
      </c>
      <c r="BC278" s="9">
        <v>1158133.1173495087</v>
      </c>
      <c r="BD278" s="9">
        <v>0.92351093483335323</v>
      </c>
      <c r="BE278" s="9">
        <v>107992.64424483052</v>
      </c>
      <c r="BF278" s="9">
        <v>4919.2855643908761</v>
      </c>
      <c r="BG278" s="9">
        <v>3575.3073446995063</v>
      </c>
      <c r="BH278" s="9">
        <v>5005.3280828125544</v>
      </c>
      <c r="BI278" s="9">
        <v>8198.9350187983528</v>
      </c>
      <c r="BJ278" s="9">
        <v>8528.8214108763786</v>
      </c>
      <c r="BK278" s="9">
        <v>190.93282261749479</v>
      </c>
      <c r="BL278" s="9">
        <v>16362340.331604591</v>
      </c>
      <c r="BM278" s="9">
        <v>1474158.7230113333</v>
      </c>
      <c r="BN278" s="9">
        <v>2086589.0991616712</v>
      </c>
      <c r="BO278" s="9">
        <v>313065.70266502013</v>
      </c>
      <c r="BP278" s="9">
        <v>51414820.047722474</v>
      </c>
      <c r="BQ278" s="9">
        <v>56542.710992459331</v>
      </c>
      <c r="BR278" s="9">
        <v>87956.47589927206</v>
      </c>
      <c r="BS278" s="9">
        <v>301648.65493004909</v>
      </c>
      <c r="BT278" s="9">
        <v>11497.050163203383</v>
      </c>
      <c r="BU278" s="20"/>
    </row>
    <row r="279" spans="2:73" x14ac:dyDescent="0.2">
      <c r="B279" s="4" t="s">
        <v>32</v>
      </c>
      <c r="C279" s="12">
        <v>12</v>
      </c>
      <c r="D279" s="19"/>
      <c r="E279" s="9">
        <f t="shared" si="109"/>
        <v>737709.8923924563</v>
      </c>
      <c r="F279" s="9">
        <f t="shared" si="88"/>
        <v>1.8569071182151973</v>
      </c>
      <c r="G279" s="9">
        <f t="shared" si="89"/>
        <v>3.5343356116982732E-3</v>
      </c>
      <c r="H279" s="9">
        <f t="shared" si="90"/>
        <v>39287.360279101078</v>
      </c>
      <c r="I279" s="9">
        <f t="shared" si="91"/>
        <v>925168.76234307955</v>
      </c>
      <c r="J279" s="9">
        <f t="shared" si="92"/>
        <v>0.39268122811000961</v>
      </c>
      <c r="K279" s="9">
        <f t="shared" si="93"/>
        <v>102465.20526191757</v>
      </c>
      <c r="L279" s="9">
        <f t="shared" si="94"/>
        <v>1820.8591980100009</v>
      </c>
      <c r="M279" s="9">
        <f t="shared" si="95"/>
        <v>1625.1519426975301</v>
      </c>
      <c r="N279" s="9">
        <f t="shared" si="96"/>
        <v>1893.3878155663078</v>
      </c>
      <c r="O279" s="9">
        <f t="shared" si="97"/>
        <v>2515.4316217562191</v>
      </c>
      <c r="P279" s="9">
        <f t="shared" si="98"/>
        <v>196.72958634351016</v>
      </c>
      <c r="Q279" s="9">
        <f t="shared" si="99"/>
        <v>25.040284250186005</v>
      </c>
      <c r="R279" s="9">
        <f t="shared" si="100"/>
        <v>3534078.9165035039</v>
      </c>
      <c r="S279" s="9">
        <f t="shared" si="101"/>
        <v>-12843.783348402707</v>
      </c>
      <c r="T279" s="9">
        <f t="shared" si="102"/>
        <v>-18427.701653152239</v>
      </c>
      <c r="U279" s="9">
        <f t="shared" si="103"/>
        <v>59017.604502233793</v>
      </c>
      <c r="V279" s="9">
        <f t="shared" si="104"/>
        <v>-1033766.1531240121</v>
      </c>
      <c r="W279" s="9">
        <f t="shared" si="105"/>
        <v>-9283.286282056928</v>
      </c>
      <c r="X279" s="9">
        <f t="shared" si="106"/>
        <v>-4025.8169396795274</v>
      </c>
      <c r="Y279" s="9">
        <f t="shared" si="107"/>
        <v>212229.59311209741</v>
      </c>
      <c r="Z279" s="9">
        <f t="shared" si="108"/>
        <v>6475.4959247953593</v>
      </c>
      <c r="AA279" s="20"/>
      <c r="AB279" s="9">
        <v>416820.00449590443</v>
      </c>
      <c r="AC279" s="9">
        <v>19.445375157513102</v>
      </c>
      <c r="AD279" s="9">
        <v>1.8177628835626208E-2</v>
      </c>
      <c r="AE279" s="9">
        <v>142018.50828422277</v>
      </c>
      <c r="AF279" s="9">
        <v>2188586.7085425439</v>
      </c>
      <c r="AG279" s="9">
        <v>1.4001477024736677</v>
      </c>
      <c r="AH279" s="9">
        <v>220275.36261991449</v>
      </c>
      <c r="AI279" s="9">
        <v>7187.3525409818676</v>
      </c>
      <c r="AJ279" s="9">
        <v>5525.4872278242647</v>
      </c>
      <c r="AK279" s="9">
        <v>7353.7457240890963</v>
      </c>
      <c r="AL279" s="9">
        <v>11459.724369536234</v>
      </c>
      <c r="AM279" s="9">
        <v>9500.898398208652</v>
      </c>
      <c r="AN279" s="9">
        <v>233.33063619654399</v>
      </c>
      <c r="AO279" s="9">
        <v>21383904.732799411</v>
      </c>
      <c r="AP279" s="9">
        <v>1595329.3690275967</v>
      </c>
      <c r="AQ279" s="9">
        <v>2257851.3156141238</v>
      </c>
      <c r="AR279" s="9">
        <v>400543.82559134642</v>
      </c>
      <c r="AS279" s="9">
        <v>55055128.444391392</v>
      </c>
      <c r="AT279" s="9">
        <v>52399.671164262327</v>
      </c>
      <c r="AU279" s="9">
        <v>91926.702223162763</v>
      </c>
      <c r="AV279" s="9">
        <v>541300.85303578735</v>
      </c>
      <c r="AW279" s="9">
        <v>19017.732466471778</v>
      </c>
      <c r="AX279" s="20"/>
      <c r="AY279" s="9">
        <v>-320889.88789655187</v>
      </c>
      <c r="AZ279" s="9">
        <v>17.588468039297904</v>
      </c>
      <c r="BA279" s="9">
        <v>1.4643293223927935E-2</v>
      </c>
      <c r="BB279" s="9">
        <v>102731.14800512169</v>
      </c>
      <c r="BC279" s="9">
        <v>1263417.9461994644</v>
      </c>
      <c r="BD279" s="9">
        <v>1.0074664743636581</v>
      </c>
      <c r="BE279" s="9">
        <v>117810.15735799693</v>
      </c>
      <c r="BF279" s="9">
        <v>5366.4933429718667</v>
      </c>
      <c r="BG279" s="9">
        <v>3900.3352851267346</v>
      </c>
      <c r="BH279" s="9">
        <v>5460.3579085227884</v>
      </c>
      <c r="BI279" s="9">
        <v>8944.2927477800149</v>
      </c>
      <c r="BJ279" s="9">
        <v>9304.1688118651418</v>
      </c>
      <c r="BK279" s="9">
        <v>208.29035194635799</v>
      </c>
      <c r="BL279" s="9">
        <v>17849825.816295907</v>
      </c>
      <c r="BM279" s="9">
        <v>1608173.1523759994</v>
      </c>
      <c r="BN279" s="9">
        <v>2276279.0172672761</v>
      </c>
      <c r="BO279" s="9">
        <v>341526.22108911263</v>
      </c>
      <c r="BP279" s="9">
        <v>56088894.597515404</v>
      </c>
      <c r="BQ279" s="9">
        <v>61682.957446319255</v>
      </c>
      <c r="BR279" s="9">
        <v>95952.519162842291</v>
      </c>
      <c r="BS279" s="9">
        <v>329071.25992368994</v>
      </c>
      <c r="BT279" s="9">
        <v>12542.236541676419</v>
      </c>
      <c r="BU279" s="20"/>
    </row>
    <row r="280" spans="2:73" x14ac:dyDescent="0.2">
      <c r="B280" s="4" t="s">
        <v>32</v>
      </c>
      <c r="C280" s="12">
        <v>13</v>
      </c>
      <c r="D280" s="19"/>
      <c r="E280" s="9">
        <f t="shared" si="109"/>
        <v>930673.33417950186</v>
      </c>
      <c r="F280" s="9">
        <f t="shared" si="88"/>
        <v>2.1146773045816367</v>
      </c>
      <c r="G280" s="9">
        <f t="shared" si="89"/>
        <v>3.9684836613634554E-3</v>
      </c>
      <c r="H280" s="9">
        <f t="shared" si="90"/>
        <v>43760.53509495288</v>
      </c>
      <c r="I280" s="9">
        <f t="shared" si="91"/>
        <v>1019607.258109421</v>
      </c>
      <c r="J280" s="9">
        <f t="shared" si="92"/>
        <v>0.43252247729284377</v>
      </c>
      <c r="K280" s="9">
        <f t="shared" si="93"/>
        <v>111076.7527437745</v>
      </c>
      <c r="L280" s="9">
        <f t="shared" si="94"/>
        <v>2019.9450103761728</v>
      </c>
      <c r="M280" s="9">
        <f t="shared" si="95"/>
        <v>1816.7596784086563</v>
      </c>
      <c r="N280" s="9">
        <f t="shared" si="96"/>
        <v>2100.2919356181701</v>
      </c>
      <c r="O280" s="9">
        <f t="shared" si="97"/>
        <v>2854.5662177165595</v>
      </c>
      <c r="P280" s="9">
        <f t="shared" si="98"/>
        <v>245.49733736355483</v>
      </c>
      <c r="Q280" s="9">
        <f t="shared" si="99"/>
        <v>28.742852125911497</v>
      </c>
      <c r="R280" s="9">
        <f t="shared" si="100"/>
        <v>4382864.9373404682</v>
      </c>
      <c r="S280" s="9">
        <f t="shared" si="101"/>
        <v>-8732.4744274697732</v>
      </c>
      <c r="T280" s="9">
        <f t="shared" si="102"/>
        <v>-12529.828947515693</v>
      </c>
      <c r="U280" s="9">
        <f t="shared" si="103"/>
        <v>66465.983982253529</v>
      </c>
      <c r="V280" s="9">
        <f t="shared" si="104"/>
        <v>-932126.17413785309</v>
      </c>
      <c r="W280" s="9">
        <f t="shared" si="105"/>
        <v>-7488.8447871800017</v>
      </c>
      <c r="X280" s="9">
        <f t="shared" si="106"/>
        <v>-3731.5782902977371</v>
      </c>
      <c r="Y280" s="9">
        <f t="shared" si="107"/>
        <v>233773.13159332407</v>
      </c>
      <c r="Z280" s="9">
        <f t="shared" si="108"/>
        <v>7170.5688647458064</v>
      </c>
      <c r="AA280" s="20"/>
      <c r="AB280" s="9">
        <v>583042.62229157088</v>
      </c>
      <c r="AC280" s="9">
        <v>21.16885101382103</v>
      </c>
      <c r="AD280" s="9">
        <v>1.9832051320618726E-2</v>
      </c>
      <c r="AE280" s="9">
        <v>155052.61210050137</v>
      </c>
      <c r="AF280" s="9">
        <v>2388310.0331588397</v>
      </c>
      <c r="AG280" s="9">
        <v>1.5239444911868065</v>
      </c>
      <c r="AH280" s="9">
        <v>238704.42321493779</v>
      </c>
      <c r="AI280" s="9">
        <v>7833.6461319290247</v>
      </c>
      <c r="AJ280" s="9">
        <v>6042.1229039626196</v>
      </c>
      <c r="AK280" s="9">
        <v>8015.679669851188</v>
      </c>
      <c r="AL280" s="9">
        <v>12544.216694478253</v>
      </c>
      <c r="AM280" s="9">
        <v>10325.01355021746</v>
      </c>
      <c r="AN280" s="9">
        <v>254.39073340113265</v>
      </c>
      <c r="AO280" s="9">
        <v>23720176.238327704</v>
      </c>
      <c r="AP280" s="9">
        <v>1733455.1073131959</v>
      </c>
      <c r="AQ280" s="9">
        <v>2453439.1064253673</v>
      </c>
      <c r="AR280" s="9">
        <v>436452.72349545878</v>
      </c>
      <c r="AS280" s="9">
        <v>59830842.973170519</v>
      </c>
      <c r="AT280" s="9">
        <v>59334.359112999184</v>
      </c>
      <c r="AU280" s="9">
        <v>100216.9841361147</v>
      </c>
      <c r="AV280" s="9">
        <v>590266.9965106548</v>
      </c>
      <c r="AW280" s="9">
        <v>20757.991784895261</v>
      </c>
      <c r="AX280" s="20"/>
      <c r="AY280" s="9">
        <v>-347630.71188793099</v>
      </c>
      <c r="AZ280" s="9">
        <v>19.054173709239393</v>
      </c>
      <c r="BA280" s="9">
        <v>1.586356765925527E-2</v>
      </c>
      <c r="BB280" s="9">
        <v>111292.07700554849</v>
      </c>
      <c r="BC280" s="9">
        <v>1368702.7750494187</v>
      </c>
      <c r="BD280" s="9">
        <v>1.0914220138939628</v>
      </c>
      <c r="BE280" s="9">
        <v>127627.67047116329</v>
      </c>
      <c r="BF280" s="9">
        <v>5813.7011215528519</v>
      </c>
      <c r="BG280" s="9">
        <v>4225.3632255539633</v>
      </c>
      <c r="BH280" s="9">
        <v>5915.3877342330179</v>
      </c>
      <c r="BI280" s="9">
        <v>9689.6504767616934</v>
      </c>
      <c r="BJ280" s="9">
        <v>10079.516212853905</v>
      </c>
      <c r="BK280" s="9">
        <v>225.64788127522115</v>
      </c>
      <c r="BL280" s="9">
        <v>19337311.300987236</v>
      </c>
      <c r="BM280" s="9">
        <v>1742187.5817406657</v>
      </c>
      <c r="BN280" s="9">
        <v>2465968.935372883</v>
      </c>
      <c r="BO280" s="9">
        <v>369986.73951320525</v>
      </c>
      <c r="BP280" s="9">
        <v>60762969.147308372</v>
      </c>
      <c r="BQ280" s="9">
        <v>66823.203900179185</v>
      </c>
      <c r="BR280" s="9">
        <v>103948.56242641243</v>
      </c>
      <c r="BS280" s="9">
        <v>356493.86491733073</v>
      </c>
      <c r="BT280" s="9">
        <v>13587.422920149455</v>
      </c>
      <c r="BU280" s="20"/>
    </row>
    <row r="281" spans="2:73" x14ac:dyDescent="0.2">
      <c r="B281" s="4" t="s">
        <v>32</v>
      </c>
      <c r="C281" s="12">
        <v>14</v>
      </c>
      <c r="D281" s="19"/>
      <c r="E281" s="9">
        <f t="shared" si="109"/>
        <v>1089341.3020126619</v>
      </c>
      <c r="F281" s="9">
        <f t="shared" si="88"/>
        <v>2.3599790844480601</v>
      </c>
      <c r="G281" s="9">
        <f t="shared" si="89"/>
        <v>4.3889633730286488E-3</v>
      </c>
      <c r="H281" s="9">
        <f t="shared" si="90"/>
        <v>48059.335675804527</v>
      </c>
      <c r="I281" s="9">
        <f t="shared" si="91"/>
        <v>1111745.38430076</v>
      </c>
      <c r="J281" s="9">
        <f t="shared" si="92"/>
        <v>0.47154606072567784</v>
      </c>
      <c r="K281" s="9">
        <f t="shared" si="93"/>
        <v>119661.61112563132</v>
      </c>
      <c r="L281" s="9">
        <f t="shared" si="94"/>
        <v>2215.4256302423373</v>
      </c>
      <c r="M281" s="9">
        <f t="shared" si="95"/>
        <v>2001.2380108697835</v>
      </c>
      <c r="N281" s="9">
        <f t="shared" si="96"/>
        <v>2303.3542921700237</v>
      </c>
      <c r="O281" s="9">
        <f t="shared" si="97"/>
        <v>3183.5231789269219</v>
      </c>
      <c r="P281" s="9">
        <f t="shared" si="98"/>
        <v>290.39981963359787</v>
      </c>
      <c r="Q281" s="9">
        <f t="shared" si="99"/>
        <v>32.317987126637007</v>
      </c>
      <c r="R281" s="9">
        <f t="shared" si="100"/>
        <v>5210041.8411774151</v>
      </c>
      <c r="S281" s="9">
        <f t="shared" si="101"/>
        <v>-5166.4882065374404</v>
      </c>
      <c r="T281" s="9">
        <f t="shared" si="102"/>
        <v>-7416.2766918786801</v>
      </c>
      <c r="U281" s="9">
        <f t="shared" si="103"/>
        <v>73436.283687272633</v>
      </c>
      <c r="V281" s="9">
        <f t="shared" si="104"/>
        <v>-848934.0541516766</v>
      </c>
      <c r="W281" s="9">
        <f t="shared" si="105"/>
        <v>-5802.3967523031315</v>
      </c>
      <c r="X281" s="9">
        <f t="shared" si="106"/>
        <v>-3558.2784434160858</v>
      </c>
      <c r="Y281" s="9">
        <f t="shared" si="107"/>
        <v>254767.72634955024</v>
      </c>
      <c r="Z281" s="9">
        <f t="shared" si="108"/>
        <v>7841.9823921962525</v>
      </c>
      <c r="AA281" s="20"/>
      <c r="AB281" s="9">
        <v>714969.76613335137</v>
      </c>
      <c r="AC281" s="9">
        <v>22.879858463628949</v>
      </c>
      <c r="AD281" s="9">
        <v>2.1472805467611246E-2</v>
      </c>
      <c r="AE281" s="9">
        <v>167912.34168177986</v>
      </c>
      <c r="AF281" s="9">
        <v>2585732.9882001341</v>
      </c>
      <c r="AG281" s="9">
        <v>1.6469236141499455</v>
      </c>
      <c r="AH281" s="9">
        <v>257106.79470996093</v>
      </c>
      <c r="AI281" s="9">
        <v>8476.3345303761762</v>
      </c>
      <c r="AJ281" s="9">
        <v>6551.6291768509745</v>
      </c>
      <c r="AK281" s="9">
        <v>8673.7718521132774</v>
      </c>
      <c r="AL281" s="9">
        <v>13618.531384670272</v>
      </c>
      <c r="AM281" s="9">
        <v>11145.263433476264</v>
      </c>
      <c r="AN281" s="9">
        <v>275.32339773072124</v>
      </c>
      <c r="AO281" s="9">
        <v>26034838.626855977</v>
      </c>
      <c r="AP281" s="9">
        <v>1871035.5228987958</v>
      </c>
      <c r="AQ281" s="9">
        <v>2648242.5767866112</v>
      </c>
      <c r="AR281" s="9">
        <v>471883.54162457085</v>
      </c>
      <c r="AS281" s="9">
        <v>64588109.642949618</v>
      </c>
      <c r="AT281" s="9">
        <v>66161.053601736028</v>
      </c>
      <c r="AU281" s="9">
        <v>108386.32724656657</v>
      </c>
      <c r="AV281" s="9">
        <v>638684.19626052189</v>
      </c>
      <c r="AW281" s="9">
        <v>22474.591690818739</v>
      </c>
      <c r="AX281" s="20"/>
      <c r="AY281" s="9">
        <v>-374371.53587931045</v>
      </c>
      <c r="AZ281" s="9">
        <v>20.519879379180889</v>
      </c>
      <c r="BA281" s="9">
        <v>1.7083842094582597E-2</v>
      </c>
      <c r="BB281" s="9">
        <v>119853.00600597533</v>
      </c>
      <c r="BC281" s="9">
        <v>1473987.6038993741</v>
      </c>
      <c r="BD281" s="9">
        <v>1.1753775534242676</v>
      </c>
      <c r="BE281" s="9">
        <v>137445.18358432961</v>
      </c>
      <c r="BF281" s="9">
        <v>6260.9089001338389</v>
      </c>
      <c r="BG281" s="9">
        <v>4550.3911659811911</v>
      </c>
      <c r="BH281" s="9">
        <v>6370.4175599432538</v>
      </c>
      <c r="BI281" s="9">
        <v>10435.00820574335</v>
      </c>
      <c r="BJ281" s="9">
        <v>10854.863613842666</v>
      </c>
      <c r="BK281" s="9">
        <v>243.00541060408423</v>
      </c>
      <c r="BL281" s="9">
        <v>20824796.785678562</v>
      </c>
      <c r="BM281" s="9">
        <v>1876202.0111053332</v>
      </c>
      <c r="BN281" s="9">
        <v>2655658.8534784899</v>
      </c>
      <c r="BO281" s="9">
        <v>398447.25793729821</v>
      </c>
      <c r="BP281" s="9">
        <v>65437043.697101295</v>
      </c>
      <c r="BQ281" s="9">
        <v>71963.45035403916</v>
      </c>
      <c r="BR281" s="9">
        <v>111944.60568998265</v>
      </c>
      <c r="BS281" s="9">
        <v>383916.46991097165</v>
      </c>
      <c r="BT281" s="9">
        <v>14632.609298622487</v>
      </c>
      <c r="BU281" s="20"/>
    </row>
    <row r="282" spans="2:73" x14ac:dyDescent="0.2">
      <c r="B282" s="4" t="s">
        <v>32</v>
      </c>
      <c r="C282" s="12">
        <v>15</v>
      </c>
      <c r="D282" s="19"/>
      <c r="E282" s="9">
        <f t="shared" si="109"/>
        <v>1282304.7437997072</v>
      </c>
      <c r="F282" s="9">
        <f t="shared" si="88"/>
        <v>2.617749270814496</v>
      </c>
      <c r="G282" s="9">
        <f t="shared" si="89"/>
        <v>4.8231114226938328E-3</v>
      </c>
      <c r="H282" s="9">
        <f t="shared" si="90"/>
        <v>52532.510491656329</v>
      </c>
      <c r="I282" s="9">
        <f t="shared" si="91"/>
        <v>1206183.880067101</v>
      </c>
      <c r="J282" s="9">
        <f t="shared" si="92"/>
        <v>0.51138730990851156</v>
      </c>
      <c r="K282" s="9">
        <f t="shared" si="93"/>
        <v>128273.15860748815</v>
      </c>
      <c r="L282" s="9">
        <f t="shared" si="94"/>
        <v>2414.5114426085065</v>
      </c>
      <c r="M282" s="9">
        <f t="shared" si="95"/>
        <v>2192.8457465809133</v>
      </c>
      <c r="N282" s="9">
        <f t="shared" si="96"/>
        <v>2510.2584122218868</v>
      </c>
      <c r="O282" s="9">
        <f t="shared" si="97"/>
        <v>3522.6577748872714</v>
      </c>
      <c r="P282" s="9">
        <f t="shared" si="98"/>
        <v>339.1675706536389</v>
      </c>
      <c r="Q282" s="9">
        <f t="shared" si="99"/>
        <v>36.020555002362471</v>
      </c>
      <c r="R282" s="9">
        <f t="shared" si="100"/>
        <v>6058827.8620143794</v>
      </c>
      <c r="S282" s="9">
        <f t="shared" si="101"/>
        <v>-1055.1792856040411</v>
      </c>
      <c r="T282" s="9">
        <f t="shared" si="102"/>
        <v>-1518.4039862416685</v>
      </c>
      <c r="U282" s="9">
        <f t="shared" si="103"/>
        <v>80884.66316729231</v>
      </c>
      <c r="V282" s="9">
        <f t="shared" si="104"/>
        <v>-747294.07516553998</v>
      </c>
      <c r="W282" s="9">
        <f t="shared" si="105"/>
        <v>-4007.9552574261907</v>
      </c>
      <c r="X282" s="9">
        <f t="shared" si="106"/>
        <v>-3264.0397940342809</v>
      </c>
      <c r="Y282" s="9">
        <f t="shared" si="107"/>
        <v>276311.26483077684</v>
      </c>
      <c r="Z282" s="9">
        <f t="shared" si="108"/>
        <v>8537.0553321467014</v>
      </c>
      <c r="AA282" s="20"/>
      <c r="AB282" s="9">
        <v>881192.38392901758</v>
      </c>
      <c r="AC282" s="9">
        <v>24.60333431993687</v>
      </c>
      <c r="AD282" s="9">
        <v>2.3127227952603763E-2</v>
      </c>
      <c r="AE282" s="9">
        <v>180946.44549805843</v>
      </c>
      <c r="AF282" s="9">
        <v>2785456.3128164303</v>
      </c>
      <c r="AG282" s="9">
        <v>1.7707204028630845</v>
      </c>
      <c r="AH282" s="9">
        <v>275535.8553049842</v>
      </c>
      <c r="AI282" s="9">
        <v>9122.628121323336</v>
      </c>
      <c r="AJ282" s="9">
        <v>7068.2648529893313</v>
      </c>
      <c r="AK282" s="9">
        <v>9335.7057978753674</v>
      </c>
      <c r="AL282" s="9">
        <v>14703.023709612289</v>
      </c>
      <c r="AM282" s="9">
        <v>11969.378585485067</v>
      </c>
      <c r="AN282" s="9">
        <v>296.3834949353099</v>
      </c>
      <c r="AO282" s="9">
        <v>28371110.132384259</v>
      </c>
      <c r="AP282" s="9">
        <v>2009161.2611843953</v>
      </c>
      <c r="AQ282" s="9">
        <v>2843830.3675978547</v>
      </c>
      <c r="AR282" s="9">
        <v>507792.43952868308</v>
      </c>
      <c r="AS282" s="9">
        <v>69363824.17172873</v>
      </c>
      <c r="AT282" s="9">
        <v>73095.741550472885</v>
      </c>
      <c r="AU282" s="9">
        <v>116676.60915951848</v>
      </c>
      <c r="AV282" s="9">
        <v>687650.33973538922</v>
      </c>
      <c r="AW282" s="9">
        <v>24214.851009242222</v>
      </c>
      <c r="AX282" s="20"/>
      <c r="AY282" s="9">
        <v>-401112.35987068963</v>
      </c>
      <c r="AZ282" s="9">
        <v>21.985585049122374</v>
      </c>
      <c r="BA282" s="9">
        <v>1.8304116529909931E-2</v>
      </c>
      <c r="BB282" s="9">
        <v>128413.9350064021</v>
      </c>
      <c r="BC282" s="9">
        <v>1579272.4327493294</v>
      </c>
      <c r="BD282" s="9">
        <v>1.259333092954573</v>
      </c>
      <c r="BE282" s="9">
        <v>147262.69669749605</v>
      </c>
      <c r="BF282" s="9">
        <v>6708.1166787148295</v>
      </c>
      <c r="BG282" s="9">
        <v>4875.419106408418</v>
      </c>
      <c r="BH282" s="9">
        <v>6825.4473856534805</v>
      </c>
      <c r="BI282" s="9">
        <v>11180.365934725018</v>
      </c>
      <c r="BJ282" s="9">
        <v>11630.211014831428</v>
      </c>
      <c r="BK282" s="9">
        <v>260.36293993294743</v>
      </c>
      <c r="BL282" s="9">
        <v>22312282.27036988</v>
      </c>
      <c r="BM282" s="9">
        <v>2010216.4404699993</v>
      </c>
      <c r="BN282" s="9">
        <v>2845348.7715840964</v>
      </c>
      <c r="BO282" s="9">
        <v>426907.77636139077</v>
      </c>
      <c r="BP282" s="9">
        <v>70111118.24689427</v>
      </c>
      <c r="BQ282" s="9">
        <v>77103.696807899076</v>
      </c>
      <c r="BR282" s="9">
        <v>119940.64895355277</v>
      </c>
      <c r="BS282" s="9">
        <v>411339.07490461238</v>
      </c>
      <c r="BT282" s="9">
        <v>15677.795677095521</v>
      </c>
      <c r="BU282" s="20"/>
    </row>
    <row r="283" spans="2:73" x14ac:dyDescent="0.2">
      <c r="B283" s="4" t="s">
        <v>32</v>
      </c>
      <c r="C283" s="12">
        <v>16</v>
      </c>
      <c r="D283" s="19"/>
      <c r="E283" s="9">
        <f t="shared" si="109"/>
        <v>1400972.7116328627</v>
      </c>
      <c r="F283" s="9">
        <f t="shared" si="88"/>
        <v>2.8630300653399026</v>
      </c>
      <c r="G283" s="9">
        <f t="shared" si="89"/>
        <v>5.2435617272169853E-3</v>
      </c>
      <c r="H283" s="9">
        <f t="shared" si="90"/>
        <v>56831.075579447934</v>
      </c>
      <c r="I283" s="9">
        <f t="shared" si="91"/>
        <v>1298318.5346444359</v>
      </c>
      <c r="J283" s="9">
        <f t="shared" si="92"/>
        <v>0.5504094304243432</v>
      </c>
      <c r="K283" s="9">
        <f t="shared" si="93"/>
        <v>136858.00752916266</v>
      </c>
      <c r="L283" s="9">
        <f t="shared" si="94"/>
        <v>2609.9817810326613</v>
      </c>
      <c r="M283" s="9">
        <f t="shared" si="95"/>
        <v>2377.3127354990283</v>
      </c>
      <c r="N283" s="9">
        <f t="shared" si="96"/>
        <v>2713.3101324957343</v>
      </c>
      <c r="O283" s="9">
        <f t="shared" si="97"/>
        <v>3851.5867068385996</v>
      </c>
      <c r="P283" s="9">
        <f t="shared" si="98"/>
        <v>384.0634431001763</v>
      </c>
      <c r="Q283" s="9">
        <f t="shared" si="99"/>
        <v>39.59534043632766</v>
      </c>
      <c r="R283" s="9">
        <f t="shared" si="100"/>
        <v>6885878.2265812978</v>
      </c>
      <c r="S283" s="9">
        <f t="shared" si="101"/>
        <v>2509.7269855276681</v>
      </c>
      <c r="T283" s="9">
        <f t="shared" si="102"/>
        <v>3593.5995839941315</v>
      </c>
      <c r="U283" s="9">
        <f t="shared" si="103"/>
        <v>87854.499055810971</v>
      </c>
      <c r="V283" s="9">
        <f t="shared" si="104"/>
        <v>-664141.48815838993</v>
      </c>
      <c r="W283" s="9">
        <f t="shared" si="105"/>
        <v>-2322.0911328393704</v>
      </c>
      <c r="X283" s="9">
        <f t="shared" si="106"/>
        <v>-3090.85479453273</v>
      </c>
      <c r="Y283" s="9">
        <f t="shared" si="107"/>
        <v>297305.09844319249</v>
      </c>
      <c r="Z283" s="9">
        <f t="shared" si="108"/>
        <v>9208.4386510421245</v>
      </c>
      <c r="AA283" s="20"/>
      <c r="AB283" s="9">
        <v>973119.52777079388</v>
      </c>
      <c r="AC283" s="9">
        <v>26.314320784403773</v>
      </c>
      <c r="AD283" s="9">
        <v>2.4767952692454246E-2</v>
      </c>
      <c r="AE283" s="9">
        <v>193805.9395862768</v>
      </c>
      <c r="AF283" s="9">
        <v>2982875.7962437207</v>
      </c>
      <c r="AG283" s="9">
        <v>1.8936980629092208</v>
      </c>
      <c r="AH283" s="9">
        <v>293938.21733982506</v>
      </c>
      <c r="AI283" s="9">
        <v>9765.3062383284796</v>
      </c>
      <c r="AJ283" s="9">
        <v>7577.7597823346732</v>
      </c>
      <c r="AK283" s="9">
        <v>9993.7873438594488</v>
      </c>
      <c r="AL283" s="9">
        <v>15777.310370545289</v>
      </c>
      <c r="AM283" s="9">
        <v>12789.62185892036</v>
      </c>
      <c r="AN283" s="9">
        <v>317.31580969813825</v>
      </c>
      <c r="AO283" s="9">
        <v>30685645.981642507</v>
      </c>
      <c r="AP283" s="9">
        <v>2146740.5968201933</v>
      </c>
      <c r="AQ283" s="9">
        <v>3038632.2892736956</v>
      </c>
      <c r="AR283" s="9">
        <v>543222.79384129448</v>
      </c>
      <c r="AS283" s="9">
        <v>74121051.308528781</v>
      </c>
      <c r="AT283" s="9">
        <v>79921.852128919621</v>
      </c>
      <c r="AU283" s="9">
        <v>124845.83742259025</v>
      </c>
      <c r="AV283" s="9">
        <v>736066.77834144549</v>
      </c>
      <c r="AW283" s="9">
        <v>25931.420706610668</v>
      </c>
      <c r="AX283" s="20"/>
      <c r="AY283" s="9">
        <v>-427853.18386206892</v>
      </c>
      <c r="AZ283" s="9">
        <v>23.45129071906387</v>
      </c>
      <c r="BA283" s="9">
        <v>1.9524390965237261E-2</v>
      </c>
      <c r="BB283" s="9">
        <v>136974.86400682887</v>
      </c>
      <c r="BC283" s="9">
        <v>1684557.2615992848</v>
      </c>
      <c r="BD283" s="9">
        <v>1.3432886324848776</v>
      </c>
      <c r="BE283" s="9">
        <v>157080.2098106624</v>
      </c>
      <c r="BF283" s="9">
        <v>7155.3244572958183</v>
      </c>
      <c r="BG283" s="9">
        <v>5200.4470468356449</v>
      </c>
      <c r="BH283" s="9">
        <v>7280.4772113637146</v>
      </c>
      <c r="BI283" s="9">
        <v>11925.723663706689</v>
      </c>
      <c r="BJ283" s="9">
        <v>12405.558415820184</v>
      </c>
      <c r="BK283" s="9">
        <v>277.72046926181059</v>
      </c>
      <c r="BL283" s="9">
        <v>23799767.755061209</v>
      </c>
      <c r="BM283" s="9">
        <v>2144230.8698346657</v>
      </c>
      <c r="BN283" s="9">
        <v>3035038.6896897014</v>
      </c>
      <c r="BO283" s="9">
        <v>455368.29478548351</v>
      </c>
      <c r="BP283" s="9">
        <v>74785192.796687171</v>
      </c>
      <c r="BQ283" s="9">
        <v>82243.943261758992</v>
      </c>
      <c r="BR283" s="9">
        <v>127936.69221712298</v>
      </c>
      <c r="BS283" s="9">
        <v>438761.679898253</v>
      </c>
      <c r="BT283" s="9">
        <v>16722.982055568544</v>
      </c>
      <c r="BU283" s="20"/>
    </row>
    <row r="284" spans="2:73" x14ac:dyDescent="0.2">
      <c r="B284" s="4" t="s">
        <v>32</v>
      </c>
      <c r="C284" s="12">
        <v>17</v>
      </c>
      <c r="D284" s="19"/>
      <c r="E284" s="9">
        <f t="shared" si="109"/>
        <v>1593936.153419913</v>
      </c>
      <c r="F284" s="9">
        <f t="shared" si="88"/>
        <v>3.1208002517063704</v>
      </c>
      <c r="G284" s="9">
        <f t="shared" si="89"/>
        <v>5.6777097768822178E-3</v>
      </c>
      <c r="H284" s="9">
        <f t="shared" si="90"/>
        <v>61304.250395299983</v>
      </c>
      <c r="I284" s="9">
        <f t="shared" si="91"/>
        <v>1392757.0304107813</v>
      </c>
      <c r="J284" s="9">
        <f t="shared" si="92"/>
        <v>0.59025067960718025</v>
      </c>
      <c r="K284" s="9">
        <f t="shared" si="93"/>
        <v>145469.55501101972</v>
      </c>
      <c r="L284" s="9">
        <f t="shared" si="94"/>
        <v>2809.0675933988377</v>
      </c>
      <c r="M284" s="9">
        <f t="shared" si="95"/>
        <v>2568.9204712101655</v>
      </c>
      <c r="N284" s="9">
        <f t="shared" si="96"/>
        <v>2920.2142525476047</v>
      </c>
      <c r="O284" s="9">
        <f t="shared" si="97"/>
        <v>4190.7213027989728</v>
      </c>
      <c r="P284" s="9">
        <f t="shared" si="98"/>
        <v>432.83119412022643</v>
      </c>
      <c r="Q284" s="9">
        <f t="shared" si="99"/>
        <v>43.297908312053494</v>
      </c>
      <c r="R284" s="9">
        <f t="shared" si="100"/>
        <v>7734664.2474182956</v>
      </c>
      <c r="S284" s="9">
        <f t="shared" si="101"/>
        <v>6621.0359064624645</v>
      </c>
      <c r="T284" s="9">
        <f t="shared" si="102"/>
        <v>9491.4722896330059</v>
      </c>
      <c r="U284" s="9">
        <f t="shared" si="103"/>
        <v>95302.878535830998</v>
      </c>
      <c r="V284" s="9">
        <f t="shared" si="104"/>
        <v>-562501.50917215645</v>
      </c>
      <c r="W284" s="9">
        <f t="shared" si="105"/>
        <v>-527.64963796240045</v>
      </c>
      <c r="X284" s="9">
        <f t="shared" si="106"/>
        <v>-2796.6161451509397</v>
      </c>
      <c r="Y284" s="9">
        <f t="shared" si="107"/>
        <v>318848.63692441961</v>
      </c>
      <c r="Z284" s="9">
        <f t="shared" si="108"/>
        <v>9903.5115909925844</v>
      </c>
      <c r="AA284" s="20"/>
      <c r="AB284" s="9">
        <v>1139342.1455664646</v>
      </c>
      <c r="AC284" s="9">
        <v>28.037796640711726</v>
      </c>
      <c r="AD284" s="9">
        <v>2.6422375177446791E-2</v>
      </c>
      <c r="AE284" s="9">
        <v>206840.0434025556</v>
      </c>
      <c r="AF284" s="9">
        <v>3182599.1208600206</v>
      </c>
      <c r="AG284" s="9">
        <v>2.0174948516223621</v>
      </c>
      <c r="AH284" s="9">
        <v>312367.27793484856</v>
      </c>
      <c r="AI284" s="9">
        <v>10411.599829275645</v>
      </c>
      <c r="AJ284" s="9">
        <v>8094.39545847304</v>
      </c>
      <c r="AK284" s="9">
        <v>10655.72128962155</v>
      </c>
      <c r="AL284" s="9">
        <v>16861.802695487328</v>
      </c>
      <c r="AM284" s="9">
        <v>13613.737010929177</v>
      </c>
      <c r="AN284" s="9">
        <v>338.37590690272725</v>
      </c>
      <c r="AO284" s="9">
        <v>33021917.487170834</v>
      </c>
      <c r="AP284" s="9">
        <v>2284866.3351057945</v>
      </c>
      <c r="AQ284" s="9">
        <v>3234220.0800849418</v>
      </c>
      <c r="AR284" s="9">
        <v>579131.6917454073</v>
      </c>
      <c r="AS284" s="9">
        <v>78896765.83730796</v>
      </c>
      <c r="AT284" s="9">
        <v>86856.54007765658</v>
      </c>
      <c r="AU284" s="9">
        <v>133136.11933554229</v>
      </c>
      <c r="AV284" s="9">
        <v>785032.92181631376</v>
      </c>
      <c r="AW284" s="9">
        <v>27671.680025034177</v>
      </c>
      <c r="AX284" s="20"/>
      <c r="AY284" s="9">
        <v>-454594.00785344839</v>
      </c>
      <c r="AZ284" s="9">
        <v>24.916996389005355</v>
      </c>
      <c r="BA284" s="9">
        <v>2.0744665400564574E-2</v>
      </c>
      <c r="BB284" s="9">
        <v>145535.79300725562</v>
      </c>
      <c r="BC284" s="9">
        <v>1789842.0904492394</v>
      </c>
      <c r="BD284" s="9">
        <v>1.4272441720151818</v>
      </c>
      <c r="BE284" s="9">
        <v>166897.72292382884</v>
      </c>
      <c r="BF284" s="9">
        <v>7602.5322358768071</v>
      </c>
      <c r="BG284" s="9">
        <v>5525.4749872628745</v>
      </c>
      <c r="BH284" s="9">
        <v>7735.507037073945</v>
      </c>
      <c r="BI284" s="9">
        <v>12671.081392688355</v>
      </c>
      <c r="BJ284" s="9">
        <v>13180.90581680895</v>
      </c>
      <c r="BK284" s="9">
        <v>295.07799859067376</v>
      </c>
      <c r="BL284" s="9">
        <v>25287253.239752539</v>
      </c>
      <c r="BM284" s="9">
        <v>2278245.299199332</v>
      </c>
      <c r="BN284" s="9">
        <v>3224728.6077953088</v>
      </c>
      <c r="BO284" s="9">
        <v>483828.8132095763</v>
      </c>
      <c r="BP284" s="9">
        <v>79459267.346480116</v>
      </c>
      <c r="BQ284" s="9">
        <v>87384.189715618981</v>
      </c>
      <c r="BR284" s="9">
        <v>135932.73548069323</v>
      </c>
      <c r="BS284" s="9">
        <v>466184.28489189415</v>
      </c>
      <c r="BT284" s="9">
        <v>17768.168434041592</v>
      </c>
      <c r="BU284" s="20"/>
    </row>
    <row r="285" spans="2:73" x14ac:dyDescent="0.2">
      <c r="B285" s="4" t="s">
        <v>32</v>
      </c>
      <c r="C285" s="12">
        <v>18</v>
      </c>
      <c r="D285" s="19"/>
      <c r="E285" s="9">
        <f t="shared" si="109"/>
        <v>1713628.8864110503</v>
      </c>
      <c r="F285" s="9">
        <f t="shared" si="88"/>
        <v>3.3660810462317521</v>
      </c>
      <c r="G285" s="9">
        <f t="shared" si="89"/>
        <v>6.0981600814053599E-3</v>
      </c>
      <c r="H285" s="9">
        <f t="shared" si="90"/>
        <v>65602.815483091224</v>
      </c>
      <c r="I285" s="9">
        <f t="shared" si="91"/>
        <v>1484891.6849881141</v>
      </c>
      <c r="J285" s="9">
        <f t="shared" si="92"/>
        <v>0.62927280012301035</v>
      </c>
      <c r="K285" s="9">
        <f t="shared" si="93"/>
        <v>154054.40393269397</v>
      </c>
      <c r="L285" s="9">
        <f t="shared" si="94"/>
        <v>3004.5379318229843</v>
      </c>
      <c r="M285" s="9">
        <f t="shared" si="95"/>
        <v>2753.3874601282814</v>
      </c>
      <c r="N285" s="9">
        <f t="shared" si="96"/>
        <v>3123.265972821443</v>
      </c>
      <c r="O285" s="9">
        <f t="shared" si="97"/>
        <v>4519.6502347502974</v>
      </c>
      <c r="P285" s="9">
        <f t="shared" si="98"/>
        <v>477.72706656674927</v>
      </c>
      <c r="Q285" s="9">
        <f t="shared" si="99"/>
        <v>46.87269374601857</v>
      </c>
      <c r="R285" s="9">
        <f t="shared" si="100"/>
        <v>8561714.6119851731</v>
      </c>
      <c r="S285" s="9">
        <f t="shared" si="101"/>
        <v>10185.942177592311</v>
      </c>
      <c r="T285" s="9">
        <f t="shared" si="102"/>
        <v>14603.475859866478</v>
      </c>
      <c r="U285" s="9">
        <f t="shared" si="103"/>
        <v>102272.71442434983</v>
      </c>
      <c r="V285" s="9">
        <f t="shared" si="104"/>
        <v>-479348.92216512561</v>
      </c>
      <c r="W285" s="9">
        <f t="shared" si="105"/>
        <v>1158.2144866243761</v>
      </c>
      <c r="X285" s="9">
        <f t="shared" si="106"/>
        <v>-2623.4311456493451</v>
      </c>
      <c r="Y285" s="9">
        <f t="shared" si="107"/>
        <v>339842.47053683479</v>
      </c>
      <c r="Z285" s="9">
        <f t="shared" si="108"/>
        <v>10574.894909887997</v>
      </c>
      <c r="AA285" s="20"/>
      <c r="AB285" s="9">
        <v>1232294.0545662227</v>
      </c>
      <c r="AC285" s="9">
        <v>29.748783105178607</v>
      </c>
      <c r="AD285" s="9">
        <v>2.8063099917297264E-2</v>
      </c>
      <c r="AE285" s="9">
        <v>219699.53749077374</v>
      </c>
      <c r="AF285" s="9">
        <v>3380018.6042873091</v>
      </c>
      <c r="AG285" s="9">
        <v>2.1404725116684973</v>
      </c>
      <c r="AH285" s="9">
        <v>330769.63996968925</v>
      </c>
      <c r="AI285" s="9">
        <v>11054.277946280781</v>
      </c>
      <c r="AJ285" s="9">
        <v>8603.890387818381</v>
      </c>
      <c r="AK285" s="9">
        <v>11313.802835605622</v>
      </c>
      <c r="AL285" s="9">
        <v>17936.089356420318</v>
      </c>
      <c r="AM285" s="9">
        <v>14433.980284364457</v>
      </c>
      <c r="AN285" s="9">
        <v>359.30822166555538</v>
      </c>
      <c r="AO285" s="9">
        <v>35336453.336429037</v>
      </c>
      <c r="AP285" s="9">
        <v>2422445.6707415911</v>
      </c>
      <c r="AQ285" s="9">
        <v>3429022.0017607799</v>
      </c>
      <c r="AR285" s="9">
        <v>614562.04605801869</v>
      </c>
      <c r="AS285" s="9">
        <v>83653992.974107951</v>
      </c>
      <c r="AT285" s="9">
        <v>93682.650656103258</v>
      </c>
      <c r="AU285" s="9">
        <v>141305.34759861397</v>
      </c>
      <c r="AV285" s="9">
        <v>833449.36042236956</v>
      </c>
      <c r="AW285" s="9">
        <v>29388.249722402608</v>
      </c>
      <c r="AX285" s="20"/>
      <c r="AY285" s="9">
        <v>-481334.83184482751</v>
      </c>
      <c r="AZ285" s="9">
        <v>26.382702058946855</v>
      </c>
      <c r="BA285" s="9">
        <v>2.1964939835891904E-2</v>
      </c>
      <c r="BB285" s="9">
        <v>154096.72200768252</v>
      </c>
      <c r="BC285" s="9">
        <v>1895126.9192991951</v>
      </c>
      <c r="BD285" s="9">
        <v>1.5111997115454869</v>
      </c>
      <c r="BE285" s="9">
        <v>176715.23603699528</v>
      </c>
      <c r="BF285" s="9">
        <v>8049.7400144577969</v>
      </c>
      <c r="BG285" s="9">
        <v>5850.5029276900996</v>
      </c>
      <c r="BH285" s="9">
        <v>8190.536862784179</v>
      </c>
      <c r="BI285" s="9">
        <v>13416.439121670021</v>
      </c>
      <c r="BJ285" s="9">
        <v>13956.253217797708</v>
      </c>
      <c r="BK285" s="9">
        <v>312.43552791953681</v>
      </c>
      <c r="BL285" s="9">
        <v>26774738.724443864</v>
      </c>
      <c r="BM285" s="9">
        <v>2412259.7285639988</v>
      </c>
      <c r="BN285" s="9">
        <v>3414418.5259009134</v>
      </c>
      <c r="BO285" s="9">
        <v>512289.33163366886</v>
      </c>
      <c r="BP285" s="9">
        <v>84133341.896273077</v>
      </c>
      <c r="BQ285" s="9">
        <v>92524.436169478882</v>
      </c>
      <c r="BR285" s="9">
        <v>143928.77874426331</v>
      </c>
      <c r="BS285" s="9">
        <v>493606.88988553477</v>
      </c>
      <c r="BT285" s="9">
        <v>18813.354812514612</v>
      </c>
      <c r="BU285" s="20"/>
    </row>
    <row r="286" spans="2:73" x14ac:dyDescent="0.2">
      <c r="B286" s="4" t="s">
        <v>32</v>
      </c>
      <c r="C286" s="12">
        <v>19</v>
      </c>
      <c r="D286" s="19"/>
      <c r="E286" s="9">
        <f t="shared" si="109"/>
        <v>1872740.9191460114</v>
      </c>
      <c r="F286" s="9">
        <f t="shared" si="88"/>
        <v>3.6238302472572386</v>
      </c>
      <c r="G286" s="9">
        <f t="shared" si="89"/>
        <v>6.5322787239286036E-3</v>
      </c>
      <c r="H286" s="9">
        <f t="shared" si="90"/>
        <v>70075.75480588348</v>
      </c>
      <c r="I286" s="9">
        <f t="shared" si="91"/>
        <v>1579326.7091404612</v>
      </c>
      <c r="J286" s="9">
        <f t="shared" si="92"/>
        <v>0.66911258638884874</v>
      </c>
      <c r="K286" s="9">
        <f t="shared" si="93"/>
        <v>162665.94195436939</v>
      </c>
      <c r="L286" s="9">
        <f t="shared" si="94"/>
        <v>3203.6134627471747</v>
      </c>
      <c r="M286" s="9">
        <f t="shared" si="95"/>
        <v>2944.983852296421</v>
      </c>
      <c r="N286" s="9">
        <f t="shared" si="96"/>
        <v>3330.1594565953274</v>
      </c>
      <c r="O286" s="9">
        <f t="shared" si="97"/>
        <v>4858.7568014516801</v>
      </c>
      <c r="P286" s="9">
        <f t="shared" si="98"/>
        <v>526.48820776331013</v>
      </c>
      <c r="Q286" s="9">
        <f t="shared" si="99"/>
        <v>50.574912054984566</v>
      </c>
      <c r="R286" s="9">
        <f t="shared" si="100"/>
        <v>9410374.0935521983</v>
      </c>
      <c r="S286" s="9">
        <f t="shared" si="101"/>
        <v>14296.171148728579</v>
      </c>
      <c r="T286" s="9">
        <f t="shared" si="102"/>
        <v>20499.799880106468</v>
      </c>
      <c r="U286" s="9">
        <f t="shared" si="103"/>
        <v>109720.63008787029</v>
      </c>
      <c r="V286" s="9">
        <f t="shared" si="104"/>
        <v>-377748.47615782917</v>
      </c>
      <c r="W286" s="9">
        <f t="shared" si="105"/>
        <v>2952.0720712114999</v>
      </c>
      <c r="X286" s="9">
        <f t="shared" si="106"/>
        <v>-2329.3073436473496</v>
      </c>
      <c r="Y286" s="9">
        <f t="shared" si="107"/>
        <v>361385.24787425308</v>
      </c>
      <c r="Z286" s="9">
        <f t="shared" si="108"/>
        <v>11269.937641283486</v>
      </c>
      <c r="AA286" s="20"/>
      <c r="AB286" s="9">
        <v>1364665.2633098045</v>
      </c>
      <c r="AC286" s="9">
        <v>31.472237976145578</v>
      </c>
      <c r="AD286" s="9">
        <v>2.971749299514783E-2</v>
      </c>
      <c r="AE286" s="9">
        <v>232733.40581399275</v>
      </c>
      <c r="AF286" s="9">
        <v>3579738.457289611</v>
      </c>
      <c r="AG286" s="9">
        <v>2.2642678374646401</v>
      </c>
      <c r="AH286" s="9">
        <v>349198.69110453094</v>
      </c>
      <c r="AI286" s="9">
        <v>11700.561255785957</v>
      </c>
      <c r="AJ286" s="9">
        <v>9120.514720413752</v>
      </c>
      <c r="AK286" s="9">
        <v>11975.726145089733</v>
      </c>
      <c r="AL286" s="9">
        <v>19020.553652103368</v>
      </c>
      <c r="AM286" s="9">
        <v>15258.088826549783</v>
      </c>
      <c r="AN286" s="9">
        <v>380.36796930338454</v>
      </c>
      <c r="AO286" s="9">
        <v>37672598.302687392</v>
      </c>
      <c r="AP286" s="9">
        <v>2560570.3290773942</v>
      </c>
      <c r="AQ286" s="9">
        <v>3624608.2438866287</v>
      </c>
      <c r="AR286" s="9">
        <v>650470.48014563182</v>
      </c>
      <c r="AS286" s="9">
        <v>88429667.969908193</v>
      </c>
      <c r="AT286" s="9">
        <v>100616.75469455033</v>
      </c>
      <c r="AU286" s="9">
        <v>149595.51466418611</v>
      </c>
      <c r="AV286" s="9">
        <v>882414.74275342852</v>
      </c>
      <c r="AW286" s="9">
        <v>31128.478832271139</v>
      </c>
      <c r="AX286" s="20"/>
      <c r="AY286" s="9">
        <v>-508075.65583620692</v>
      </c>
      <c r="AZ286" s="9">
        <v>27.84840772888834</v>
      </c>
      <c r="BA286" s="9">
        <v>2.3185214271219227E-2</v>
      </c>
      <c r="BB286" s="9">
        <v>162657.65100810927</v>
      </c>
      <c r="BC286" s="9">
        <v>2000411.7481491498</v>
      </c>
      <c r="BD286" s="9">
        <v>1.5951552510757914</v>
      </c>
      <c r="BE286" s="9">
        <v>186532.74915016154</v>
      </c>
      <c r="BF286" s="9">
        <v>8496.947793038782</v>
      </c>
      <c r="BG286" s="9">
        <v>6175.530868117331</v>
      </c>
      <c r="BH286" s="9">
        <v>8645.5666884944058</v>
      </c>
      <c r="BI286" s="9">
        <v>14161.796850651688</v>
      </c>
      <c r="BJ286" s="9">
        <v>14731.600618786473</v>
      </c>
      <c r="BK286" s="9">
        <v>329.79305724839998</v>
      </c>
      <c r="BL286" s="9">
        <v>28262224.209135193</v>
      </c>
      <c r="BM286" s="9">
        <v>2546274.1579286656</v>
      </c>
      <c r="BN286" s="9">
        <v>3604108.4440065222</v>
      </c>
      <c r="BO286" s="9">
        <v>540749.85005776153</v>
      </c>
      <c r="BP286" s="9">
        <v>88807416.446066022</v>
      </c>
      <c r="BQ286" s="9">
        <v>97664.682623338827</v>
      </c>
      <c r="BR286" s="9">
        <v>151924.82200783346</v>
      </c>
      <c r="BS286" s="9">
        <v>521029.49487917544</v>
      </c>
      <c r="BT286" s="9">
        <v>19858.541190987653</v>
      </c>
      <c r="BU286" s="20"/>
    </row>
    <row r="287" spans="2:73" x14ac:dyDescent="0.2">
      <c r="B287" s="5" t="s">
        <v>32</v>
      </c>
      <c r="C287" s="13">
        <v>20</v>
      </c>
      <c r="D287" s="19"/>
      <c r="E287" s="10">
        <f t="shared" si="109"/>
        <v>2046868.4332492589</v>
      </c>
      <c r="F287" s="10">
        <f t="shared" si="88"/>
        <v>4.0488479304054259</v>
      </c>
      <c r="G287" s="10">
        <f t="shared" si="89"/>
        <v>7.3155537557061667E-3</v>
      </c>
      <c r="H287" s="10">
        <f t="shared" si="90"/>
        <v>78921.270815740718</v>
      </c>
      <c r="I287" s="10">
        <f t="shared" si="91"/>
        <v>1779723.9065795909</v>
      </c>
      <c r="J287" s="10">
        <f t="shared" si="92"/>
        <v>0.75405663917426002</v>
      </c>
      <c r="K287" s="10">
        <f t="shared" si="93"/>
        <v>184012.18764936889</v>
      </c>
      <c r="L287" s="10">
        <f t="shared" si="94"/>
        <v>3600.4548557742801</v>
      </c>
      <c r="M287" s="10">
        <f t="shared" si="95"/>
        <v>3305.0771512959955</v>
      </c>
      <c r="N287" s="10">
        <f t="shared" si="96"/>
        <v>3742.9412321055188</v>
      </c>
      <c r="O287" s="10">
        <f t="shared" si="97"/>
        <v>5419.4623406308237</v>
      </c>
      <c r="P287" s="10">
        <f t="shared" si="98"/>
        <v>578.5092245680662</v>
      </c>
      <c r="Q287" s="10">
        <f t="shared" si="99"/>
        <v>56.210833035760629</v>
      </c>
      <c r="R287" s="10">
        <f t="shared" si="100"/>
        <v>10251194.087755185</v>
      </c>
      <c r="S287" s="10">
        <f t="shared" si="101"/>
        <v>13289.445252373349</v>
      </c>
      <c r="T287" s="10">
        <f t="shared" si="102"/>
        <v>19059.857600857504</v>
      </c>
      <c r="U287" s="10">
        <f t="shared" si="103"/>
        <v>123269.71924037428</v>
      </c>
      <c r="V287" s="10">
        <f t="shared" si="104"/>
        <v>-535283.59544764459</v>
      </c>
      <c r="W287" s="10">
        <f t="shared" si="105"/>
        <v>1519.434195421476</v>
      </c>
      <c r="X287" s="10">
        <f t="shared" si="106"/>
        <v>-2858.9880252962175</v>
      </c>
      <c r="Y287" s="10">
        <f t="shared" si="107"/>
        <v>407542.03511109983</v>
      </c>
      <c r="Z287" s="10">
        <f t="shared" si="108"/>
        <v>12688.534169096241</v>
      </c>
      <c r="AA287" s="20"/>
      <c r="AB287" s="10">
        <v>1512051.9534216723</v>
      </c>
      <c r="AC287" s="10">
        <v>33.362961329235269</v>
      </c>
      <c r="AD287" s="10">
        <v>3.172104246225272E-2</v>
      </c>
      <c r="AE287" s="10">
        <v>250139.8508242768</v>
      </c>
      <c r="AF287" s="10">
        <v>3885420.4835786954</v>
      </c>
      <c r="AG287" s="10">
        <v>2.4331674297803567</v>
      </c>
      <c r="AH287" s="10">
        <v>380362.44991269684</v>
      </c>
      <c r="AI287" s="10">
        <v>12544.610427394053</v>
      </c>
      <c r="AJ287" s="10">
        <v>9805.6359598405506</v>
      </c>
      <c r="AK287" s="10">
        <v>12843.537746310159</v>
      </c>
      <c r="AL287" s="10">
        <v>20326.616920264179</v>
      </c>
      <c r="AM287" s="10">
        <v>16085.457244343295</v>
      </c>
      <c r="AN287" s="10">
        <v>403.36141961302383</v>
      </c>
      <c r="AO287" s="10">
        <v>40000903.781581692</v>
      </c>
      <c r="AP287" s="10">
        <v>2693578.0325457039</v>
      </c>
      <c r="AQ287" s="10">
        <v>3812858.2197129843</v>
      </c>
      <c r="AR287" s="10">
        <v>692480.08772222849</v>
      </c>
      <c r="AS287" s="10">
        <v>92946207.400411308</v>
      </c>
      <c r="AT287" s="10">
        <v>104324.36327262019</v>
      </c>
      <c r="AU287" s="10">
        <v>157061.87724610753</v>
      </c>
      <c r="AV287" s="10">
        <v>955994.1349839163</v>
      </c>
      <c r="AW287" s="10">
        <v>33592.261738556932</v>
      </c>
      <c r="AX287" s="20"/>
      <c r="AY287" s="10">
        <v>-534816.47982758668</v>
      </c>
      <c r="AZ287" s="10">
        <v>29.314113398829843</v>
      </c>
      <c r="BA287" s="10">
        <v>2.4405488706546553E-2</v>
      </c>
      <c r="BB287" s="10">
        <v>171218.58000853608</v>
      </c>
      <c r="BC287" s="10">
        <v>2105696.5769991046</v>
      </c>
      <c r="BD287" s="10">
        <v>1.6791107906060967</v>
      </c>
      <c r="BE287" s="10">
        <v>196350.26226332795</v>
      </c>
      <c r="BF287" s="10">
        <v>8944.1555716197727</v>
      </c>
      <c r="BG287" s="10">
        <v>6500.5588085445552</v>
      </c>
      <c r="BH287" s="10">
        <v>9100.5965142046407</v>
      </c>
      <c r="BI287" s="10">
        <v>14907.154579633356</v>
      </c>
      <c r="BJ287" s="10">
        <v>15506.948019775229</v>
      </c>
      <c r="BK287" s="10">
        <v>347.1505865772632</v>
      </c>
      <c r="BL287" s="10">
        <v>29749709.693826508</v>
      </c>
      <c r="BM287" s="10">
        <v>2680288.5872933306</v>
      </c>
      <c r="BN287" s="10">
        <v>3793798.3621121268</v>
      </c>
      <c r="BO287" s="10">
        <v>569210.36848185421</v>
      </c>
      <c r="BP287" s="10">
        <v>93481490.995858952</v>
      </c>
      <c r="BQ287" s="10">
        <v>102804.92907719871</v>
      </c>
      <c r="BR287" s="10">
        <v>159920.86527140375</v>
      </c>
      <c r="BS287" s="10">
        <v>548452.09987281647</v>
      </c>
      <c r="BT287" s="10">
        <v>20903.727569460691</v>
      </c>
      <c r="BU287" s="20"/>
    </row>
    <row r="288" spans="2:73" x14ac:dyDescent="0.2">
      <c r="B288" s="7" t="s">
        <v>33</v>
      </c>
      <c r="C288" s="11">
        <v>1</v>
      </c>
      <c r="D288" s="19"/>
      <c r="E288" s="8">
        <f t="shared" si="109"/>
        <v>0</v>
      </c>
      <c r="F288" s="8">
        <f t="shared" si="88"/>
        <v>0</v>
      </c>
      <c r="G288" s="8">
        <f t="shared" si="89"/>
        <v>0</v>
      </c>
      <c r="H288" s="8">
        <f t="shared" si="90"/>
        <v>0</v>
      </c>
      <c r="I288" s="8">
        <f t="shared" si="91"/>
        <v>0</v>
      </c>
      <c r="J288" s="8">
        <f t="shared" si="92"/>
        <v>0</v>
      </c>
      <c r="K288" s="8">
        <f t="shared" si="93"/>
        <v>0</v>
      </c>
      <c r="L288" s="8">
        <f t="shared" si="94"/>
        <v>0</v>
      </c>
      <c r="M288" s="8">
        <f t="shared" si="95"/>
        <v>0</v>
      </c>
      <c r="N288" s="8">
        <f t="shared" si="96"/>
        <v>0</v>
      </c>
      <c r="O288" s="8">
        <f t="shared" si="97"/>
        <v>0</v>
      </c>
      <c r="P288" s="8">
        <f t="shared" si="98"/>
        <v>0</v>
      </c>
      <c r="Q288" s="8">
        <f t="shared" si="99"/>
        <v>0</v>
      </c>
      <c r="R288" s="8">
        <f t="shared" si="100"/>
        <v>0</v>
      </c>
      <c r="S288" s="8">
        <f t="shared" si="101"/>
        <v>0</v>
      </c>
      <c r="T288" s="8">
        <f t="shared" si="102"/>
        <v>0</v>
      </c>
      <c r="U288" s="8">
        <f t="shared" si="103"/>
        <v>0</v>
      </c>
      <c r="V288" s="8">
        <f t="shared" si="104"/>
        <v>0</v>
      </c>
      <c r="W288" s="8">
        <f t="shared" si="105"/>
        <v>0</v>
      </c>
      <c r="X288" s="8">
        <f t="shared" si="106"/>
        <v>0</v>
      </c>
      <c r="Y288" s="8">
        <f t="shared" si="107"/>
        <v>0</v>
      </c>
      <c r="Z288" s="8">
        <f t="shared" si="108"/>
        <v>0</v>
      </c>
      <c r="AA288" s="20"/>
      <c r="AB288" s="8">
        <v>-26740.823991379308</v>
      </c>
      <c r="AC288" s="8">
        <v>1.4657056699414917</v>
      </c>
      <c r="AD288" s="8">
        <v>1.2202744353273284E-3</v>
      </c>
      <c r="AE288" s="8">
        <v>8560.9290004268023</v>
      </c>
      <c r="AF288" s="8">
        <v>105284.82884995527</v>
      </c>
      <c r="AG288" s="8">
        <v>8.3955539530304837E-2</v>
      </c>
      <c r="AH288" s="8">
        <v>9817.5131131663984</v>
      </c>
      <c r="AI288" s="8">
        <v>447.20777858098864</v>
      </c>
      <c r="AJ288" s="8">
        <v>325.0279404272278</v>
      </c>
      <c r="AK288" s="8">
        <v>455.02982571023216</v>
      </c>
      <c r="AL288" s="8">
        <v>745.35772898166795</v>
      </c>
      <c r="AM288" s="8">
        <v>775.34740098876114</v>
      </c>
      <c r="AN288" s="8">
        <v>17.357529328863158</v>
      </c>
      <c r="AO288" s="8">
        <v>1487485.4846913256</v>
      </c>
      <c r="AP288" s="8">
        <v>134014.42936466658</v>
      </c>
      <c r="AQ288" s="8">
        <v>189689.91810560631</v>
      </c>
      <c r="AR288" s="8">
        <v>28460.518424092719</v>
      </c>
      <c r="AS288" s="8">
        <v>4674074.5497929482</v>
      </c>
      <c r="AT288" s="8">
        <v>5140.2464538599361</v>
      </c>
      <c r="AU288" s="8">
        <v>7996.0432635701854</v>
      </c>
      <c r="AV288" s="8">
        <v>27422.604993640809</v>
      </c>
      <c r="AW288" s="8">
        <v>1045.186378473034</v>
      </c>
      <c r="AX288" s="20"/>
      <c r="AY288" s="8">
        <v>-26740.823991379308</v>
      </c>
      <c r="AZ288" s="8">
        <v>1.4657056699414917</v>
      </c>
      <c r="BA288" s="8">
        <v>1.2202744353273284E-3</v>
      </c>
      <c r="BB288" s="8">
        <v>8560.9290004268023</v>
      </c>
      <c r="BC288" s="8">
        <v>105284.82884995527</v>
      </c>
      <c r="BD288" s="8">
        <v>8.3955539530304837E-2</v>
      </c>
      <c r="BE288" s="8">
        <v>9817.5131131663984</v>
      </c>
      <c r="BF288" s="8">
        <v>447.20777858098864</v>
      </c>
      <c r="BG288" s="8">
        <v>325.0279404272278</v>
      </c>
      <c r="BH288" s="8">
        <v>455.02982571023216</v>
      </c>
      <c r="BI288" s="8">
        <v>745.35772898166795</v>
      </c>
      <c r="BJ288" s="8">
        <v>775.34740098876114</v>
      </c>
      <c r="BK288" s="8">
        <v>17.357529328863158</v>
      </c>
      <c r="BL288" s="8">
        <v>1487485.4846913256</v>
      </c>
      <c r="BM288" s="8">
        <v>134014.42936466658</v>
      </c>
      <c r="BN288" s="8">
        <v>189689.91810560631</v>
      </c>
      <c r="BO288" s="8">
        <v>28460.518424092719</v>
      </c>
      <c r="BP288" s="8">
        <v>4674074.5497929482</v>
      </c>
      <c r="BQ288" s="8">
        <v>5140.2464538599361</v>
      </c>
      <c r="BR288" s="8">
        <v>7996.0432635701854</v>
      </c>
      <c r="BS288" s="8">
        <v>27422.604993640809</v>
      </c>
      <c r="BT288" s="8">
        <v>1045.186378473034</v>
      </c>
      <c r="BU288" s="20"/>
    </row>
    <row r="289" spans="2:73" x14ac:dyDescent="0.2">
      <c r="B289" s="4" t="s">
        <v>33</v>
      </c>
      <c r="C289" s="12">
        <v>2</v>
      </c>
      <c r="D289" s="19"/>
      <c r="E289" s="9">
        <f t="shared" si="109"/>
        <v>-425450.6071513833</v>
      </c>
      <c r="F289" s="9">
        <f t="shared" si="88"/>
        <v>-9.1306066118177931E-2</v>
      </c>
      <c r="G289" s="9">
        <f t="shared" si="89"/>
        <v>-2.2037952785656156E-4</v>
      </c>
      <c r="H289" s="9">
        <f t="shared" si="90"/>
        <v>-2839.4291001750444</v>
      </c>
      <c r="I289" s="9">
        <f t="shared" si="91"/>
        <v>-36300.259304844629</v>
      </c>
      <c r="J289" s="9">
        <f t="shared" si="92"/>
        <v>-8.8971441698605658E-3</v>
      </c>
      <c r="K289" s="9">
        <f t="shared" si="93"/>
        <v>-60.777657304483</v>
      </c>
      <c r="L289" s="9">
        <f t="shared" si="94"/>
        <v>-102.5744112003307</v>
      </c>
      <c r="M289" s="9">
        <f t="shared" si="95"/>
        <v>-73.300038996641888</v>
      </c>
      <c r="N289" s="9">
        <f t="shared" si="96"/>
        <v>-107.21272632214459</v>
      </c>
      <c r="O289" s="9">
        <f t="shared" si="97"/>
        <v>-200.21305155870073</v>
      </c>
      <c r="P289" s="9">
        <f t="shared" si="98"/>
        <v>-10.405893235755457</v>
      </c>
      <c r="Q289" s="9">
        <f t="shared" si="99"/>
        <v>-0.79110406781865805</v>
      </c>
      <c r="R289" s="9">
        <f t="shared" si="100"/>
        <v>-199841.85516491253</v>
      </c>
      <c r="S289" s="9">
        <f t="shared" si="101"/>
        <v>220.14071839064127</v>
      </c>
      <c r="T289" s="9">
        <f t="shared" si="102"/>
        <v>72.791303952690214</v>
      </c>
      <c r="U289" s="9">
        <f t="shared" si="103"/>
        <v>-2119.7585511362267</v>
      </c>
      <c r="V289" s="9">
        <f t="shared" si="104"/>
        <v>-16673.681012909859</v>
      </c>
      <c r="W289" s="9">
        <f t="shared" si="105"/>
        <v>-5600.3938575400407</v>
      </c>
      <c r="X289" s="9">
        <f t="shared" si="106"/>
        <v>-785.80218117636286</v>
      </c>
      <c r="Y289" s="9">
        <f t="shared" si="107"/>
        <v>-8711.8346955663874</v>
      </c>
      <c r="Z289" s="9">
        <f t="shared" si="108"/>
        <v>-270.69112176398312</v>
      </c>
      <c r="AA289" s="20"/>
      <c r="AB289" s="9">
        <v>-478932.25513414195</v>
      </c>
      <c r="AC289" s="9">
        <v>2.8401052737648054</v>
      </c>
      <c r="AD289" s="9">
        <v>2.2201693427980952E-3</v>
      </c>
      <c r="AE289" s="9">
        <v>14282.42890067856</v>
      </c>
      <c r="AF289" s="9">
        <v>174269.39839506592</v>
      </c>
      <c r="AG289" s="9">
        <v>0.15901393489074911</v>
      </c>
      <c r="AH289" s="9">
        <v>19574.248569028314</v>
      </c>
      <c r="AI289" s="9">
        <v>791.84114596164659</v>
      </c>
      <c r="AJ289" s="9">
        <v>576.75584185781372</v>
      </c>
      <c r="AK289" s="9">
        <v>802.84692509831973</v>
      </c>
      <c r="AL289" s="9">
        <v>1290.5024064046352</v>
      </c>
      <c r="AM289" s="9">
        <v>1540.2889087417668</v>
      </c>
      <c r="AN289" s="9">
        <v>33.923954589907659</v>
      </c>
      <c r="AO289" s="9">
        <v>2775129.1142177386</v>
      </c>
      <c r="AP289" s="9">
        <v>268248.99944772379</v>
      </c>
      <c r="AQ289" s="9">
        <v>379452.62751516531</v>
      </c>
      <c r="AR289" s="9">
        <v>54801.278297049212</v>
      </c>
      <c r="AS289" s="9">
        <v>9331475.4185729865</v>
      </c>
      <c r="AT289" s="9">
        <v>4680.0990501798315</v>
      </c>
      <c r="AU289" s="9">
        <v>15206.284345964008</v>
      </c>
      <c r="AV289" s="9">
        <v>46133.375291715231</v>
      </c>
      <c r="AW289" s="9">
        <v>1819.6816351820848</v>
      </c>
      <c r="AX289" s="20"/>
      <c r="AY289" s="9">
        <v>-53481.647982758615</v>
      </c>
      <c r="AZ289" s="9">
        <v>2.9314113398829833</v>
      </c>
      <c r="BA289" s="9">
        <v>2.4405488706546567E-3</v>
      </c>
      <c r="BB289" s="9">
        <v>17121.858000853605</v>
      </c>
      <c r="BC289" s="9">
        <v>210569.65769991055</v>
      </c>
      <c r="BD289" s="9">
        <v>0.16791107906060967</v>
      </c>
      <c r="BE289" s="9">
        <v>19635.026226332797</v>
      </c>
      <c r="BF289" s="9">
        <v>894.41555716197729</v>
      </c>
      <c r="BG289" s="9">
        <v>650.05588085445561</v>
      </c>
      <c r="BH289" s="9">
        <v>910.05965142046432</v>
      </c>
      <c r="BI289" s="9">
        <v>1490.7154579633359</v>
      </c>
      <c r="BJ289" s="9">
        <v>1550.6948019775223</v>
      </c>
      <c r="BK289" s="9">
        <v>34.715058657726317</v>
      </c>
      <c r="BL289" s="9">
        <v>2974970.9693826512</v>
      </c>
      <c r="BM289" s="9">
        <v>268028.85872933315</v>
      </c>
      <c r="BN289" s="9">
        <v>379379.83621121262</v>
      </c>
      <c r="BO289" s="9">
        <v>56921.036848185438</v>
      </c>
      <c r="BP289" s="9">
        <v>9348149.0995858964</v>
      </c>
      <c r="BQ289" s="9">
        <v>10280.492907719872</v>
      </c>
      <c r="BR289" s="9">
        <v>15992.086527140371</v>
      </c>
      <c r="BS289" s="9">
        <v>54845.209987281618</v>
      </c>
      <c r="BT289" s="9">
        <v>2090.372756946068</v>
      </c>
      <c r="BU289" s="20"/>
    </row>
    <row r="290" spans="2:73" x14ac:dyDescent="0.2">
      <c r="B290" s="4" t="s">
        <v>33</v>
      </c>
      <c r="C290" s="12">
        <v>3</v>
      </c>
      <c r="D290" s="19"/>
      <c r="E290" s="9">
        <f t="shared" si="109"/>
        <v>-412929.11311819358</v>
      </c>
      <c r="F290" s="9">
        <f t="shared" si="88"/>
        <v>-8.8254434177263974E-2</v>
      </c>
      <c r="G290" s="9">
        <f t="shared" si="89"/>
        <v>-2.1817414178484018E-4</v>
      </c>
      <c r="H290" s="9">
        <f t="shared" si="90"/>
        <v>-2927.1607502625775</v>
      </c>
      <c r="I290" s="9">
        <f t="shared" si="91"/>
        <v>-35792.05195726722</v>
      </c>
      <c r="J290" s="9">
        <f t="shared" si="92"/>
        <v>-8.1653964547907243E-3</v>
      </c>
      <c r="K290" s="9">
        <f t="shared" si="93"/>
        <v>-87.660687456740561</v>
      </c>
      <c r="L290" s="9">
        <f t="shared" si="94"/>
        <v>-104.68725680049624</v>
      </c>
      <c r="M290" s="9">
        <f t="shared" si="95"/>
        <v>-73.553105494963233</v>
      </c>
      <c r="N290" s="9">
        <f t="shared" si="96"/>
        <v>-109.40631048321643</v>
      </c>
      <c r="O290" s="9">
        <f t="shared" si="97"/>
        <v>-200.40590333804926</v>
      </c>
      <c r="P290" s="9">
        <f t="shared" si="98"/>
        <v>-9.9624573536334537</v>
      </c>
      <c r="Q290" s="9">
        <f t="shared" si="99"/>
        <v>-0.75248230172796582</v>
      </c>
      <c r="R290" s="9">
        <f t="shared" si="100"/>
        <v>-193423.13274736609</v>
      </c>
      <c r="S290" s="9">
        <f t="shared" si="101"/>
        <v>802.50610758597031</v>
      </c>
      <c r="T290" s="9">
        <f t="shared" si="102"/>
        <v>835.24064592912327</v>
      </c>
      <c r="U290" s="9">
        <f t="shared" si="103"/>
        <v>-2056.0639267043007</v>
      </c>
      <c r="V290" s="9">
        <f t="shared" si="104"/>
        <v>-5605.4195193685591</v>
      </c>
      <c r="W290" s="9">
        <f t="shared" si="105"/>
        <v>-5574.8199863100635</v>
      </c>
      <c r="X290" s="9">
        <f t="shared" si="106"/>
        <v>-778.73713176454112</v>
      </c>
      <c r="Y290" s="9">
        <f t="shared" si="107"/>
        <v>-8906.3504433496128</v>
      </c>
      <c r="Z290" s="9">
        <f t="shared" si="108"/>
        <v>-268.773282645976</v>
      </c>
      <c r="AA290" s="20"/>
      <c r="AB290" s="9">
        <v>-493151.58509233152</v>
      </c>
      <c r="AC290" s="9">
        <v>4.3088625756472085</v>
      </c>
      <c r="AD290" s="9">
        <v>3.4426491641971432E-3</v>
      </c>
      <c r="AE290" s="9">
        <v>22755.626251017839</v>
      </c>
      <c r="AF290" s="9">
        <v>280062.43459259882</v>
      </c>
      <c r="AG290" s="9">
        <v>0.24370122213612375</v>
      </c>
      <c r="AH290" s="9">
        <v>29364.878652042476</v>
      </c>
      <c r="AI290" s="9">
        <v>1236.93607894247</v>
      </c>
      <c r="AJ290" s="9">
        <v>901.53071578672041</v>
      </c>
      <c r="AK290" s="9">
        <v>1255.68316664748</v>
      </c>
      <c r="AL290" s="9">
        <v>2035.667283606954</v>
      </c>
      <c r="AM290" s="9">
        <v>2316.0797456126511</v>
      </c>
      <c r="AN290" s="9">
        <v>51.320105684861495</v>
      </c>
      <c r="AO290" s="9">
        <v>4269033.3213266088</v>
      </c>
      <c r="AP290" s="9">
        <v>402845.79420158576</v>
      </c>
      <c r="AQ290" s="9">
        <v>569904.99496274791</v>
      </c>
      <c r="AR290" s="9">
        <v>83325.491345573828</v>
      </c>
      <c r="AS290" s="9">
        <v>14016618.229859479</v>
      </c>
      <c r="AT290" s="9">
        <v>9845.9193752697465</v>
      </c>
      <c r="AU290" s="9">
        <v>23209.392658946017</v>
      </c>
      <c r="AV290" s="9">
        <v>73361.464537572843</v>
      </c>
      <c r="AW290" s="9">
        <v>2866.7858527731273</v>
      </c>
      <c r="AX290" s="20"/>
      <c r="AY290" s="9">
        <v>-80222.471974137938</v>
      </c>
      <c r="AZ290" s="9">
        <v>4.3971170098244725</v>
      </c>
      <c r="BA290" s="9">
        <v>3.6608233059819834E-3</v>
      </c>
      <c r="BB290" s="9">
        <v>25682.787001280416</v>
      </c>
      <c r="BC290" s="9">
        <v>315854.48654986604</v>
      </c>
      <c r="BD290" s="9">
        <v>0.25186661859091447</v>
      </c>
      <c r="BE290" s="9">
        <v>29452.539339499217</v>
      </c>
      <c r="BF290" s="9">
        <v>1341.6233357429662</v>
      </c>
      <c r="BG290" s="9">
        <v>975.08382128168364</v>
      </c>
      <c r="BH290" s="9">
        <v>1365.0894771306964</v>
      </c>
      <c r="BI290" s="9">
        <v>2236.0731869450033</v>
      </c>
      <c r="BJ290" s="9">
        <v>2326.0422029662845</v>
      </c>
      <c r="BK290" s="9">
        <v>52.072587986589461</v>
      </c>
      <c r="BL290" s="9">
        <v>4462456.4540739749</v>
      </c>
      <c r="BM290" s="9">
        <v>402043.28809399978</v>
      </c>
      <c r="BN290" s="9">
        <v>569069.75431681878</v>
      </c>
      <c r="BO290" s="9">
        <v>85381.555272278129</v>
      </c>
      <c r="BP290" s="9">
        <v>14022223.649378847</v>
      </c>
      <c r="BQ290" s="9">
        <v>15420.73936157981</v>
      </c>
      <c r="BR290" s="9">
        <v>23988.129790710558</v>
      </c>
      <c r="BS290" s="9">
        <v>82267.814980922456</v>
      </c>
      <c r="BT290" s="9">
        <v>3135.5591354191033</v>
      </c>
      <c r="BU290" s="20"/>
    </row>
    <row r="291" spans="2:73" x14ac:dyDescent="0.2">
      <c r="B291" s="4" t="s">
        <v>33</v>
      </c>
      <c r="C291" s="12">
        <v>4</v>
      </c>
      <c r="D291" s="19"/>
      <c r="E291" s="9">
        <f t="shared" si="109"/>
        <v>-790476.97806204623</v>
      </c>
      <c r="F291" s="9">
        <f t="shared" si="88"/>
        <v>-0.17738735664239158</v>
      </c>
      <c r="G291" s="9">
        <f t="shared" si="89"/>
        <v>-4.3751660525440453E-4</v>
      </c>
      <c r="H291" s="9">
        <f t="shared" si="90"/>
        <v>-5867.8525147930923</v>
      </c>
      <c r="I291" s="9">
        <f t="shared" si="91"/>
        <v>-71841.668645233905</v>
      </c>
      <c r="J291" s="9">
        <f t="shared" si="92"/>
        <v>-1.6537478771813552E-2</v>
      </c>
      <c r="K291" s="9">
        <f t="shared" si="93"/>
        <v>-178.21433351541054</v>
      </c>
      <c r="L291" s="9">
        <f t="shared" si="94"/>
        <v>-209.89826587820221</v>
      </c>
      <c r="M291" s="9">
        <f t="shared" si="95"/>
        <v>-147.36664569744653</v>
      </c>
      <c r="N291" s="9">
        <f t="shared" si="96"/>
        <v>-219.35102693779345</v>
      </c>
      <c r="O291" s="9">
        <f t="shared" si="97"/>
        <v>-401.41796917279817</v>
      </c>
      <c r="P291" s="9">
        <f t="shared" si="98"/>
        <v>-20.02283974648708</v>
      </c>
      <c r="Q291" s="9">
        <f t="shared" si="99"/>
        <v>-1.5127479062497713</v>
      </c>
      <c r="R291" s="9">
        <f t="shared" si="100"/>
        <v>-388680.51996624283</v>
      </c>
      <c r="S291" s="9">
        <f t="shared" si="101"/>
        <v>1516.680734615773</v>
      </c>
      <c r="T291" s="9">
        <f t="shared" si="102"/>
        <v>1553.5903274898883</v>
      </c>
      <c r="U291" s="9">
        <f t="shared" si="103"/>
        <v>-4129.1488763217494</v>
      </c>
      <c r="V291" s="9">
        <f t="shared" si="104"/>
        <v>-13036.965092949569</v>
      </c>
      <c r="W291" s="9">
        <f t="shared" si="105"/>
        <v>-11158.290756137281</v>
      </c>
      <c r="X291" s="9">
        <f t="shared" si="106"/>
        <v>-1559.0695361961552</v>
      </c>
      <c r="Y291" s="9">
        <f t="shared" si="107"/>
        <v>-17847.912994932311</v>
      </c>
      <c r="Z291" s="9">
        <f t="shared" si="108"/>
        <v>-538.46715359898099</v>
      </c>
      <c r="AA291" s="20"/>
      <c r="AB291" s="9">
        <v>-897440.27402756352</v>
      </c>
      <c r="AC291" s="9">
        <v>5.685435323123575</v>
      </c>
      <c r="AD291" s="9">
        <v>4.4435811360549089E-3</v>
      </c>
      <c r="AE291" s="9">
        <v>28375.863486914117</v>
      </c>
      <c r="AF291" s="9">
        <v>349297.64675458719</v>
      </c>
      <c r="AG291" s="9">
        <v>0.3192846793494058</v>
      </c>
      <c r="AH291" s="9">
        <v>39091.838119150183</v>
      </c>
      <c r="AI291" s="9">
        <v>1578.9328484457524</v>
      </c>
      <c r="AJ291" s="9">
        <v>1152.7451160114647</v>
      </c>
      <c r="AK291" s="9">
        <v>1600.7682759031352</v>
      </c>
      <c r="AL291" s="9">
        <v>2580.0129467538736</v>
      </c>
      <c r="AM291" s="9">
        <v>3081.3667642085575</v>
      </c>
      <c r="AN291" s="9">
        <v>67.917369409202863</v>
      </c>
      <c r="AO291" s="9">
        <v>5561261.4187990595</v>
      </c>
      <c r="AP291" s="9">
        <v>537574.39819328208</v>
      </c>
      <c r="AQ291" s="9">
        <v>760313.26274991513</v>
      </c>
      <c r="AR291" s="9">
        <v>109712.92482004913</v>
      </c>
      <c r="AS291" s="9">
        <v>18683261.234078843</v>
      </c>
      <c r="AT291" s="9">
        <v>9402.6950593024631</v>
      </c>
      <c r="AU291" s="9">
        <v>30425.103518084587</v>
      </c>
      <c r="AV291" s="9">
        <v>91842.506979630925</v>
      </c>
      <c r="AW291" s="9">
        <v>3642.2783602931549</v>
      </c>
      <c r="AX291" s="20"/>
      <c r="AY291" s="9">
        <v>-106963.29596551723</v>
      </c>
      <c r="AZ291" s="9">
        <v>5.8628226797659666</v>
      </c>
      <c r="BA291" s="9">
        <v>4.8810977413093135E-3</v>
      </c>
      <c r="BB291" s="9">
        <v>34243.716001707209</v>
      </c>
      <c r="BC291" s="9">
        <v>421139.31539982109</v>
      </c>
      <c r="BD291" s="9">
        <v>0.33582215812121935</v>
      </c>
      <c r="BE291" s="9">
        <v>39270.052452665594</v>
      </c>
      <c r="BF291" s="9">
        <v>1788.8311143239546</v>
      </c>
      <c r="BG291" s="9">
        <v>1300.1117617089112</v>
      </c>
      <c r="BH291" s="9">
        <v>1820.1193028409286</v>
      </c>
      <c r="BI291" s="9">
        <v>2981.4309159266718</v>
      </c>
      <c r="BJ291" s="9">
        <v>3101.3896039550445</v>
      </c>
      <c r="BK291" s="9">
        <v>69.430117315452634</v>
      </c>
      <c r="BL291" s="9">
        <v>5949941.9387653023</v>
      </c>
      <c r="BM291" s="9">
        <v>536057.7174586663</v>
      </c>
      <c r="BN291" s="9">
        <v>758759.67242242524</v>
      </c>
      <c r="BO291" s="9">
        <v>113842.07369637088</v>
      </c>
      <c r="BP291" s="9">
        <v>18696298.199171793</v>
      </c>
      <c r="BQ291" s="9">
        <v>20560.985815439744</v>
      </c>
      <c r="BR291" s="9">
        <v>31984.173054280742</v>
      </c>
      <c r="BS291" s="9">
        <v>109690.41997456324</v>
      </c>
      <c r="BT291" s="9">
        <v>4180.7455138921359</v>
      </c>
      <c r="BU291" s="20"/>
    </row>
    <row r="292" spans="2:73" x14ac:dyDescent="0.2">
      <c r="B292" s="4" t="s">
        <v>33</v>
      </c>
      <c r="C292" s="12">
        <v>5</v>
      </c>
      <c r="D292" s="19"/>
      <c r="E292" s="9">
        <f t="shared" si="109"/>
        <v>-772226.02616423601</v>
      </c>
      <c r="F292" s="9">
        <f t="shared" si="88"/>
        <v>-0.17302953080299055</v>
      </c>
      <c r="G292" s="9">
        <f t="shared" si="89"/>
        <v>-4.3450060656800068E-4</v>
      </c>
      <c r="H292" s="9">
        <f t="shared" si="90"/>
        <v>-6002.8327434913663</v>
      </c>
      <c r="I292" s="9">
        <f t="shared" si="91"/>
        <v>-71143.748806542135</v>
      </c>
      <c r="J292" s="9">
        <f t="shared" si="92"/>
        <v>-1.549152866476694E-2</v>
      </c>
      <c r="K292" s="9">
        <f t="shared" si="93"/>
        <v>-219.26211839425378</v>
      </c>
      <c r="L292" s="9">
        <f t="shared" si="94"/>
        <v>-213.19847234775307</v>
      </c>
      <c r="M292" s="9">
        <f t="shared" si="95"/>
        <v>-147.81135412180788</v>
      </c>
      <c r="N292" s="9">
        <f t="shared" si="96"/>
        <v>-222.77600467224102</v>
      </c>
      <c r="O292" s="9">
        <f t="shared" si="97"/>
        <v>-401.85878746599656</v>
      </c>
      <c r="P292" s="9">
        <f t="shared" si="98"/>
        <v>-19.382167183110141</v>
      </c>
      <c r="Q292" s="9">
        <f t="shared" si="99"/>
        <v>-1.4567610828122071</v>
      </c>
      <c r="R292" s="9">
        <f t="shared" si="100"/>
        <v>-379510.99995780271</v>
      </c>
      <c r="S292" s="9">
        <f t="shared" si="101"/>
        <v>2368.1459482699865</v>
      </c>
      <c r="T292" s="9">
        <f t="shared" si="102"/>
        <v>2668.0415993621573</v>
      </c>
      <c r="U292" s="9">
        <f t="shared" si="103"/>
        <v>-4037.862195402151</v>
      </c>
      <c r="V292" s="9">
        <f t="shared" si="104"/>
        <v>3108.8956338204443</v>
      </c>
      <c r="W292" s="9">
        <f t="shared" si="105"/>
        <v>-11122.092645171595</v>
      </c>
      <c r="X292" s="9">
        <f t="shared" si="106"/>
        <v>-1548.8707802451972</v>
      </c>
      <c r="Y292" s="9">
        <f t="shared" si="107"/>
        <v>-18148.489643665438</v>
      </c>
      <c r="Z292" s="9">
        <f t="shared" si="108"/>
        <v>-535.820541998728</v>
      </c>
      <c r="AA292" s="20"/>
      <c r="AB292" s="9">
        <v>-905930.14612113265</v>
      </c>
      <c r="AC292" s="9">
        <v>7.1554988189044701</v>
      </c>
      <c r="AD292" s="9">
        <v>5.6668715700686377E-3</v>
      </c>
      <c r="AE292" s="9">
        <v>36801.812258642654</v>
      </c>
      <c r="AF292" s="9">
        <v>455280.39544323401</v>
      </c>
      <c r="AG292" s="9">
        <v>0.40428616898675723</v>
      </c>
      <c r="AH292" s="9">
        <v>48868.303447437735</v>
      </c>
      <c r="AI292" s="9">
        <v>2022.8404205571901</v>
      </c>
      <c r="AJ292" s="9">
        <v>1477.3283480143309</v>
      </c>
      <c r="AK292" s="9">
        <v>2052.3731238789192</v>
      </c>
      <c r="AL292" s="9">
        <v>3324.9298574423424</v>
      </c>
      <c r="AM292" s="9">
        <v>3857.3548377606971</v>
      </c>
      <c r="AN292" s="9">
        <v>85.330885561503592</v>
      </c>
      <c r="AO292" s="9">
        <v>7057916.4234988242</v>
      </c>
      <c r="AP292" s="9">
        <v>672440.29277160263</v>
      </c>
      <c r="AQ292" s="9">
        <v>951117.63212739385</v>
      </c>
      <c r="AR292" s="9">
        <v>138264.7299250614</v>
      </c>
      <c r="AS292" s="9">
        <v>23373481.644598559</v>
      </c>
      <c r="AT292" s="9">
        <v>14579.139624128084</v>
      </c>
      <c r="AU292" s="9">
        <v>38431.345537605739</v>
      </c>
      <c r="AV292" s="9">
        <v>118964.53532453868</v>
      </c>
      <c r="AW292" s="9">
        <v>4690.1113503664446</v>
      </c>
      <c r="AX292" s="20"/>
      <c r="AY292" s="9">
        <v>-133704.11995689667</v>
      </c>
      <c r="AZ292" s="9">
        <v>7.3285283497074607</v>
      </c>
      <c r="BA292" s="9">
        <v>6.1013721766366383E-3</v>
      </c>
      <c r="BB292" s="9">
        <v>42804.645002134021</v>
      </c>
      <c r="BC292" s="9">
        <v>526424.14424977615</v>
      </c>
      <c r="BD292" s="9">
        <v>0.41977769765152417</v>
      </c>
      <c r="BE292" s="9">
        <v>49087.565565831988</v>
      </c>
      <c r="BF292" s="9">
        <v>2236.0388929049432</v>
      </c>
      <c r="BG292" s="9">
        <v>1625.1397021361388</v>
      </c>
      <c r="BH292" s="9">
        <v>2275.1491285511602</v>
      </c>
      <c r="BI292" s="9">
        <v>3726.7886449083389</v>
      </c>
      <c r="BJ292" s="9">
        <v>3876.7370049438073</v>
      </c>
      <c r="BK292" s="9">
        <v>86.787646644315799</v>
      </c>
      <c r="BL292" s="9">
        <v>7437427.4234566269</v>
      </c>
      <c r="BM292" s="9">
        <v>670072.14682333264</v>
      </c>
      <c r="BN292" s="9">
        <v>948449.59052803169</v>
      </c>
      <c r="BO292" s="9">
        <v>142302.59212046355</v>
      </c>
      <c r="BP292" s="9">
        <v>23370372.748964738</v>
      </c>
      <c r="BQ292" s="9">
        <v>25701.232269299679</v>
      </c>
      <c r="BR292" s="9">
        <v>39980.216317850936</v>
      </c>
      <c r="BS292" s="9">
        <v>137113.02496820412</v>
      </c>
      <c r="BT292" s="9">
        <v>5225.9318923651726</v>
      </c>
      <c r="BU292" s="20"/>
    </row>
    <row r="293" spans="2:73" x14ac:dyDescent="0.2">
      <c r="B293" s="4" t="s">
        <v>33</v>
      </c>
      <c r="C293" s="12">
        <v>6</v>
      </c>
      <c r="D293" s="19"/>
      <c r="E293" s="9">
        <f t="shared" si="109"/>
        <v>-753975.07426642568</v>
      </c>
      <c r="F293" s="9">
        <f t="shared" si="88"/>
        <v>-0.16867170496358064</v>
      </c>
      <c r="G293" s="9">
        <f t="shared" si="89"/>
        <v>-4.3148460788160117E-4</v>
      </c>
      <c r="H293" s="9">
        <f t="shared" si="90"/>
        <v>-6137.8129721896548</v>
      </c>
      <c r="I293" s="9">
        <f t="shared" si="91"/>
        <v>-70445.828967851237</v>
      </c>
      <c r="J293" s="9">
        <f t="shared" si="92"/>
        <v>-1.4445578557720273E-2</v>
      </c>
      <c r="K293" s="9">
        <f t="shared" si="93"/>
        <v>-260.30990327315521</v>
      </c>
      <c r="L293" s="9">
        <f t="shared" si="94"/>
        <v>-216.4986788173037</v>
      </c>
      <c r="M293" s="9">
        <f t="shared" si="95"/>
        <v>-148.25606254616969</v>
      </c>
      <c r="N293" s="9">
        <f t="shared" si="96"/>
        <v>-226.20098240668995</v>
      </c>
      <c r="O293" s="9">
        <f t="shared" si="97"/>
        <v>-402.29960575919449</v>
      </c>
      <c r="P293" s="9">
        <f t="shared" si="98"/>
        <v>-18.741494619732293</v>
      </c>
      <c r="Q293" s="9">
        <f t="shared" si="99"/>
        <v>-1.4007742593746144</v>
      </c>
      <c r="R293" s="9">
        <f t="shared" si="100"/>
        <v>-370341.47994936071</v>
      </c>
      <c r="S293" s="9">
        <f t="shared" si="101"/>
        <v>3219.6111619238509</v>
      </c>
      <c r="T293" s="9">
        <f t="shared" si="102"/>
        <v>3782.4928712351248</v>
      </c>
      <c r="U293" s="9">
        <f t="shared" si="103"/>
        <v>-3946.5755144825671</v>
      </c>
      <c r="V293" s="9">
        <f t="shared" si="104"/>
        <v>19254.756360571831</v>
      </c>
      <c r="W293" s="9">
        <f t="shared" si="105"/>
        <v>-11085.89453420592</v>
      </c>
      <c r="X293" s="9">
        <f t="shared" si="106"/>
        <v>-1538.672024294232</v>
      </c>
      <c r="Y293" s="9">
        <f t="shared" si="107"/>
        <v>-18449.066292398464</v>
      </c>
      <c r="Z293" s="9">
        <f t="shared" si="108"/>
        <v>-533.17393039847138</v>
      </c>
      <c r="AA293" s="20"/>
      <c r="AB293" s="9">
        <v>-914420.01821470156</v>
      </c>
      <c r="AC293" s="9">
        <v>8.6255623146853644</v>
      </c>
      <c r="AD293" s="9">
        <v>6.8901620040823655E-3</v>
      </c>
      <c r="AE293" s="9">
        <v>45227.761030371177</v>
      </c>
      <c r="AF293" s="9">
        <v>561263.14413188084</v>
      </c>
      <c r="AG293" s="9">
        <v>0.48928765862410867</v>
      </c>
      <c r="AH293" s="9">
        <v>58644.768775725279</v>
      </c>
      <c r="AI293" s="9">
        <v>2466.7479926686287</v>
      </c>
      <c r="AJ293" s="9">
        <v>1801.9115800171976</v>
      </c>
      <c r="AK293" s="9">
        <v>2503.9779718547029</v>
      </c>
      <c r="AL293" s="9">
        <v>4069.8467681308121</v>
      </c>
      <c r="AM293" s="9">
        <v>4633.3429113128368</v>
      </c>
      <c r="AN293" s="9">
        <v>102.74440171380431</v>
      </c>
      <c r="AO293" s="9">
        <v>8554571.428198589</v>
      </c>
      <c r="AP293" s="9">
        <v>807306.18734992342</v>
      </c>
      <c r="AQ293" s="9">
        <v>1141922.0015048727</v>
      </c>
      <c r="AR293" s="9">
        <v>166816.53503007369</v>
      </c>
      <c r="AS293" s="9">
        <v>28063702.055118266</v>
      </c>
      <c r="AT293" s="9">
        <v>19755.584188953701</v>
      </c>
      <c r="AU293" s="9">
        <v>46437.587557126884</v>
      </c>
      <c r="AV293" s="9">
        <v>146086.56366944645</v>
      </c>
      <c r="AW293" s="9">
        <v>5737.9443404397352</v>
      </c>
      <c r="AX293" s="20"/>
      <c r="AY293" s="9">
        <v>-160444.94394827588</v>
      </c>
      <c r="AZ293" s="9">
        <v>8.794234019648945</v>
      </c>
      <c r="BA293" s="9">
        <v>7.3216466119639667E-3</v>
      </c>
      <c r="BB293" s="9">
        <v>51365.574002560832</v>
      </c>
      <c r="BC293" s="9">
        <v>631708.97309973207</v>
      </c>
      <c r="BD293" s="9">
        <v>0.50373323718182894</v>
      </c>
      <c r="BE293" s="9">
        <v>58905.078678998434</v>
      </c>
      <c r="BF293" s="9">
        <v>2683.2466714859324</v>
      </c>
      <c r="BG293" s="9">
        <v>1950.1676425633673</v>
      </c>
      <c r="BH293" s="9">
        <v>2730.1789542613928</v>
      </c>
      <c r="BI293" s="9">
        <v>4472.1463738900065</v>
      </c>
      <c r="BJ293" s="9">
        <v>4652.0844059325691</v>
      </c>
      <c r="BK293" s="9">
        <v>104.14517597317892</v>
      </c>
      <c r="BL293" s="9">
        <v>8924912.9081479497</v>
      </c>
      <c r="BM293" s="9">
        <v>804086.57618799957</v>
      </c>
      <c r="BN293" s="9">
        <v>1138139.5086336376</v>
      </c>
      <c r="BO293" s="9">
        <v>170763.11054455626</v>
      </c>
      <c r="BP293" s="9">
        <v>28044447.298757695</v>
      </c>
      <c r="BQ293" s="9">
        <v>30841.47872315962</v>
      </c>
      <c r="BR293" s="9">
        <v>47976.259581421116</v>
      </c>
      <c r="BS293" s="9">
        <v>164535.62996184491</v>
      </c>
      <c r="BT293" s="9">
        <v>6271.1182708382066</v>
      </c>
      <c r="BU293" s="20"/>
    </row>
    <row r="294" spans="2:73" x14ac:dyDescent="0.2">
      <c r="B294" s="4" t="s">
        <v>33</v>
      </c>
      <c r="C294" s="12">
        <v>7</v>
      </c>
      <c r="D294" s="19"/>
      <c r="E294" s="9">
        <f t="shared" si="109"/>
        <v>-950254.9942972468</v>
      </c>
      <c r="F294" s="9">
        <f t="shared" si="88"/>
        <v>-0.20943447640992296</v>
      </c>
      <c r="G294" s="9">
        <f t="shared" si="89"/>
        <v>-5.3685423208790772E-4</v>
      </c>
      <c r="H294" s="9">
        <f t="shared" si="90"/>
        <v>-7604.613863008366</v>
      </c>
      <c r="I294" s="9">
        <f t="shared" si="91"/>
        <v>-87513.324341167929</v>
      </c>
      <c r="J294" s="9">
        <f t="shared" si="92"/>
        <v>-1.7731080609406646E-2</v>
      </c>
      <c r="K294" s="9">
        <f t="shared" si="93"/>
        <v>-308.14835674529604</v>
      </c>
      <c r="L294" s="9">
        <f t="shared" si="94"/>
        <v>-268.44282244147507</v>
      </c>
      <c r="M294" s="9">
        <f t="shared" si="95"/>
        <v>-184.50816112994653</v>
      </c>
      <c r="N294" s="9">
        <f t="shared" si="96"/>
        <v>-280.50231010128982</v>
      </c>
      <c r="O294" s="9">
        <f t="shared" si="97"/>
        <v>-501.12004937258462</v>
      </c>
      <c r="P294" s="9">
        <f t="shared" si="98"/>
        <v>-23.305500666841908</v>
      </c>
      <c r="Q294" s="9">
        <f t="shared" si="99"/>
        <v>-1.7424742564905245</v>
      </c>
      <c r="R294" s="9">
        <f t="shared" si="100"/>
        <v>-460008.98825116083</v>
      </c>
      <c r="S294" s="9">
        <f t="shared" si="101"/>
        <v>4071.7148083040956</v>
      </c>
      <c r="T294" s="9">
        <f t="shared" si="102"/>
        <v>4793.3806766965427</v>
      </c>
      <c r="U294" s="9">
        <f t="shared" si="103"/>
        <v>-4907.5539608030522</v>
      </c>
      <c r="V294" s="9">
        <f t="shared" si="104"/>
        <v>25375.936411783099</v>
      </c>
      <c r="W294" s="9">
        <f t="shared" si="105"/>
        <v>-13842.002433961283</v>
      </c>
      <c r="X294" s="9">
        <f t="shared" si="106"/>
        <v>-1921.3086146348433</v>
      </c>
      <c r="Y294" s="9">
        <f t="shared" si="107"/>
        <v>-22896.818230862787</v>
      </c>
      <c r="Z294" s="9">
        <f t="shared" si="108"/>
        <v>-664.55781087944342</v>
      </c>
      <c r="AA294" s="20"/>
      <c r="AB294" s="9">
        <v>-1137440.762236902</v>
      </c>
      <c r="AC294" s="9">
        <v>10.050505213180518</v>
      </c>
      <c r="AD294" s="9">
        <v>8.0050668152033874E-3</v>
      </c>
      <c r="AE294" s="9">
        <v>52321.889139979285</v>
      </c>
      <c r="AF294" s="9">
        <v>649480.47760851902</v>
      </c>
      <c r="AG294" s="9">
        <v>0.56995769610272706</v>
      </c>
      <c r="AH294" s="9">
        <v>68414.443435419511</v>
      </c>
      <c r="AI294" s="9">
        <v>2862.0116276254444</v>
      </c>
      <c r="AJ294" s="9">
        <v>2090.6874218606481</v>
      </c>
      <c r="AK294" s="9">
        <v>2904.7064698703357</v>
      </c>
      <c r="AL294" s="9">
        <v>4716.3840534990904</v>
      </c>
      <c r="AM294" s="9">
        <v>5404.1263062544904</v>
      </c>
      <c r="AN294" s="9">
        <v>119.76023104555158</v>
      </c>
      <c r="AO294" s="9">
        <v>9952389.4045881201</v>
      </c>
      <c r="AP294" s="9">
        <v>942172.72036097047</v>
      </c>
      <c r="AQ294" s="9">
        <v>1332622.8074159406</v>
      </c>
      <c r="AR294" s="9">
        <v>194316.075007846</v>
      </c>
      <c r="AS294" s="9">
        <v>32743897.784962427</v>
      </c>
      <c r="AT294" s="9">
        <v>22139.72274305829</v>
      </c>
      <c r="AU294" s="9">
        <v>54050.994230356468</v>
      </c>
      <c r="AV294" s="9">
        <v>169061.41672462301</v>
      </c>
      <c r="AW294" s="9">
        <v>6651.7468384317963</v>
      </c>
      <c r="AX294" s="20"/>
      <c r="AY294" s="9">
        <v>-187185.7679396552</v>
      </c>
      <c r="AZ294" s="9">
        <v>10.259939689590441</v>
      </c>
      <c r="BA294" s="9">
        <v>8.5419210472912951E-3</v>
      </c>
      <c r="BB294" s="9">
        <v>59926.503002987651</v>
      </c>
      <c r="BC294" s="9">
        <v>736993.80194968695</v>
      </c>
      <c r="BD294" s="9">
        <v>0.58768877671213371</v>
      </c>
      <c r="BE294" s="9">
        <v>68722.591792164807</v>
      </c>
      <c r="BF294" s="9">
        <v>3130.4544500669194</v>
      </c>
      <c r="BG294" s="9">
        <v>2275.1955829905946</v>
      </c>
      <c r="BH294" s="9">
        <v>3185.2087799716255</v>
      </c>
      <c r="BI294" s="9">
        <v>5217.5041028716751</v>
      </c>
      <c r="BJ294" s="9">
        <v>5427.4318069213323</v>
      </c>
      <c r="BK294" s="9">
        <v>121.5027053020421</v>
      </c>
      <c r="BL294" s="9">
        <v>10412398.392839281</v>
      </c>
      <c r="BM294" s="9">
        <v>938101.00555266638</v>
      </c>
      <c r="BN294" s="9">
        <v>1327829.426739244</v>
      </c>
      <c r="BO294" s="9">
        <v>199223.62896864905</v>
      </c>
      <c r="BP294" s="9">
        <v>32718521.848550644</v>
      </c>
      <c r="BQ294" s="9">
        <v>35981.725177019573</v>
      </c>
      <c r="BR294" s="9">
        <v>55972.302844991311</v>
      </c>
      <c r="BS294" s="9">
        <v>191958.23495548579</v>
      </c>
      <c r="BT294" s="9">
        <v>7316.3046493112397</v>
      </c>
      <c r="BU294" s="20"/>
    </row>
    <row r="295" spans="2:73" x14ac:dyDescent="0.2">
      <c r="B295" s="4" t="s">
        <v>33</v>
      </c>
      <c r="C295" s="12">
        <v>8</v>
      </c>
      <c r="D295" s="19"/>
      <c r="E295" s="9">
        <f t="shared" si="109"/>
        <v>-970562.4968374538</v>
      </c>
      <c r="F295" s="9">
        <f t="shared" si="88"/>
        <v>-0.20456951136355706</v>
      </c>
      <c r="G295" s="9">
        <f t="shared" si="89"/>
        <v>-5.3327668332975829E-4</v>
      </c>
      <c r="H295" s="9">
        <f t="shared" si="90"/>
        <v>-7739.7041131566511</v>
      </c>
      <c r="I295" s="9">
        <f t="shared" si="91"/>
        <v>-86689.71008074889</v>
      </c>
      <c r="J295" s="9">
        <f t="shared" si="92"/>
        <v>-1.6564381728444877E-2</v>
      </c>
      <c r="K295" s="9">
        <f t="shared" si="93"/>
        <v>-349.66575936017034</v>
      </c>
      <c r="L295" s="9">
        <f t="shared" si="94"/>
        <v>-271.67217165482907</v>
      </c>
      <c r="M295" s="9">
        <f t="shared" si="95"/>
        <v>-184.87228598666843</v>
      </c>
      <c r="N295" s="9">
        <f t="shared" si="96"/>
        <v>-283.8557963936596</v>
      </c>
      <c r="O295" s="9">
        <f t="shared" si="97"/>
        <v>-501.35170922178349</v>
      </c>
      <c r="P295" s="9">
        <f t="shared" si="98"/>
        <v>-22.602292186064005</v>
      </c>
      <c r="Q295" s="9">
        <f t="shared" si="99"/>
        <v>-1.6813184247977802</v>
      </c>
      <c r="R295" s="9">
        <f t="shared" si="100"/>
        <v>-449778.29910918139</v>
      </c>
      <c r="S295" s="9">
        <f t="shared" si="101"/>
        <v>4990.6947157019749</v>
      </c>
      <c r="T295" s="9">
        <f t="shared" si="102"/>
        <v>5996.6865179983433</v>
      </c>
      <c r="U295" s="9">
        <f t="shared" si="103"/>
        <v>-4806.192669736367</v>
      </c>
      <c r="V295" s="9">
        <f t="shared" si="104"/>
        <v>42859.916817553341</v>
      </c>
      <c r="W295" s="9">
        <f t="shared" si="105"/>
        <v>-13801.306215892877</v>
      </c>
      <c r="X295" s="9">
        <f t="shared" si="106"/>
        <v>-1910.1311704823747</v>
      </c>
      <c r="Y295" s="9">
        <f t="shared" si="107"/>
        <v>-23195.77868971735</v>
      </c>
      <c r="Z295" s="9">
        <f t="shared" si="108"/>
        <v>-661.46308163078902</v>
      </c>
      <c r="AA295" s="20"/>
      <c r="AB295" s="9">
        <v>-1184489.0887684883</v>
      </c>
      <c r="AC295" s="9">
        <v>11.521075848168376</v>
      </c>
      <c r="AD295" s="9">
        <v>9.2289187992888686E-3</v>
      </c>
      <c r="AE295" s="9">
        <v>60747.727890257767</v>
      </c>
      <c r="AF295" s="9">
        <v>755588.92071889329</v>
      </c>
      <c r="AG295" s="9">
        <v>0.65507993451399382</v>
      </c>
      <c r="AH295" s="9">
        <v>78190.439145971017</v>
      </c>
      <c r="AI295" s="9">
        <v>3305.9900569930801</v>
      </c>
      <c r="AJ295" s="9">
        <v>2415.351237431154</v>
      </c>
      <c r="AK295" s="9">
        <v>3356.3828092881977</v>
      </c>
      <c r="AL295" s="9">
        <v>5461.5101226315601</v>
      </c>
      <c r="AM295" s="9">
        <v>6180.1769157240251</v>
      </c>
      <c r="AN295" s="9">
        <v>137.17891620610749</v>
      </c>
      <c r="AO295" s="9">
        <v>11450105.578421423</v>
      </c>
      <c r="AP295" s="9">
        <v>1077106.1296330346</v>
      </c>
      <c r="AQ295" s="9">
        <v>1523516.0313628488</v>
      </c>
      <c r="AR295" s="9">
        <v>222877.95472300539</v>
      </c>
      <c r="AS295" s="9">
        <v>37435456.315161139</v>
      </c>
      <c r="AT295" s="9">
        <v>27320.665414986612</v>
      </c>
      <c r="AU295" s="9">
        <v>62058.214938079109</v>
      </c>
      <c r="AV295" s="9">
        <v>196185.06125940912</v>
      </c>
      <c r="AW295" s="9">
        <v>7700.0279461534828</v>
      </c>
      <c r="AX295" s="20"/>
      <c r="AY295" s="9">
        <v>-213926.59193103446</v>
      </c>
      <c r="AZ295" s="9">
        <v>11.725645359531933</v>
      </c>
      <c r="BA295" s="9">
        <v>9.7621954826186269E-3</v>
      </c>
      <c r="BB295" s="9">
        <v>68487.432003414418</v>
      </c>
      <c r="BC295" s="9">
        <v>842278.63079964218</v>
      </c>
      <c r="BD295" s="9">
        <v>0.6716443162424387</v>
      </c>
      <c r="BE295" s="9">
        <v>78540.104905331187</v>
      </c>
      <c r="BF295" s="9">
        <v>3577.6622286479092</v>
      </c>
      <c r="BG295" s="9">
        <v>2600.2235234178224</v>
      </c>
      <c r="BH295" s="9">
        <v>3640.2386056818573</v>
      </c>
      <c r="BI295" s="9">
        <v>5962.8618318533436</v>
      </c>
      <c r="BJ295" s="9">
        <v>6202.7792079100891</v>
      </c>
      <c r="BK295" s="9">
        <v>138.86023463090527</v>
      </c>
      <c r="BL295" s="9">
        <v>11899883.877530605</v>
      </c>
      <c r="BM295" s="9">
        <v>1072115.4349173326</v>
      </c>
      <c r="BN295" s="9">
        <v>1517519.3448448505</v>
      </c>
      <c r="BO295" s="9">
        <v>227684.14739274175</v>
      </c>
      <c r="BP295" s="9">
        <v>37392596.398343585</v>
      </c>
      <c r="BQ295" s="9">
        <v>41121.971630879489</v>
      </c>
      <c r="BR295" s="9">
        <v>63968.346108561484</v>
      </c>
      <c r="BS295" s="9">
        <v>219380.83994912647</v>
      </c>
      <c r="BT295" s="9">
        <v>8361.4910277842719</v>
      </c>
      <c r="BU295" s="20"/>
    </row>
    <row r="296" spans="2:73" x14ac:dyDescent="0.2">
      <c r="B296" s="4" t="s">
        <v>33</v>
      </c>
      <c r="C296" s="12">
        <v>9</v>
      </c>
      <c r="D296" s="19"/>
      <c r="E296" s="9">
        <f t="shared" si="109"/>
        <v>-1091082.2327623253</v>
      </c>
      <c r="F296" s="9">
        <f t="shared" si="88"/>
        <v>-0.24531469416711715</v>
      </c>
      <c r="G296" s="9">
        <f t="shared" si="89"/>
        <v>-6.3932433390454999E-4</v>
      </c>
      <c r="H296" s="9">
        <f t="shared" si="90"/>
        <v>-9257.2340195567667</v>
      </c>
      <c r="I296" s="9">
        <f t="shared" si="91"/>
        <v>-103898.34819264931</v>
      </c>
      <c r="J296" s="9">
        <f t="shared" si="92"/>
        <v>-1.9840530874083884E-2</v>
      </c>
      <c r="K296" s="9">
        <f t="shared" si="93"/>
        <v>-411.4259748076729</v>
      </c>
      <c r="L296" s="9">
        <f t="shared" si="94"/>
        <v>-325.09425666060906</v>
      </c>
      <c r="M296" s="9">
        <f t="shared" si="95"/>
        <v>-221.55740162181473</v>
      </c>
      <c r="N296" s="9">
        <f t="shared" si="96"/>
        <v>-339.68460116621463</v>
      </c>
      <c r="O296" s="9">
        <f t="shared" si="97"/>
        <v>-601.03004590102864</v>
      </c>
      <c r="P296" s="9">
        <f t="shared" si="98"/>
        <v>-27.125247525887971</v>
      </c>
      <c r="Q296" s="9">
        <f t="shared" si="99"/>
        <v>-2.0184775496809095</v>
      </c>
      <c r="R296" s="9">
        <f t="shared" si="100"/>
        <v>-539391.28639681265</v>
      </c>
      <c r="S296" s="9">
        <f t="shared" si="101"/>
        <v>5948.8590987655334</v>
      </c>
      <c r="T296" s="9">
        <f t="shared" si="102"/>
        <v>7144.8201201928314</v>
      </c>
      <c r="U296" s="9">
        <f t="shared" si="103"/>
        <v>-5765.1011815737293</v>
      </c>
      <c r="V296" s="9">
        <f t="shared" si="104"/>
        <v>50806.090979032218</v>
      </c>
      <c r="W296" s="9">
        <f t="shared" si="105"/>
        <v>-16558.9354097082</v>
      </c>
      <c r="X296" s="9">
        <f t="shared" si="106"/>
        <v>-2292.1591438937467</v>
      </c>
      <c r="Y296" s="9">
        <f t="shared" si="107"/>
        <v>-27762.7536094198</v>
      </c>
      <c r="Z296" s="9">
        <f t="shared" si="108"/>
        <v>-793.31305137028903</v>
      </c>
      <c r="AA296" s="20"/>
      <c r="AB296" s="9">
        <v>-1331749.6486847394</v>
      </c>
      <c r="AC296" s="9">
        <v>12.946036335306314</v>
      </c>
      <c r="AD296" s="9">
        <v>1.0343145584041417E-2</v>
      </c>
      <c r="AE296" s="9">
        <v>67791.126984284536</v>
      </c>
      <c r="AF296" s="9">
        <v>843665.11145694891</v>
      </c>
      <c r="AG296" s="9">
        <v>0.73575932489866003</v>
      </c>
      <c r="AH296" s="9">
        <v>87946.192043689996</v>
      </c>
      <c r="AI296" s="9">
        <v>3699.7757505682921</v>
      </c>
      <c r="AJ296" s="9">
        <v>2703.6940622232369</v>
      </c>
      <c r="AK296" s="9">
        <v>3755.5838302258776</v>
      </c>
      <c r="AL296" s="9">
        <v>6107.1895149339871</v>
      </c>
      <c r="AM296" s="9">
        <v>6951.0013613729725</v>
      </c>
      <c r="AN296" s="9">
        <v>154.19928641008758</v>
      </c>
      <c r="AO296" s="9">
        <v>12847978.075825132</v>
      </c>
      <c r="AP296" s="9">
        <v>1212078.7233807654</v>
      </c>
      <c r="AQ296" s="9">
        <v>1714354.0830706519</v>
      </c>
      <c r="AR296" s="9">
        <v>250379.56463526085</v>
      </c>
      <c r="AS296" s="9">
        <v>42117477.039115578</v>
      </c>
      <c r="AT296" s="9">
        <v>29703.282675031278</v>
      </c>
      <c r="AU296" s="9">
        <v>69672.230228237953</v>
      </c>
      <c r="AV296" s="9">
        <v>219040.69133334782</v>
      </c>
      <c r="AW296" s="9">
        <v>8613.3643548870241</v>
      </c>
      <c r="AX296" s="20"/>
      <c r="AY296" s="9">
        <v>-240667.41592241407</v>
      </c>
      <c r="AZ296" s="9">
        <v>13.191351029473431</v>
      </c>
      <c r="BA296" s="9">
        <v>1.0982469917945967E-2</v>
      </c>
      <c r="BB296" s="9">
        <v>77048.361003841303</v>
      </c>
      <c r="BC296" s="9">
        <v>947563.45964959823</v>
      </c>
      <c r="BD296" s="9">
        <v>0.75559985577274391</v>
      </c>
      <c r="BE296" s="9">
        <v>88357.618018497669</v>
      </c>
      <c r="BF296" s="9">
        <v>4024.8700072289012</v>
      </c>
      <c r="BG296" s="9">
        <v>2925.2514638450516</v>
      </c>
      <c r="BH296" s="9">
        <v>4095.2684313920922</v>
      </c>
      <c r="BI296" s="9">
        <v>6708.2195608350157</v>
      </c>
      <c r="BJ296" s="9">
        <v>6978.1266088988605</v>
      </c>
      <c r="BK296" s="9">
        <v>156.21776395976849</v>
      </c>
      <c r="BL296" s="9">
        <v>13387369.362221945</v>
      </c>
      <c r="BM296" s="9">
        <v>1206129.8642819999</v>
      </c>
      <c r="BN296" s="9">
        <v>1707209.262950459</v>
      </c>
      <c r="BO296" s="9">
        <v>256144.66581683457</v>
      </c>
      <c r="BP296" s="9">
        <v>42066670.948136546</v>
      </c>
      <c r="BQ296" s="9">
        <v>46262.218084739477</v>
      </c>
      <c r="BR296" s="9">
        <v>71964.3893721317</v>
      </c>
      <c r="BS296" s="9">
        <v>246803.44494276762</v>
      </c>
      <c r="BT296" s="9">
        <v>9406.6774062573131</v>
      </c>
      <c r="BU296" s="20"/>
    </row>
    <row r="297" spans="2:73" x14ac:dyDescent="0.2">
      <c r="B297" s="4" t="s">
        <v>33</v>
      </c>
      <c r="C297" s="12">
        <v>10</v>
      </c>
      <c r="D297" s="19"/>
      <c r="E297" s="9">
        <f t="shared" si="109"/>
        <v>-1373158.7824029913</v>
      </c>
      <c r="F297" s="9">
        <f t="shared" si="88"/>
        <v>-0.28595863898459584</v>
      </c>
      <c r="G297" s="9">
        <f t="shared" si="89"/>
        <v>-7.4561210165877308E-4</v>
      </c>
      <c r="H297" s="9">
        <f t="shared" si="90"/>
        <v>-10800.164931274994</v>
      </c>
      <c r="I297" s="9">
        <f t="shared" si="91"/>
        <v>-121154.91425200528</v>
      </c>
      <c r="J297" s="9">
        <f t="shared" si="92"/>
        <v>-2.3089482694318431E-2</v>
      </c>
      <c r="K297" s="9">
        <f t="shared" si="93"/>
        <v>-480.21131283599243</v>
      </c>
      <c r="L297" s="9">
        <f t="shared" si="94"/>
        <v>-379.2431341817769</v>
      </c>
      <c r="M297" s="9">
        <f t="shared" si="95"/>
        <v>-258.4458646688945</v>
      </c>
      <c r="N297" s="9">
        <f t="shared" si="96"/>
        <v>-396.26493688803293</v>
      </c>
      <c r="O297" s="9">
        <f t="shared" si="97"/>
        <v>-701.10409368287947</v>
      </c>
      <c r="P297" s="9">
        <f t="shared" si="98"/>
        <v>-31.616319807110813</v>
      </c>
      <c r="Q297" s="9">
        <f t="shared" si="99"/>
        <v>-2.3524269019038115</v>
      </c>
      <c r="R297" s="9">
        <f t="shared" si="100"/>
        <v>-628783.96916007623</v>
      </c>
      <c r="S297" s="9">
        <f t="shared" si="101"/>
        <v>6972.6589073915966</v>
      </c>
      <c r="T297" s="9">
        <f t="shared" si="102"/>
        <v>8378.1616459526122</v>
      </c>
      <c r="U297" s="9">
        <f t="shared" si="103"/>
        <v>-6721.1540464978316</v>
      </c>
      <c r="V297" s="9">
        <f t="shared" si="104"/>
        <v>59914.281075254083</v>
      </c>
      <c r="W297" s="9">
        <f t="shared" si="105"/>
        <v>-19316.696129547177</v>
      </c>
      <c r="X297" s="9">
        <f t="shared" si="106"/>
        <v>-2673.7302347151126</v>
      </c>
      <c r="Y297" s="9">
        <f t="shared" si="107"/>
        <v>-32389.15285267969</v>
      </c>
      <c r="Z297" s="9">
        <f t="shared" si="108"/>
        <v>-925.32113574396317</v>
      </c>
      <c r="AA297" s="20"/>
      <c r="AB297" s="9">
        <v>-1640567.0223167848</v>
      </c>
      <c r="AC297" s="9">
        <v>14.371098060430331</v>
      </c>
      <c r="AD297" s="9">
        <v>1.1457132251614511E-2</v>
      </c>
      <c r="AE297" s="9">
        <v>74809.125072993076</v>
      </c>
      <c r="AF297" s="9">
        <v>931693.37424754747</v>
      </c>
      <c r="AG297" s="9">
        <v>0.81646591260873047</v>
      </c>
      <c r="AH297" s="9">
        <v>97694.919818828072</v>
      </c>
      <c r="AI297" s="9">
        <v>4092.8346516281113</v>
      </c>
      <c r="AJ297" s="9">
        <v>2991.8335396033854</v>
      </c>
      <c r="AK297" s="9">
        <v>4154.0333202142892</v>
      </c>
      <c r="AL297" s="9">
        <v>6752.4731961338057</v>
      </c>
      <c r="AM297" s="9">
        <v>7721.8576900805092</v>
      </c>
      <c r="AN297" s="9">
        <v>171.2228663867279</v>
      </c>
      <c r="AO297" s="9">
        <v>14246070.877753183</v>
      </c>
      <c r="AP297" s="9">
        <v>1347116.9525540576</v>
      </c>
      <c r="AQ297" s="9">
        <v>1905277.3427020179</v>
      </c>
      <c r="AR297" s="9">
        <v>277884.03019442951</v>
      </c>
      <c r="AS297" s="9">
        <v>46800659.779004768</v>
      </c>
      <c r="AT297" s="9">
        <v>32085.768409052202</v>
      </c>
      <c r="AU297" s="9">
        <v>77286.702400986789</v>
      </c>
      <c r="AV297" s="9">
        <v>241836.89708372866</v>
      </c>
      <c r="AW297" s="9">
        <v>9526.5426489863839</v>
      </c>
      <c r="AX297" s="20"/>
      <c r="AY297" s="9">
        <v>-267408.2399137934</v>
      </c>
      <c r="AZ297" s="9">
        <v>14.657056699414927</v>
      </c>
      <c r="BA297" s="9">
        <v>1.2202744353273284E-2</v>
      </c>
      <c r="BB297" s="9">
        <v>85609.29000426807</v>
      </c>
      <c r="BC297" s="9">
        <v>1052848.2884995528</v>
      </c>
      <c r="BD297" s="9">
        <v>0.8395553953030489</v>
      </c>
      <c r="BE297" s="9">
        <v>98175.131131664064</v>
      </c>
      <c r="BF297" s="9">
        <v>4472.0777858098882</v>
      </c>
      <c r="BG297" s="9">
        <v>3250.2794042722799</v>
      </c>
      <c r="BH297" s="9">
        <v>4550.2982571023222</v>
      </c>
      <c r="BI297" s="9">
        <v>7453.5772898166852</v>
      </c>
      <c r="BJ297" s="9">
        <v>7753.47400988762</v>
      </c>
      <c r="BK297" s="9">
        <v>173.57529328863171</v>
      </c>
      <c r="BL297" s="9">
        <v>14874854.846913259</v>
      </c>
      <c r="BM297" s="9">
        <v>1340144.293646666</v>
      </c>
      <c r="BN297" s="9">
        <v>1896899.1810560653</v>
      </c>
      <c r="BO297" s="9">
        <v>284605.18424092734</v>
      </c>
      <c r="BP297" s="9">
        <v>46740745.497929513</v>
      </c>
      <c r="BQ297" s="9">
        <v>51402.464538599379</v>
      </c>
      <c r="BR297" s="9">
        <v>79960.432635701902</v>
      </c>
      <c r="BS297" s="9">
        <v>274226.04993640835</v>
      </c>
      <c r="BT297" s="9">
        <v>10451.863784730347</v>
      </c>
      <c r="BU297" s="20"/>
    </row>
    <row r="298" spans="2:73" x14ac:dyDescent="0.2">
      <c r="B298" s="4" t="s">
        <v>33</v>
      </c>
      <c r="C298" s="12">
        <v>11</v>
      </c>
      <c r="D298" s="19"/>
      <c r="E298" s="9">
        <f t="shared" si="109"/>
        <v>-1351167.7434784747</v>
      </c>
      <c r="F298" s="9">
        <f t="shared" si="88"/>
        <v>-0.28046026328975415</v>
      </c>
      <c r="G298" s="9">
        <f t="shared" si="89"/>
        <v>-7.4149445892165815E-4</v>
      </c>
      <c r="H298" s="9">
        <f t="shared" si="90"/>
        <v>-10947.76675474456</v>
      </c>
      <c r="I298" s="9">
        <f t="shared" si="91"/>
        <v>-120209.19661046646</v>
      </c>
      <c r="J298" s="9">
        <f t="shared" si="92"/>
        <v>-2.177210349735359E-2</v>
      </c>
      <c r="K298" s="9">
        <f t="shared" si="93"/>
        <v>-525.77831505367067</v>
      </c>
      <c r="L298" s="9">
        <f t="shared" si="94"/>
        <v>-382.74441211275371</v>
      </c>
      <c r="M298" s="9">
        <f t="shared" si="95"/>
        <v>-258.81185609672184</v>
      </c>
      <c r="N298" s="9">
        <f t="shared" si="96"/>
        <v>-399.90145702125574</v>
      </c>
      <c r="O298" s="9">
        <f t="shared" si="97"/>
        <v>-701.27293297768392</v>
      </c>
      <c r="P298" s="9">
        <f t="shared" si="98"/>
        <v>-30.825371110167907</v>
      </c>
      <c r="Q298" s="9">
        <f t="shared" si="99"/>
        <v>-2.2837392486181329</v>
      </c>
      <c r="R298" s="9">
        <f t="shared" si="100"/>
        <v>-617222.4842830915</v>
      </c>
      <c r="S298" s="9">
        <f t="shared" si="101"/>
        <v>8000.5407650305424</v>
      </c>
      <c r="T298" s="9">
        <f t="shared" si="102"/>
        <v>9724.2299146219157</v>
      </c>
      <c r="U298" s="9">
        <f t="shared" si="103"/>
        <v>-6606.7452496697078</v>
      </c>
      <c r="V298" s="9">
        <f t="shared" si="104"/>
        <v>79489.668684795499</v>
      </c>
      <c r="W298" s="9">
        <f t="shared" si="105"/>
        <v>-19270.269667085922</v>
      </c>
      <c r="X298" s="9">
        <f t="shared" si="106"/>
        <v>-2661.1189608638233</v>
      </c>
      <c r="Y298" s="9">
        <f t="shared" si="107"/>
        <v>-32715.003789915587</v>
      </c>
      <c r="Z298" s="9">
        <f t="shared" si="108"/>
        <v>-921.76612405036394</v>
      </c>
      <c r="AA298" s="20"/>
      <c r="AB298" s="9">
        <v>-1645316.807383647</v>
      </c>
      <c r="AC298" s="9">
        <v>15.842302106066661</v>
      </c>
      <c r="AD298" s="9">
        <v>1.2681524329678959E-2</v>
      </c>
      <c r="AE298" s="9">
        <v>83222.452249950336</v>
      </c>
      <c r="AF298" s="9">
        <v>1037923.9207390422</v>
      </c>
      <c r="AG298" s="9">
        <v>0.90173883133599964</v>
      </c>
      <c r="AH298" s="9">
        <v>107466.86592977685</v>
      </c>
      <c r="AI298" s="9">
        <v>4536.5411522781224</v>
      </c>
      <c r="AJ298" s="9">
        <v>3316.4954886027845</v>
      </c>
      <c r="AK298" s="9">
        <v>4605.4266257912986</v>
      </c>
      <c r="AL298" s="9">
        <v>7497.6620858206688</v>
      </c>
      <c r="AM298" s="9">
        <v>8497.9960397662107</v>
      </c>
      <c r="AN298" s="9">
        <v>188.64908336887666</v>
      </c>
      <c r="AO298" s="9">
        <v>15745117.847321499</v>
      </c>
      <c r="AP298" s="9">
        <v>1482159.2637763638</v>
      </c>
      <c r="AQ298" s="9">
        <v>2096313.3290762932</v>
      </c>
      <c r="AR298" s="9">
        <v>306458.95741535042</v>
      </c>
      <c r="AS298" s="9">
        <v>51494309.716407269</v>
      </c>
      <c r="AT298" s="9">
        <v>37272.441325373409</v>
      </c>
      <c r="AU298" s="9">
        <v>85295.356938408237</v>
      </c>
      <c r="AV298" s="9">
        <v>268933.6511401335</v>
      </c>
      <c r="AW298" s="9">
        <v>10575.284039153019</v>
      </c>
      <c r="AX298" s="20"/>
      <c r="AY298" s="9">
        <v>-294149.06390517234</v>
      </c>
      <c r="AZ298" s="9">
        <v>16.122762369356415</v>
      </c>
      <c r="BA298" s="9">
        <v>1.3423018788600617E-2</v>
      </c>
      <c r="BB298" s="9">
        <v>94170.219004694896</v>
      </c>
      <c r="BC298" s="9">
        <v>1158133.1173495087</v>
      </c>
      <c r="BD298" s="9">
        <v>0.92351093483335323</v>
      </c>
      <c r="BE298" s="9">
        <v>107992.64424483052</v>
      </c>
      <c r="BF298" s="9">
        <v>4919.2855643908761</v>
      </c>
      <c r="BG298" s="9">
        <v>3575.3073446995063</v>
      </c>
      <c r="BH298" s="9">
        <v>5005.3280828125544</v>
      </c>
      <c r="BI298" s="9">
        <v>8198.9350187983528</v>
      </c>
      <c r="BJ298" s="9">
        <v>8528.8214108763786</v>
      </c>
      <c r="BK298" s="9">
        <v>190.93282261749479</v>
      </c>
      <c r="BL298" s="9">
        <v>16362340.331604591</v>
      </c>
      <c r="BM298" s="9">
        <v>1474158.7230113333</v>
      </c>
      <c r="BN298" s="9">
        <v>2086589.0991616712</v>
      </c>
      <c r="BO298" s="9">
        <v>313065.70266502013</v>
      </c>
      <c r="BP298" s="9">
        <v>51414820.047722474</v>
      </c>
      <c r="BQ298" s="9">
        <v>56542.710992459331</v>
      </c>
      <c r="BR298" s="9">
        <v>87956.47589927206</v>
      </c>
      <c r="BS298" s="9">
        <v>301648.65493004909</v>
      </c>
      <c r="BT298" s="9">
        <v>11497.050163203383</v>
      </c>
      <c r="BU298" s="20"/>
    </row>
    <row r="299" spans="2:73" x14ac:dyDescent="0.2">
      <c r="B299" s="4" t="s">
        <v>33</v>
      </c>
      <c r="C299" s="12">
        <v>12</v>
      </c>
      <c r="D299" s="19"/>
      <c r="E299" s="9">
        <f t="shared" si="109"/>
        <v>-1902086.3674897379</v>
      </c>
      <c r="F299" s="9">
        <f t="shared" si="88"/>
        <v>-0.41223163697170051</v>
      </c>
      <c r="G299" s="9">
        <f t="shared" si="89"/>
        <v>-1.0668249464540567E-3</v>
      </c>
      <c r="H299" s="9">
        <f t="shared" si="90"/>
        <v>-15247.73830133205</v>
      </c>
      <c r="I299" s="9">
        <f t="shared" si="91"/>
        <v>-173484.92771094013</v>
      </c>
      <c r="J299" s="9">
        <f t="shared" si="92"/>
        <v>-3.3884935508130543E-2</v>
      </c>
      <c r="K299" s="9">
        <f t="shared" si="93"/>
        <v>-632.955234745692</v>
      </c>
      <c r="L299" s="9">
        <f t="shared" si="94"/>
        <v>-537.03668478771033</v>
      </c>
      <c r="M299" s="9">
        <f t="shared" si="95"/>
        <v>-368.26140046452883</v>
      </c>
      <c r="N299" s="9">
        <f t="shared" si="96"/>
        <v>-561.18262878847145</v>
      </c>
      <c r="O299" s="9">
        <f t="shared" si="97"/>
        <v>-1000.0725722436864</v>
      </c>
      <c r="P299" s="9">
        <f t="shared" si="98"/>
        <v>-45.763397275610259</v>
      </c>
      <c r="Q299" s="9">
        <f t="shared" si="99"/>
        <v>-3.4140519854203433</v>
      </c>
      <c r="R299" s="9">
        <f t="shared" si="100"/>
        <v>-906111.33810309321</v>
      </c>
      <c r="S299" s="9">
        <f t="shared" si="101"/>
        <v>9099.2661352048162</v>
      </c>
      <c r="T299" s="9">
        <f t="shared" si="102"/>
        <v>10843.054051088635</v>
      </c>
      <c r="U299" s="9">
        <f t="shared" si="103"/>
        <v>-9681.7756278173183</v>
      </c>
      <c r="V299" s="9">
        <f t="shared" si="104"/>
        <v>69496.711854748428</v>
      </c>
      <c r="W299" s="9">
        <f t="shared" si="105"/>
        <v>-27623.786482881565</v>
      </c>
      <c r="X299" s="9">
        <f t="shared" si="106"/>
        <v>-3829.0365183907707</v>
      </c>
      <c r="Y299" s="9">
        <f t="shared" si="107"/>
        <v>-45858.724423575914</v>
      </c>
      <c r="Z299" s="9">
        <f t="shared" si="108"/>
        <v>-1323.5134773934806</v>
      </c>
      <c r="AA299" s="20"/>
      <c r="AB299" s="9">
        <v>-2222976.2553862897</v>
      </c>
      <c r="AC299" s="9">
        <v>17.176236402326204</v>
      </c>
      <c r="AD299" s="9">
        <v>1.3576468277473878E-2</v>
      </c>
      <c r="AE299" s="9">
        <v>87483.409703789643</v>
      </c>
      <c r="AF299" s="9">
        <v>1089933.0184885242</v>
      </c>
      <c r="AG299" s="9">
        <v>0.97358153885552756</v>
      </c>
      <c r="AH299" s="9">
        <v>117177.20212325123</v>
      </c>
      <c r="AI299" s="9">
        <v>4829.4566581841564</v>
      </c>
      <c r="AJ299" s="9">
        <v>3532.0738846622057</v>
      </c>
      <c r="AK299" s="9">
        <v>4899.175279734317</v>
      </c>
      <c r="AL299" s="9">
        <v>7944.2201755363285</v>
      </c>
      <c r="AM299" s="9">
        <v>9258.4054145895316</v>
      </c>
      <c r="AN299" s="9">
        <v>204.87629996093764</v>
      </c>
      <c r="AO299" s="9">
        <v>16943714.478192814</v>
      </c>
      <c r="AP299" s="9">
        <v>1617272.4185112042</v>
      </c>
      <c r="AQ299" s="9">
        <v>2287122.0713183647</v>
      </c>
      <c r="AR299" s="9">
        <v>331844.44546129531</v>
      </c>
      <c r="AS299" s="9">
        <v>56158391.309370153</v>
      </c>
      <c r="AT299" s="9">
        <v>34059.170963437689</v>
      </c>
      <c r="AU299" s="9">
        <v>92123.48264445152</v>
      </c>
      <c r="AV299" s="9">
        <v>283212.53550011403</v>
      </c>
      <c r="AW299" s="9">
        <v>11218.723064282938</v>
      </c>
      <c r="AX299" s="20"/>
      <c r="AY299" s="9">
        <v>-320889.88789655187</v>
      </c>
      <c r="AZ299" s="9">
        <v>17.588468039297904</v>
      </c>
      <c r="BA299" s="9">
        <v>1.4643293223927935E-2</v>
      </c>
      <c r="BB299" s="9">
        <v>102731.14800512169</v>
      </c>
      <c r="BC299" s="9">
        <v>1263417.9461994644</v>
      </c>
      <c r="BD299" s="9">
        <v>1.0074664743636581</v>
      </c>
      <c r="BE299" s="9">
        <v>117810.15735799693</v>
      </c>
      <c r="BF299" s="9">
        <v>5366.4933429718667</v>
      </c>
      <c r="BG299" s="9">
        <v>3900.3352851267346</v>
      </c>
      <c r="BH299" s="9">
        <v>5460.3579085227884</v>
      </c>
      <c r="BI299" s="9">
        <v>8944.2927477800149</v>
      </c>
      <c r="BJ299" s="9">
        <v>9304.1688118651418</v>
      </c>
      <c r="BK299" s="9">
        <v>208.29035194635799</v>
      </c>
      <c r="BL299" s="9">
        <v>17849825.816295907</v>
      </c>
      <c r="BM299" s="9">
        <v>1608173.1523759994</v>
      </c>
      <c r="BN299" s="9">
        <v>2276279.0172672761</v>
      </c>
      <c r="BO299" s="9">
        <v>341526.22108911263</v>
      </c>
      <c r="BP299" s="9">
        <v>56088894.597515404</v>
      </c>
      <c r="BQ299" s="9">
        <v>61682.957446319255</v>
      </c>
      <c r="BR299" s="9">
        <v>95952.519162842291</v>
      </c>
      <c r="BS299" s="9">
        <v>329071.25992368994</v>
      </c>
      <c r="BT299" s="9">
        <v>12542.236541676419</v>
      </c>
      <c r="BU299" s="20"/>
    </row>
    <row r="300" spans="2:73" x14ac:dyDescent="0.2">
      <c r="B300" s="4" t="s">
        <v>33</v>
      </c>
      <c r="C300" s="12">
        <v>13</v>
      </c>
      <c r="D300" s="19"/>
      <c r="E300" s="9">
        <f t="shared" si="109"/>
        <v>-1877447.251088548</v>
      </c>
      <c r="F300" s="9">
        <f t="shared" si="88"/>
        <v>-0.40599624080826047</v>
      </c>
      <c r="G300" s="9">
        <f t="shared" si="89"/>
        <v>-1.0620625270727387E-3</v>
      </c>
      <c r="H300" s="9">
        <f t="shared" si="90"/>
        <v>-15408.375210061364</v>
      </c>
      <c r="I300" s="9">
        <f t="shared" si="91"/>
        <v>-172393.07988123433</v>
      </c>
      <c r="J300" s="9">
        <f t="shared" si="92"/>
        <v>-3.2391660628478203E-2</v>
      </c>
      <c r="K300" s="9">
        <f t="shared" si="93"/>
        <v>-682.77994712778309</v>
      </c>
      <c r="L300" s="9">
        <f t="shared" si="94"/>
        <v>-540.81028894734936</v>
      </c>
      <c r="M300" s="9">
        <f t="shared" si="95"/>
        <v>-368.61844972069093</v>
      </c>
      <c r="N300" s="9">
        <f t="shared" si="96"/>
        <v>-565.10300847452527</v>
      </c>
      <c r="O300" s="9">
        <f t="shared" si="97"/>
        <v>-1000.1488930361065</v>
      </c>
      <c r="P300" s="9">
        <f t="shared" si="98"/>
        <v>-44.871600858872625</v>
      </c>
      <c r="Q300" s="9">
        <f t="shared" si="99"/>
        <v>-3.3367375813087108</v>
      </c>
      <c r="R300" s="9">
        <f t="shared" si="100"/>
        <v>-893002.46895085648</v>
      </c>
      <c r="S300" s="9">
        <f t="shared" si="101"/>
        <v>10251.125376389362</v>
      </c>
      <c r="T300" s="9">
        <f t="shared" si="102"/>
        <v>12351.698731240351</v>
      </c>
      <c r="U300" s="9">
        <f t="shared" si="103"/>
        <v>-9552.2599539036746</v>
      </c>
      <c r="V300" s="9">
        <f t="shared" si="104"/>
        <v>91459.346260979772</v>
      </c>
      <c r="W300" s="9">
        <f t="shared" si="105"/>
        <v>-27570.912593608344</v>
      </c>
      <c r="X300" s="9">
        <f t="shared" si="106"/>
        <v>-3814.8111121542897</v>
      </c>
      <c r="Y300" s="9">
        <f t="shared" si="107"/>
        <v>-46212.380768847128</v>
      </c>
      <c r="Z300" s="9">
        <f t="shared" si="108"/>
        <v>-1319.4178127862724</v>
      </c>
      <c r="AA300" s="20"/>
      <c r="AB300" s="9">
        <v>-2225077.962976479</v>
      </c>
      <c r="AC300" s="9">
        <v>18.648177468431133</v>
      </c>
      <c r="AD300" s="9">
        <v>1.4801505132182532E-2</v>
      </c>
      <c r="AE300" s="9">
        <v>95883.701795487126</v>
      </c>
      <c r="AF300" s="9">
        <v>1196309.6951681843</v>
      </c>
      <c r="AG300" s="9">
        <v>1.0590303532654846</v>
      </c>
      <c r="AH300" s="9">
        <v>126944.89052403551</v>
      </c>
      <c r="AI300" s="9">
        <v>5272.8908326055025</v>
      </c>
      <c r="AJ300" s="9">
        <v>3856.7447758332723</v>
      </c>
      <c r="AK300" s="9">
        <v>5350.2847257584926</v>
      </c>
      <c r="AL300" s="9">
        <v>8689.5015837255869</v>
      </c>
      <c r="AM300" s="9">
        <v>10034.644611995032</v>
      </c>
      <c r="AN300" s="9">
        <v>222.31114369391244</v>
      </c>
      <c r="AO300" s="9">
        <v>18444308.83203638</v>
      </c>
      <c r="AP300" s="9">
        <v>1752438.7071170551</v>
      </c>
      <c r="AQ300" s="9">
        <v>2478320.6341041233</v>
      </c>
      <c r="AR300" s="9">
        <v>360434.47955930157</v>
      </c>
      <c r="AS300" s="9">
        <v>60854428.493569352</v>
      </c>
      <c r="AT300" s="9">
        <v>39252.291306570842</v>
      </c>
      <c r="AU300" s="9">
        <v>100133.75131425814</v>
      </c>
      <c r="AV300" s="9">
        <v>310281.48414848361</v>
      </c>
      <c r="AW300" s="9">
        <v>12268.005107363182</v>
      </c>
      <c r="AX300" s="20"/>
      <c r="AY300" s="9">
        <v>-347630.71188793099</v>
      </c>
      <c r="AZ300" s="9">
        <v>19.054173709239393</v>
      </c>
      <c r="BA300" s="9">
        <v>1.586356765925527E-2</v>
      </c>
      <c r="BB300" s="9">
        <v>111292.07700554849</v>
      </c>
      <c r="BC300" s="9">
        <v>1368702.7750494187</v>
      </c>
      <c r="BD300" s="9">
        <v>1.0914220138939628</v>
      </c>
      <c r="BE300" s="9">
        <v>127627.67047116329</v>
      </c>
      <c r="BF300" s="9">
        <v>5813.7011215528519</v>
      </c>
      <c r="BG300" s="9">
        <v>4225.3632255539633</v>
      </c>
      <c r="BH300" s="9">
        <v>5915.3877342330179</v>
      </c>
      <c r="BI300" s="9">
        <v>9689.6504767616934</v>
      </c>
      <c r="BJ300" s="9">
        <v>10079.516212853905</v>
      </c>
      <c r="BK300" s="9">
        <v>225.64788127522115</v>
      </c>
      <c r="BL300" s="9">
        <v>19337311.300987236</v>
      </c>
      <c r="BM300" s="9">
        <v>1742187.5817406657</v>
      </c>
      <c r="BN300" s="9">
        <v>2465968.935372883</v>
      </c>
      <c r="BO300" s="9">
        <v>369986.73951320525</v>
      </c>
      <c r="BP300" s="9">
        <v>60762969.147308372</v>
      </c>
      <c r="BQ300" s="9">
        <v>66823.203900179185</v>
      </c>
      <c r="BR300" s="9">
        <v>103948.56242641243</v>
      </c>
      <c r="BS300" s="9">
        <v>356493.86491733073</v>
      </c>
      <c r="BT300" s="9">
        <v>13587.422920149455</v>
      </c>
      <c r="BU300" s="20"/>
    </row>
    <row r="301" spans="2:73" x14ac:dyDescent="0.2">
      <c r="B301" s="4" t="s">
        <v>33</v>
      </c>
      <c r="C301" s="12">
        <v>14</v>
      </c>
      <c r="D301" s="19"/>
      <c r="E301" s="9">
        <f t="shared" si="109"/>
        <v>-1852808.1346873587</v>
      </c>
      <c r="F301" s="9">
        <f t="shared" si="88"/>
        <v>-0.39976084464482753</v>
      </c>
      <c r="G301" s="9">
        <f t="shared" si="89"/>
        <v>-1.0573001076914085E-3</v>
      </c>
      <c r="H301" s="9">
        <f t="shared" si="90"/>
        <v>-15569.01211879075</v>
      </c>
      <c r="I301" s="9">
        <f t="shared" si="91"/>
        <v>-171301.23205152969</v>
      </c>
      <c r="J301" s="9">
        <f t="shared" si="92"/>
        <v>-3.0898385748825863E-2</v>
      </c>
      <c r="K301" s="9">
        <f t="shared" si="93"/>
        <v>-732.60465950990329</v>
      </c>
      <c r="L301" s="9">
        <f t="shared" si="94"/>
        <v>-544.58389310699113</v>
      </c>
      <c r="M301" s="9">
        <f t="shared" si="95"/>
        <v>-368.97549897685258</v>
      </c>
      <c r="N301" s="9">
        <f t="shared" si="96"/>
        <v>-569.02338816058545</v>
      </c>
      <c r="O301" s="9">
        <f t="shared" si="97"/>
        <v>-1000.2252138285039</v>
      </c>
      <c r="P301" s="9">
        <f t="shared" si="98"/>
        <v>-43.979804442131353</v>
      </c>
      <c r="Q301" s="9">
        <f t="shared" si="99"/>
        <v>-3.2594231771970783</v>
      </c>
      <c r="R301" s="9">
        <f t="shared" si="100"/>
        <v>-879893.59979861975</v>
      </c>
      <c r="S301" s="9">
        <f t="shared" si="101"/>
        <v>11402.984617572511</v>
      </c>
      <c r="T301" s="9">
        <f t="shared" si="102"/>
        <v>13860.343411391135</v>
      </c>
      <c r="U301" s="9">
        <f t="shared" si="103"/>
        <v>-9422.7442799904966</v>
      </c>
      <c r="V301" s="9">
        <f t="shared" si="104"/>
        <v>113421.98066727072</v>
      </c>
      <c r="W301" s="9">
        <f t="shared" si="105"/>
        <v>-27518.038704335209</v>
      </c>
      <c r="X301" s="9">
        <f t="shared" si="106"/>
        <v>-3800.5857059178816</v>
      </c>
      <c r="Y301" s="9">
        <f t="shared" si="107"/>
        <v>-46566.037114118692</v>
      </c>
      <c r="Z301" s="9">
        <f t="shared" si="108"/>
        <v>-1315.3221481790606</v>
      </c>
      <c r="AA301" s="20"/>
      <c r="AB301" s="9">
        <v>-2227179.6705666692</v>
      </c>
      <c r="AC301" s="9">
        <v>20.120118534536061</v>
      </c>
      <c r="AD301" s="9">
        <v>1.6026541986891189E-2</v>
      </c>
      <c r="AE301" s="9">
        <v>104283.99388718458</v>
      </c>
      <c r="AF301" s="9">
        <v>1302686.3718478444</v>
      </c>
      <c r="AG301" s="9">
        <v>1.1444791676754418</v>
      </c>
      <c r="AH301" s="9">
        <v>136712.57892481971</v>
      </c>
      <c r="AI301" s="9">
        <v>5716.3250070268477</v>
      </c>
      <c r="AJ301" s="9">
        <v>4181.4156670043385</v>
      </c>
      <c r="AK301" s="9">
        <v>5801.3941717826683</v>
      </c>
      <c r="AL301" s="9">
        <v>9434.7829919148462</v>
      </c>
      <c r="AM301" s="9">
        <v>10810.883809400535</v>
      </c>
      <c r="AN301" s="9">
        <v>239.74598742688715</v>
      </c>
      <c r="AO301" s="9">
        <v>19944903.185879942</v>
      </c>
      <c r="AP301" s="9">
        <v>1887604.9957229057</v>
      </c>
      <c r="AQ301" s="9">
        <v>2669519.196889881</v>
      </c>
      <c r="AR301" s="9">
        <v>389024.51365730772</v>
      </c>
      <c r="AS301" s="9">
        <v>65550465.677768566</v>
      </c>
      <c r="AT301" s="9">
        <v>44445.41164970395</v>
      </c>
      <c r="AU301" s="9">
        <v>108144.01998406477</v>
      </c>
      <c r="AV301" s="9">
        <v>337350.43279685295</v>
      </c>
      <c r="AW301" s="9">
        <v>13317.287150443426</v>
      </c>
      <c r="AX301" s="20"/>
      <c r="AY301" s="9">
        <v>-374371.53587931045</v>
      </c>
      <c r="AZ301" s="9">
        <v>20.519879379180889</v>
      </c>
      <c r="BA301" s="9">
        <v>1.7083842094582597E-2</v>
      </c>
      <c r="BB301" s="9">
        <v>119853.00600597533</v>
      </c>
      <c r="BC301" s="9">
        <v>1473987.6038993741</v>
      </c>
      <c r="BD301" s="9">
        <v>1.1753775534242676</v>
      </c>
      <c r="BE301" s="9">
        <v>137445.18358432961</v>
      </c>
      <c r="BF301" s="9">
        <v>6260.9089001338389</v>
      </c>
      <c r="BG301" s="9">
        <v>4550.3911659811911</v>
      </c>
      <c r="BH301" s="9">
        <v>6370.4175599432538</v>
      </c>
      <c r="BI301" s="9">
        <v>10435.00820574335</v>
      </c>
      <c r="BJ301" s="9">
        <v>10854.863613842666</v>
      </c>
      <c r="BK301" s="9">
        <v>243.00541060408423</v>
      </c>
      <c r="BL301" s="9">
        <v>20824796.785678562</v>
      </c>
      <c r="BM301" s="9">
        <v>1876202.0111053332</v>
      </c>
      <c r="BN301" s="9">
        <v>2655658.8534784899</v>
      </c>
      <c r="BO301" s="9">
        <v>398447.25793729821</v>
      </c>
      <c r="BP301" s="9">
        <v>65437043.697101295</v>
      </c>
      <c r="BQ301" s="9">
        <v>71963.45035403916</v>
      </c>
      <c r="BR301" s="9">
        <v>111944.60568998265</v>
      </c>
      <c r="BS301" s="9">
        <v>383916.46991097165</v>
      </c>
      <c r="BT301" s="9">
        <v>14632.609298622487</v>
      </c>
      <c r="BU301" s="20"/>
    </row>
    <row r="302" spans="2:73" x14ac:dyDescent="0.2">
      <c r="B302" s="4" t="s">
        <v>33</v>
      </c>
      <c r="C302" s="12">
        <v>15</v>
      </c>
      <c r="D302" s="19"/>
      <c r="E302" s="9">
        <f t="shared" si="109"/>
        <v>-1828169.0182861688</v>
      </c>
      <c r="F302" s="9">
        <f t="shared" si="88"/>
        <v>-0.39352544848138749</v>
      </c>
      <c r="G302" s="9">
        <f t="shared" si="89"/>
        <v>-1.0525376883100922E-3</v>
      </c>
      <c r="H302" s="9">
        <f t="shared" si="90"/>
        <v>-15729.649027520121</v>
      </c>
      <c r="I302" s="9">
        <f t="shared" si="91"/>
        <v>-170209.38422182505</v>
      </c>
      <c r="J302" s="9">
        <f t="shared" si="92"/>
        <v>-2.9405110869174633E-2</v>
      </c>
      <c r="K302" s="9">
        <f t="shared" si="93"/>
        <v>-782.42937189218355</v>
      </c>
      <c r="L302" s="9">
        <f t="shared" si="94"/>
        <v>-548.35749726663471</v>
      </c>
      <c r="M302" s="9">
        <f t="shared" si="95"/>
        <v>-369.33254823301468</v>
      </c>
      <c r="N302" s="9">
        <f t="shared" si="96"/>
        <v>-572.94376784663837</v>
      </c>
      <c r="O302" s="9">
        <f t="shared" si="97"/>
        <v>-1000.301534620914</v>
      </c>
      <c r="P302" s="9">
        <f t="shared" si="98"/>
        <v>-43.088008025397357</v>
      </c>
      <c r="Q302" s="9">
        <f t="shared" si="99"/>
        <v>-3.1821087730855879</v>
      </c>
      <c r="R302" s="9">
        <f t="shared" si="100"/>
        <v>-866784.73064637557</v>
      </c>
      <c r="S302" s="9">
        <f t="shared" si="101"/>
        <v>12554.843858756358</v>
      </c>
      <c r="T302" s="9">
        <f t="shared" si="102"/>
        <v>15368.988091542386</v>
      </c>
      <c r="U302" s="9">
        <f t="shared" si="103"/>
        <v>-9293.2286060768529</v>
      </c>
      <c r="V302" s="9">
        <f t="shared" si="104"/>
        <v>135384.61507348716</v>
      </c>
      <c r="W302" s="9">
        <f t="shared" si="105"/>
        <v>-27465.164815062009</v>
      </c>
      <c r="X302" s="9">
        <f t="shared" si="106"/>
        <v>-3786.3602996814152</v>
      </c>
      <c r="Y302" s="9">
        <f t="shared" si="107"/>
        <v>-46919.693459389964</v>
      </c>
      <c r="Z302" s="9">
        <f t="shared" si="108"/>
        <v>-1311.2264835718579</v>
      </c>
      <c r="AA302" s="20"/>
      <c r="AB302" s="9">
        <v>-2229281.3781568585</v>
      </c>
      <c r="AC302" s="9">
        <v>21.592059600640987</v>
      </c>
      <c r="AD302" s="9">
        <v>1.7251578841599838E-2</v>
      </c>
      <c r="AE302" s="9">
        <v>112684.28597888198</v>
      </c>
      <c r="AF302" s="9">
        <v>1409063.0485275043</v>
      </c>
      <c r="AG302" s="9">
        <v>1.2299279820853983</v>
      </c>
      <c r="AH302" s="9">
        <v>146480.26732560387</v>
      </c>
      <c r="AI302" s="9">
        <v>6159.7591814481948</v>
      </c>
      <c r="AJ302" s="9">
        <v>4506.0865581754033</v>
      </c>
      <c r="AK302" s="9">
        <v>6252.5036178068422</v>
      </c>
      <c r="AL302" s="9">
        <v>10180.064400104104</v>
      </c>
      <c r="AM302" s="9">
        <v>11587.12300680603</v>
      </c>
      <c r="AN302" s="9">
        <v>257.18083115986184</v>
      </c>
      <c r="AO302" s="9">
        <v>21445497.539723504</v>
      </c>
      <c r="AP302" s="9">
        <v>2022771.2843287557</v>
      </c>
      <c r="AQ302" s="9">
        <v>2860717.7596756388</v>
      </c>
      <c r="AR302" s="9">
        <v>417614.54775531392</v>
      </c>
      <c r="AS302" s="9">
        <v>70246502.861967757</v>
      </c>
      <c r="AT302" s="9">
        <v>49638.531992837066</v>
      </c>
      <c r="AU302" s="9">
        <v>116154.28865387135</v>
      </c>
      <c r="AV302" s="9">
        <v>364419.38144522242</v>
      </c>
      <c r="AW302" s="9">
        <v>14366.569193523663</v>
      </c>
      <c r="AX302" s="20"/>
      <c r="AY302" s="9">
        <v>-401112.35987068963</v>
      </c>
      <c r="AZ302" s="9">
        <v>21.985585049122374</v>
      </c>
      <c r="BA302" s="9">
        <v>1.8304116529909931E-2</v>
      </c>
      <c r="BB302" s="9">
        <v>128413.9350064021</v>
      </c>
      <c r="BC302" s="9">
        <v>1579272.4327493294</v>
      </c>
      <c r="BD302" s="9">
        <v>1.259333092954573</v>
      </c>
      <c r="BE302" s="9">
        <v>147262.69669749605</v>
      </c>
      <c r="BF302" s="9">
        <v>6708.1166787148295</v>
      </c>
      <c r="BG302" s="9">
        <v>4875.419106408418</v>
      </c>
      <c r="BH302" s="9">
        <v>6825.4473856534805</v>
      </c>
      <c r="BI302" s="9">
        <v>11180.365934725018</v>
      </c>
      <c r="BJ302" s="9">
        <v>11630.211014831428</v>
      </c>
      <c r="BK302" s="9">
        <v>260.36293993294743</v>
      </c>
      <c r="BL302" s="9">
        <v>22312282.27036988</v>
      </c>
      <c r="BM302" s="9">
        <v>2010216.4404699993</v>
      </c>
      <c r="BN302" s="9">
        <v>2845348.7715840964</v>
      </c>
      <c r="BO302" s="9">
        <v>426907.77636139077</v>
      </c>
      <c r="BP302" s="9">
        <v>70111118.24689427</v>
      </c>
      <c r="BQ302" s="9">
        <v>77103.696807899076</v>
      </c>
      <c r="BR302" s="9">
        <v>119940.64895355277</v>
      </c>
      <c r="BS302" s="9">
        <v>411339.07490461238</v>
      </c>
      <c r="BT302" s="9">
        <v>15677.795677095521</v>
      </c>
      <c r="BU302" s="20"/>
    </row>
    <row r="303" spans="2:73" x14ac:dyDescent="0.2">
      <c r="B303" s="4" t="s">
        <v>33</v>
      </c>
      <c r="C303" s="12">
        <v>16</v>
      </c>
      <c r="D303" s="19"/>
      <c r="E303" s="9">
        <f t="shared" si="109"/>
        <v>-1843529.9018849789</v>
      </c>
      <c r="F303" s="9">
        <f t="shared" si="88"/>
        <v>-0.38729492278444511</v>
      </c>
      <c r="G303" s="9">
        <f t="shared" si="89"/>
        <v>-1.0477865084437647E-3</v>
      </c>
      <c r="H303" s="9">
        <f t="shared" si="90"/>
        <v>-15890.419134539377</v>
      </c>
      <c r="I303" s="9">
        <f t="shared" si="91"/>
        <v>-169119.40222581965</v>
      </c>
      <c r="J303" s="9">
        <f t="shared" si="92"/>
        <v>-2.7912354021501384E-2</v>
      </c>
      <c r="K303" s="9">
        <f t="shared" si="93"/>
        <v>-832.25443485408323</v>
      </c>
      <c r="L303" s="9">
        <f t="shared" si="94"/>
        <v>-552.13601886227752</v>
      </c>
      <c r="M303" s="9">
        <f t="shared" si="95"/>
        <v>-369.69323718447231</v>
      </c>
      <c r="N303" s="9">
        <f t="shared" si="96"/>
        <v>-576.8692888105943</v>
      </c>
      <c r="O303" s="9">
        <f t="shared" si="97"/>
        <v>-1000.3878467807244</v>
      </c>
      <c r="P303" s="9">
        <f t="shared" si="98"/>
        <v>-42.196776246895752</v>
      </c>
      <c r="Q303" s="9">
        <f t="shared" si="99"/>
        <v>-3.1048377863538121</v>
      </c>
      <c r="R303" s="9">
        <f t="shared" si="100"/>
        <v>-853686.4954591319</v>
      </c>
      <c r="S303" s="9">
        <f t="shared" si="101"/>
        <v>13706.655870437622</v>
      </c>
      <c r="T303" s="9">
        <f t="shared" si="102"/>
        <v>16877.560166327283</v>
      </c>
      <c r="U303" s="9">
        <f t="shared" si="103"/>
        <v>-9163.8252895532642</v>
      </c>
      <c r="V303" s="9">
        <f t="shared" si="104"/>
        <v>157345.30896960199</v>
      </c>
      <c r="W303" s="9">
        <f t="shared" si="105"/>
        <v>-27412.573502868763</v>
      </c>
      <c r="X303" s="9">
        <f t="shared" si="106"/>
        <v>-3772.1748900589882</v>
      </c>
      <c r="Y303" s="9">
        <f t="shared" si="107"/>
        <v>-47273.765944821003</v>
      </c>
      <c r="Z303" s="9">
        <f t="shared" si="108"/>
        <v>-1307.1445453046326</v>
      </c>
      <c r="AA303" s="20"/>
      <c r="AB303" s="9">
        <v>-2271383.0857470478</v>
      </c>
      <c r="AC303" s="9">
        <v>23.063995796279425</v>
      </c>
      <c r="AD303" s="9">
        <v>1.8476604456793496E-2</v>
      </c>
      <c r="AE303" s="9">
        <v>121084.44487228949</v>
      </c>
      <c r="AF303" s="9">
        <v>1515437.8593734652</v>
      </c>
      <c r="AG303" s="9">
        <v>1.3153762784633762</v>
      </c>
      <c r="AH303" s="9">
        <v>156247.95537580832</v>
      </c>
      <c r="AI303" s="9">
        <v>6603.1884384335408</v>
      </c>
      <c r="AJ303" s="9">
        <v>4830.7538096511726</v>
      </c>
      <c r="AK303" s="9">
        <v>6703.6079225531203</v>
      </c>
      <c r="AL303" s="9">
        <v>10925.335816925965</v>
      </c>
      <c r="AM303" s="9">
        <v>12363.361639573288</v>
      </c>
      <c r="AN303" s="9">
        <v>274.61563147545678</v>
      </c>
      <c r="AO303" s="9">
        <v>22946081.259602077</v>
      </c>
      <c r="AP303" s="9">
        <v>2157937.5257051033</v>
      </c>
      <c r="AQ303" s="9">
        <v>3051916.2498560287</v>
      </c>
      <c r="AR303" s="9">
        <v>446204.46949593024</v>
      </c>
      <c r="AS303" s="9">
        <v>74942538.105656773</v>
      </c>
      <c r="AT303" s="9">
        <v>54831.369758890229</v>
      </c>
      <c r="AU303" s="9">
        <v>124164.51732706399</v>
      </c>
      <c r="AV303" s="9">
        <v>391487.913953432</v>
      </c>
      <c r="AW303" s="9">
        <v>15415.837510263911</v>
      </c>
      <c r="AX303" s="20"/>
      <c r="AY303" s="9">
        <v>-427853.18386206892</v>
      </c>
      <c r="AZ303" s="9">
        <v>23.45129071906387</v>
      </c>
      <c r="BA303" s="9">
        <v>1.9524390965237261E-2</v>
      </c>
      <c r="BB303" s="9">
        <v>136974.86400682887</v>
      </c>
      <c r="BC303" s="9">
        <v>1684557.2615992848</v>
      </c>
      <c r="BD303" s="9">
        <v>1.3432886324848776</v>
      </c>
      <c r="BE303" s="9">
        <v>157080.2098106624</v>
      </c>
      <c r="BF303" s="9">
        <v>7155.3244572958183</v>
      </c>
      <c r="BG303" s="9">
        <v>5200.4470468356449</v>
      </c>
      <c r="BH303" s="9">
        <v>7280.4772113637146</v>
      </c>
      <c r="BI303" s="9">
        <v>11925.723663706689</v>
      </c>
      <c r="BJ303" s="9">
        <v>12405.558415820184</v>
      </c>
      <c r="BK303" s="9">
        <v>277.72046926181059</v>
      </c>
      <c r="BL303" s="9">
        <v>23799767.755061209</v>
      </c>
      <c r="BM303" s="9">
        <v>2144230.8698346657</v>
      </c>
      <c r="BN303" s="9">
        <v>3035038.6896897014</v>
      </c>
      <c r="BO303" s="9">
        <v>455368.29478548351</v>
      </c>
      <c r="BP303" s="9">
        <v>74785192.796687171</v>
      </c>
      <c r="BQ303" s="9">
        <v>82243.943261758992</v>
      </c>
      <c r="BR303" s="9">
        <v>127936.69221712298</v>
      </c>
      <c r="BS303" s="9">
        <v>438761.679898253</v>
      </c>
      <c r="BT303" s="9">
        <v>16722.982055568544</v>
      </c>
      <c r="BU303" s="20"/>
    </row>
    <row r="304" spans="2:73" x14ac:dyDescent="0.2">
      <c r="B304" s="4" t="s">
        <v>33</v>
      </c>
      <c r="C304" s="12">
        <v>17</v>
      </c>
      <c r="D304" s="19"/>
      <c r="E304" s="9">
        <f t="shared" si="109"/>
        <v>-1818890.7854837892</v>
      </c>
      <c r="F304" s="9">
        <f t="shared" si="88"/>
        <v>-0.38105952662100151</v>
      </c>
      <c r="G304" s="9">
        <f t="shared" si="89"/>
        <v>-1.0430240890624241E-3</v>
      </c>
      <c r="H304" s="9">
        <f t="shared" si="90"/>
        <v>-16051.056043268705</v>
      </c>
      <c r="I304" s="9">
        <f t="shared" si="91"/>
        <v>-168027.55439611431</v>
      </c>
      <c r="J304" s="9">
        <f t="shared" si="92"/>
        <v>-2.6419079141848822E-2</v>
      </c>
      <c r="K304" s="9">
        <f t="shared" si="93"/>
        <v>-882.07914723627619</v>
      </c>
      <c r="L304" s="9">
        <f t="shared" si="94"/>
        <v>-555.90962302192111</v>
      </c>
      <c r="M304" s="9">
        <f t="shared" si="95"/>
        <v>-370.05028644063623</v>
      </c>
      <c r="N304" s="9">
        <f t="shared" si="96"/>
        <v>-580.78966849665085</v>
      </c>
      <c r="O304" s="9">
        <f t="shared" si="97"/>
        <v>-1000.4641675731327</v>
      </c>
      <c r="P304" s="9">
        <f t="shared" si="98"/>
        <v>-41.304979830161756</v>
      </c>
      <c r="Q304" s="9">
        <f t="shared" si="99"/>
        <v>-3.0275233822422933</v>
      </c>
      <c r="R304" s="9">
        <f t="shared" si="100"/>
        <v>-840577.62630689889</v>
      </c>
      <c r="S304" s="9">
        <f t="shared" si="101"/>
        <v>14858.515111622401</v>
      </c>
      <c r="T304" s="9">
        <f t="shared" si="102"/>
        <v>18386.204846478067</v>
      </c>
      <c r="U304" s="9">
        <f t="shared" si="103"/>
        <v>-9034.3096156397951</v>
      </c>
      <c r="V304" s="9">
        <f t="shared" si="104"/>
        <v>179307.94337585568</v>
      </c>
      <c r="W304" s="9">
        <f t="shared" si="105"/>
        <v>-27359.699613595636</v>
      </c>
      <c r="X304" s="9">
        <f t="shared" si="106"/>
        <v>-3757.9494838226237</v>
      </c>
      <c r="Y304" s="9">
        <f t="shared" si="107"/>
        <v>-47627.422290092742</v>
      </c>
      <c r="Z304" s="9">
        <f t="shared" si="108"/>
        <v>-1303.048880697439</v>
      </c>
      <c r="AA304" s="20"/>
      <c r="AB304" s="9">
        <v>-2273484.7933372376</v>
      </c>
      <c r="AC304" s="9">
        <v>24.535936862384354</v>
      </c>
      <c r="AD304" s="9">
        <v>1.9701641311502149E-2</v>
      </c>
      <c r="AE304" s="9">
        <v>129484.73696398691</v>
      </c>
      <c r="AF304" s="9">
        <v>1621814.536053125</v>
      </c>
      <c r="AG304" s="9">
        <v>1.400825092873333</v>
      </c>
      <c r="AH304" s="9">
        <v>166015.64377659257</v>
      </c>
      <c r="AI304" s="9">
        <v>7046.622612854886</v>
      </c>
      <c r="AJ304" s="9">
        <v>5155.4247008222383</v>
      </c>
      <c r="AK304" s="9">
        <v>7154.7173685772941</v>
      </c>
      <c r="AL304" s="9">
        <v>11670.617225115222</v>
      </c>
      <c r="AM304" s="9">
        <v>13139.600836978789</v>
      </c>
      <c r="AN304" s="9">
        <v>292.05047520843146</v>
      </c>
      <c r="AO304" s="9">
        <v>24446675.61344564</v>
      </c>
      <c r="AP304" s="9">
        <v>2293103.8143109544</v>
      </c>
      <c r="AQ304" s="9">
        <v>3243114.8126417869</v>
      </c>
      <c r="AR304" s="9">
        <v>474794.5035939365</v>
      </c>
      <c r="AS304" s="9">
        <v>79638575.289855972</v>
      </c>
      <c r="AT304" s="9">
        <v>60024.490102023345</v>
      </c>
      <c r="AU304" s="9">
        <v>132174.7859968706</v>
      </c>
      <c r="AV304" s="9">
        <v>418556.8626018014</v>
      </c>
      <c r="AW304" s="9">
        <v>16465.119553344153</v>
      </c>
      <c r="AX304" s="20"/>
      <c r="AY304" s="9">
        <v>-454594.00785344839</v>
      </c>
      <c r="AZ304" s="9">
        <v>24.916996389005355</v>
      </c>
      <c r="BA304" s="9">
        <v>2.0744665400564574E-2</v>
      </c>
      <c r="BB304" s="9">
        <v>145535.79300725562</v>
      </c>
      <c r="BC304" s="9">
        <v>1789842.0904492394</v>
      </c>
      <c r="BD304" s="9">
        <v>1.4272441720151818</v>
      </c>
      <c r="BE304" s="9">
        <v>166897.72292382884</v>
      </c>
      <c r="BF304" s="9">
        <v>7602.5322358768071</v>
      </c>
      <c r="BG304" s="9">
        <v>5525.4749872628745</v>
      </c>
      <c r="BH304" s="9">
        <v>7735.507037073945</v>
      </c>
      <c r="BI304" s="9">
        <v>12671.081392688355</v>
      </c>
      <c r="BJ304" s="9">
        <v>13180.90581680895</v>
      </c>
      <c r="BK304" s="9">
        <v>295.07799859067376</v>
      </c>
      <c r="BL304" s="9">
        <v>25287253.239752539</v>
      </c>
      <c r="BM304" s="9">
        <v>2278245.299199332</v>
      </c>
      <c r="BN304" s="9">
        <v>3224728.6077953088</v>
      </c>
      <c r="BO304" s="9">
        <v>483828.8132095763</v>
      </c>
      <c r="BP304" s="9">
        <v>79459267.346480116</v>
      </c>
      <c r="BQ304" s="9">
        <v>87384.189715618981</v>
      </c>
      <c r="BR304" s="9">
        <v>135932.73548069323</v>
      </c>
      <c r="BS304" s="9">
        <v>466184.28489189415</v>
      </c>
      <c r="BT304" s="9">
        <v>17768.168434041592</v>
      </c>
      <c r="BU304" s="20"/>
    </row>
    <row r="305" spans="2:73" x14ac:dyDescent="0.2">
      <c r="B305" s="4" t="s">
        <v>33</v>
      </c>
      <c r="C305" s="12">
        <v>18</v>
      </c>
      <c r="D305" s="19"/>
      <c r="E305" s="9">
        <f t="shared" si="109"/>
        <v>-540245.83696049231</v>
      </c>
      <c r="F305" s="9">
        <f t="shared" si="88"/>
        <v>1.981428867449317</v>
      </c>
      <c r="G305" s="9">
        <f t="shared" si="89"/>
        <v>3.3030219894551668E-3</v>
      </c>
      <c r="H305" s="9">
        <f t="shared" si="90"/>
        <v>32447.805340926425</v>
      </c>
      <c r="I305" s="9">
        <f t="shared" si="91"/>
        <v>869035.45266701467</v>
      </c>
      <c r="J305" s="9">
        <f t="shared" si="92"/>
        <v>0.40322783424504371</v>
      </c>
      <c r="K305" s="9">
        <f t="shared" si="93"/>
        <v>104115.46701173557</v>
      </c>
      <c r="L305" s="9">
        <f t="shared" si="94"/>
        <v>1626.455832144331</v>
      </c>
      <c r="M305" s="9">
        <f t="shared" si="95"/>
        <v>1582.6613876986157</v>
      </c>
      <c r="N305" s="9">
        <f t="shared" si="96"/>
        <v>1687.4136751959113</v>
      </c>
      <c r="O305" s="9">
        <f t="shared" si="97"/>
        <v>2288.9407243438054</v>
      </c>
      <c r="P305" s="9">
        <f t="shared" si="98"/>
        <v>302.05120688886018</v>
      </c>
      <c r="Q305" s="9">
        <f t="shared" si="99"/>
        <v>29.996820620938081</v>
      </c>
      <c r="R305" s="9">
        <f t="shared" si="100"/>
        <v>5489593.9899688438</v>
      </c>
      <c r="S305" s="9">
        <f t="shared" si="101"/>
        <v>16582.924869399983</v>
      </c>
      <c r="T305" s="9">
        <f t="shared" si="102"/>
        <v>22008.328184788581</v>
      </c>
      <c r="U305" s="9">
        <f t="shared" si="103"/>
        <v>61727.64998221118</v>
      </c>
      <c r="V305" s="9">
        <f t="shared" si="104"/>
        <v>-176898.29779474437</v>
      </c>
      <c r="W305" s="9">
        <f t="shared" si="105"/>
        <v>-21855.320331326147</v>
      </c>
      <c r="X305" s="9">
        <f t="shared" si="106"/>
        <v>-5099.272685437405</v>
      </c>
      <c r="Y305" s="9">
        <f t="shared" si="107"/>
        <v>194579.89121799998</v>
      </c>
      <c r="Z305" s="9">
        <f t="shared" si="108"/>
        <v>6085.6283049995909</v>
      </c>
      <c r="AA305" s="20"/>
      <c r="AB305" s="9">
        <v>-1021580.6688053198</v>
      </c>
      <c r="AC305" s="9">
        <v>28.364130926396172</v>
      </c>
      <c r="AD305" s="9">
        <v>2.526796182534707E-2</v>
      </c>
      <c r="AE305" s="9">
        <v>186544.52734860894</v>
      </c>
      <c r="AF305" s="9">
        <v>2764162.3719662097</v>
      </c>
      <c r="AG305" s="9">
        <v>1.9144275457905306</v>
      </c>
      <c r="AH305" s="9">
        <v>280830.70304873085</v>
      </c>
      <c r="AI305" s="9">
        <v>9676.1958466021279</v>
      </c>
      <c r="AJ305" s="9">
        <v>7433.1643153887153</v>
      </c>
      <c r="AK305" s="9">
        <v>9877.9505379800903</v>
      </c>
      <c r="AL305" s="9">
        <v>15705.379846013826</v>
      </c>
      <c r="AM305" s="9">
        <v>14258.304424686568</v>
      </c>
      <c r="AN305" s="9">
        <v>342.43234854047489</v>
      </c>
      <c r="AO305" s="9">
        <v>32264332.714412708</v>
      </c>
      <c r="AP305" s="9">
        <v>2428842.6534333988</v>
      </c>
      <c r="AQ305" s="9">
        <v>3436426.854085702</v>
      </c>
      <c r="AR305" s="9">
        <v>574016.98161588004</v>
      </c>
      <c r="AS305" s="9">
        <v>83956443.598478332</v>
      </c>
      <c r="AT305" s="9">
        <v>70669.115838152735</v>
      </c>
      <c r="AU305" s="9">
        <v>138829.50605882591</v>
      </c>
      <c r="AV305" s="9">
        <v>688186.78110353474</v>
      </c>
      <c r="AW305" s="9">
        <v>24898.983117514203</v>
      </c>
      <c r="AX305" s="20"/>
      <c r="AY305" s="9">
        <v>-481334.83184482751</v>
      </c>
      <c r="AZ305" s="9">
        <v>26.382702058946855</v>
      </c>
      <c r="BA305" s="9">
        <v>2.1964939835891904E-2</v>
      </c>
      <c r="BB305" s="9">
        <v>154096.72200768252</v>
      </c>
      <c r="BC305" s="9">
        <v>1895126.9192991951</v>
      </c>
      <c r="BD305" s="9">
        <v>1.5111997115454869</v>
      </c>
      <c r="BE305" s="9">
        <v>176715.23603699528</v>
      </c>
      <c r="BF305" s="9">
        <v>8049.7400144577969</v>
      </c>
      <c r="BG305" s="9">
        <v>5850.5029276900996</v>
      </c>
      <c r="BH305" s="9">
        <v>8190.536862784179</v>
      </c>
      <c r="BI305" s="9">
        <v>13416.439121670021</v>
      </c>
      <c r="BJ305" s="9">
        <v>13956.253217797708</v>
      </c>
      <c r="BK305" s="9">
        <v>312.43552791953681</v>
      </c>
      <c r="BL305" s="9">
        <v>26774738.724443864</v>
      </c>
      <c r="BM305" s="9">
        <v>2412259.7285639988</v>
      </c>
      <c r="BN305" s="9">
        <v>3414418.5259009134</v>
      </c>
      <c r="BO305" s="9">
        <v>512289.33163366886</v>
      </c>
      <c r="BP305" s="9">
        <v>84133341.896273077</v>
      </c>
      <c r="BQ305" s="9">
        <v>92524.436169478882</v>
      </c>
      <c r="BR305" s="9">
        <v>143928.77874426331</v>
      </c>
      <c r="BS305" s="9">
        <v>493606.88988553477</v>
      </c>
      <c r="BT305" s="9">
        <v>18813.354812514612</v>
      </c>
      <c r="BU305" s="20"/>
    </row>
    <row r="306" spans="2:73" x14ac:dyDescent="0.2">
      <c r="B306" s="4" t="s">
        <v>33</v>
      </c>
      <c r="C306" s="12">
        <v>19</v>
      </c>
      <c r="D306" s="19"/>
      <c r="E306" s="9">
        <f t="shared" si="109"/>
        <v>-429712.92887777282</v>
      </c>
      <c r="F306" s="9">
        <f t="shared" si="88"/>
        <v>2.1608181412498695</v>
      </c>
      <c r="G306" s="9">
        <f t="shared" si="89"/>
        <v>3.6023676710282976E-3</v>
      </c>
      <c r="H306" s="9">
        <f t="shared" si="90"/>
        <v>35432.680049379385</v>
      </c>
      <c r="I306" s="9">
        <f t="shared" si="91"/>
        <v>934185.84043207415</v>
      </c>
      <c r="J306" s="9">
        <f t="shared" si="92"/>
        <v>0.43124748089537102</v>
      </c>
      <c r="K306" s="9">
        <f t="shared" si="93"/>
        <v>109933.91425733312</v>
      </c>
      <c r="L306" s="9">
        <f t="shared" si="94"/>
        <v>1760.851978922994</v>
      </c>
      <c r="M306" s="9">
        <f t="shared" si="95"/>
        <v>1713.3753850106541</v>
      </c>
      <c r="N306" s="9">
        <f t="shared" si="96"/>
        <v>1827.0822996077222</v>
      </c>
      <c r="O306" s="9">
        <f t="shared" si="97"/>
        <v>2520.7030177188317</v>
      </c>
      <c r="P306" s="9">
        <f t="shared" si="98"/>
        <v>335.85514721233812</v>
      </c>
      <c r="Q306" s="9">
        <f t="shared" si="99"/>
        <v>32.566769264149286</v>
      </c>
      <c r="R306" s="9">
        <f t="shared" si="100"/>
        <v>6075731.4741238616</v>
      </c>
      <c r="S306" s="9">
        <f t="shared" si="101"/>
        <v>19985.882296341006</v>
      </c>
      <c r="T306" s="9">
        <f t="shared" si="102"/>
        <v>26816.08203944657</v>
      </c>
      <c r="U306" s="9">
        <f t="shared" si="103"/>
        <v>66882.740342735313</v>
      </c>
      <c r="V306" s="9">
        <f t="shared" si="104"/>
        <v>-96069.178679451346</v>
      </c>
      <c r="W306" s="9">
        <f t="shared" si="105"/>
        <v>-20598.2738468889</v>
      </c>
      <c r="X306" s="9">
        <f t="shared" si="106"/>
        <v>-4891.0179781867191</v>
      </c>
      <c r="Y306" s="9">
        <f t="shared" si="107"/>
        <v>209144.20476584719</v>
      </c>
      <c r="Z306" s="9">
        <f t="shared" si="108"/>
        <v>6561.8340267168787</v>
      </c>
      <c r="AA306" s="20"/>
      <c r="AB306" s="9">
        <v>-937788.58471397974</v>
      </c>
      <c r="AC306" s="9">
        <v>30.009225870138209</v>
      </c>
      <c r="AD306" s="9">
        <v>2.6787581942247524E-2</v>
      </c>
      <c r="AE306" s="9">
        <v>198090.33105748866</v>
      </c>
      <c r="AF306" s="9">
        <v>2934597.588581224</v>
      </c>
      <c r="AG306" s="9">
        <v>2.0264027319711624</v>
      </c>
      <c r="AH306" s="9">
        <v>296466.66340749466</v>
      </c>
      <c r="AI306" s="9">
        <v>10257.799771961776</v>
      </c>
      <c r="AJ306" s="9">
        <v>7888.9062531279851</v>
      </c>
      <c r="AK306" s="9">
        <v>10472.648988102128</v>
      </c>
      <c r="AL306" s="9">
        <v>16682.49986837052</v>
      </c>
      <c r="AM306" s="9">
        <v>15067.455765998811</v>
      </c>
      <c r="AN306" s="9">
        <v>362.35982651254926</v>
      </c>
      <c r="AO306" s="9">
        <v>34337955.683259055</v>
      </c>
      <c r="AP306" s="9">
        <v>2566260.0402250066</v>
      </c>
      <c r="AQ306" s="9">
        <v>3630924.5260459688</v>
      </c>
      <c r="AR306" s="9">
        <v>607632.59040049685</v>
      </c>
      <c r="AS306" s="9">
        <v>88711347.267386571</v>
      </c>
      <c r="AT306" s="9">
        <v>77066.408776449927</v>
      </c>
      <c r="AU306" s="9">
        <v>147033.80402964674</v>
      </c>
      <c r="AV306" s="9">
        <v>730173.69964502263</v>
      </c>
      <c r="AW306" s="9">
        <v>26420.375217704532</v>
      </c>
      <c r="AX306" s="20"/>
      <c r="AY306" s="9">
        <v>-508075.65583620692</v>
      </c>
      <c r="AZ306" s="9">
        <v>27.84840772888834</v>
      </c>
      <c r="BA306" s="9">
        <v>2.3185214271219227E-2</v>
      </c>
      <c r="BB306" s="9">
        <v>162657.65100810927</v>
      </c>
      <c r="BC306" s="9">
        <v>2000411.7481491498</v>
      </c>
      <c r="BD306" s="9">
        <v>1.5951552510757914</v>
      </c>
      <c r="BE306" s="9">
        <v>186532.74915016154</v>
      </c>
      <c r="BF306" s="9">
        <v>8496.947793038782</v>
      </c>
      <c r="BG306" s="9">
        <v>6175.530868117331</v>
      </c>
      <c r="BH306" s="9">
        <v>8645.5666884944058</v>
      </c>
      <c r="BI306" s="9">
        <v>14161.796850651688</v>
      </c>
      <c r="BJ306" s="9">
        <v>14731.600618786473</v>
      </c>
      <c r="BK306" s="9">
        <v>329.79305724839998</v>
      </c>
      <c r="BL306" s="9">
        <v>28262224.209135193</v>
      </c>
      <c r="BM306" s="9">
        <v>2546274.1579286656</v>
      </c>
      <c r="BN306" s="9">
        <v>3604108.4440065222</v>
      </c>
      <c r="BO306" s="9">
        <v>540749.85005776153</v>
      </c>
      <c r="BP306" s="9">
        <v>88807416.446066022</v>
      </c>
      <c r="BQ306" s="9">
        <v>97664.682623338827</v>
      </c>
      <c r="BR306" s="9">
        <v>151924.82200783346</v>
      </c>
      <c r="BS306" s="9">
        <v>521029.49487917544</v>
      </c>
      <c r="BT306" s="9">
        <v>19858.541190987653</v>
      </c>
      <c r="BU306" s="20"/>
    </row>
    <row r="307" spans="2:73" x14ac:dyDescent="0.2">
      <c r="B307" s="5" t="s">
        <v>33</v>
      </c>
      <c r="C307" s="13">
        <v>20</v>
      </c>
      <c r="D307" s="19"/>
      <c r="E307" s="10">
        <f t="shared" si="109"/>
        <v>-453526.1576494074</v>
      </c>
      <c r="F307" s="10">
        <f t="shared" si="88"/>
        <v>2.2959056408275238</v>
      </c>
      <c r="G307" s="10">
        <f t="shared" si="89"/>
        <v>3.7947618488750091E-3</v>
      </c>
      <c r="H307" s="10">
        <f t="shared" si="90"/>
        <v>37123.533112471836</v>
      </c>
      <c r="I307" s="10">
        <f t="shared" si="91"/>
        <v>981880.43606135622</v>
      </c>
      <c r="J307" s="10">
        <f t="shared" si="92"/>
        <v>0.45512288671833412</v>
      </c>
      <c r="K307" s="10">
        <f t="shared" si="93"/>
        <v>115755.16740322148</v>
      </c>
      <c r="L307" s="10">
        <f t="shared" si="94"/>
        <v>1847.8274636205879</v>
      </c>
      <c r="M307" s="10">
        <f t="shared" si="95"/>
        <v>1808.7453454136166</v>
      </c>
      <c r="N307" s="10">
        <f t="shared" si="96"/>
        <v>1917.1361210985506</v>
      </c>
      <c r="O307" s="10">
        <f t="shared" si="97"/>
        <v>2655.08976240634</v>
      </c>
      <c r="P307" s="10">
        <f t="shared" si="98"/>
        <v>364.5305149302294</v>
      </c>
      <c r="Q307" s="10">
        <f t="shared" si="99"/>
        <v>34.744270979424414</v>
      </c>
      <c r="R307" s="10">
        <f t="shared" si="100"/>
        <v>6564815.0234405585</v>
      </c>
      <c r="S307" s="10">
        <f t="shared" si="101"/>
        <v>23419.418204505462</v>
      </c>
      <c r="T307" s="10">
        <f t="shared" si="102"/>
        <v>31561.545365095139</v>
      </c>
      <c r="U307" s="10">
        <f t="shared" si="103"/>
        <v>71000.610881150584</v>
      </c>
      <c r="V307" s="10">
        <f t="shared" si="104"/>
        <v>-24446.905263379216</v>
      </c>
      <c r="W307" s="10">
        <f t="shared" si="105"/>
        <v>-22124.485792077117</v>
      </c>
      <c r="X307" s="10">
        <f t="shared" si="106"/>
        <v>-5074.3525548632315</v>
      </c>
      <c r="Y307" s="10">
        <f t="shared" si="107"/>
        <v>219653.43385162496</v>
      </c>
      <c r="Z307" s="10">
        <f t="shared" si="108"/>
        <v>6905.1075885599676</v>
      </c>
      <c r="AA307" s="20"/>
      <c r="AB307" s="10">
        <v>-988342.63747699407</v>
      </c>
      <c r="AC307" s="10">
        <v>31.610019039657367</v>
      </c>
      <c r="AD307" s="10">
        <v>2.8200250555421563E-2</v>
      </c>
      <c r="AE307" s="10">
        <v>208342.11312100792</v>
      </c>
      <c r="AF307" s="10">
        <v>3087577.0130604608</v>
      </c>
      <c r="AG307" s="10">
        <v>2.1342336773244308</v>
      </c>
      <c r="AH307" s="10">
        <v>312105.42966654943</v>
      </c>
      <c r="AI307" s="10">
        <v>10791.983035240361</v>
      </c>
      <c r="AJ307" s="10">
        <v>8309.3041539581718</v>
      </c>
      <c r="AK307" s="10">
        <v>11017.732635303191</v>
      </c>
      <c r="AL307" s="10">
        <v>17562.244342039696</v>
      </c>
      <c r="AM307" s="10">
        <v>15871.478534705459</v>
      </c>
      <c r="AN307" s="10">
        <v>381.89485755668761</v>
      </c>
      <c r="AO307" s="10">
        <v>36314524.717267066</v>
      </c>
      <c r="AP307" s="10">
        <v>2703708.005497836</v>
      </c>
      <c r="AQ307" s="10">
        <v>3825359.9074772219</v>
      </c>
      <c r="AR307" s="10">
        <v>640210.97936300479</v>
      </c>
      <c r="AS307" s="10">
        <v>93457044.090595573</v>
      </c>
      <c r="AT307" s="10">
        <v>80680.443285121597</v>
      </c>
      <c r="AU307" s="10">
        <v>154846.51271654051</v>
      </c>
      <c r="AV307" s="10">
        <v>768105.53372444143</v>
      </c>
      <c r="AW307" s="10">
        <v>27808.835158020658</v>
      </c>
      <c r="AX307" s="20"/>
      <c r="AY307" s="10">
        <v>-534816.47982758668</v>
      </c>
      <c r="AZ307" s="10">
        <v>29.314113398829843</v>
      </c>
      <c r="BA307" s="10">
        <v>2.4405488706546553E-2</v>
      </c>
      <c r="BB307" s="10">
        <v>171218.58000853608</v>
      </c>
      <c r="BC307" s="10">
        <v>2105696.5769991046</v>
      </c>
      <c r="BD307" s="10">
        <v>1.6791107906060967</v>
      </c>
      <c r="BE307" s="10">
        <v>196350.26226332795</v>
      </c>
      <c r="BF307" s="10">
        <v>8944.1555716197727</v>
      </c>
      <c r="BG307" s="10">
        <v>6500.5588085445552</v>
      </c>
      <c r="BH307" s="10">
        <v>9100.5965142046407</v>
      </c>
      <c r="BI307" s="10">
        <v>14907.154579633356</v>
      </c>
      <c r="BJ307" s="10">
        <v>15506.948019775229</v>
      </c>
      <c r="BK307" s="10">
        <v>347.1505865772632</v>
      </c>
      <c r="BL307" s="10">
        <v>29749709.693826508</v>
      </c>
      <c r="BM307" s="10">
        <v>2680288.5872933306</v>
      </c>
      <c r="BN307" s="10">
        <v>3793798.3621121268</v>
      </c>
      <c r="BO307" s="10">
        <v>569210.36848185421</v>
      </c>
      <c r="BP307" s="10">
        <v>93481490.995858952</v>
      </c>
      <c r="BQ307" s="10">
        <v>102804.92907719871</v>
      </c>
      <c r="BR307" s="10">
        <v>159920.86527140375</v>
      </c>
      <c r="BS307" s="10">
        <v>548452.09987281647</v>
      </c>
      <c r="BT307" s="10">
        <v>20903.727569460691</v>
      </c>
      <c r="BU307" s="20"/>
    </row>
    <row r="308" spans="2:73" x14ac:dyDescent="0.2">
      <c r="B308" s="7" t="s">
        <v>34</v>
      </c>
      <c r="C308" s="11">
        <v>1</v>
      </c>
      <c r="D308" s="19"/>
      <c r="E308" s="8">
        <f t="shared" si="109"/>
        <v>0</v>
      </c>
      <c r="F308" s="8">
        <f t="shared" si="88"/>
        <v>0</v>
      </c>
      <c r="G308" s="8">
        <f t="shared" si="89"/>
        <v>0</v>
      </c>
      <c r="H308" s="8">
        <f t="shared" si="90"/>
        <v>0</v>
      </c>
      <c r="I308" s="8">
        <f t="shared" si="91"/>
        <v>0</v>
      </c>
      <c r="J308" s="8">
        <f t="shared" si="92"/>
        <v>0</v>
      </c>
      <c r="K308" s="8">
        <f t="shared" si="93"/>
        <v>0</v>
      </c>
      <c r="L308" s="8">
        <f t="shared" si="94"/>
        <v>0</v>
      </c>
      <c r="M308" s="8">
        <f t="shared" si="95"/>
        <v>0</v>
      </c>
      <c r="N308" s="8">
        <f t="shared" si="96"/>
        <v>0</v>
      </c>
      <c r="O308" s="8">
        <f t="shared" si="97"/>
        <v>0</v>
      </c>
      <c r="P308" s="8">
        <f t="shared" si="98"/>
        <v>0</v>
      </c>
      <c r="Q308" s="8">
        <f t="shared" si="99"/>
        <v>0</v>
      </c>
      <c r="R308" s="8">
        <f t="shared" si="100"/>
        <v>0</v>
      </c>
      <c r="S308" s="8">
        <f t="shared" si="101"/>
        <v>0</v>
      </c>
      <c r="T308" s="8">
        <f t="shared" si="102"/>
        <v>0</v>
      </c>
      <c r="U308" s="8">
        <f t="shared" si="103"/>
        <v>0</v>
      </c>
      <c r="V308" s="8">
        <f t="shared" si="104"/>
        <v>0</v>
      </c>
      <c r="W308" s="8">
        <f t="shared" si="105"/>
        <v>0</v>
      </c>
      <c r="X308" s="8">
        <f t="shared" si="106"/>
        <v>0</v>
      </c>
      <c r="Y308" s="8">
        <f t="shared" si="107"/>
        <v>0</v>
      </c>
      <c r="Z308" s="8">
        <f t="shared" si="108"/>
        <v>0</v>
      </c>
      <c r="AA308" s="20"/>
      <c r="AB308" s="8">
        <v>-26740.823991379308</v>
      </c>
      <c r="AC308" s="8">
        <v>1.4657056699414917</v>
      </c>
      <c r="AD308" s="8">
        <v>1.2202744353273284E-3</v>
      </c>
      <c r="AE308" s="8">
        <v>8560.9290004268023</v>
      </c>
      <c r="AF308" s="8">
        <v>105284.82884995527</v>
      </c>
      <c r="AG308" s="8">
        <v>8.3955539530304837E-2</v>
      </c>
      <c r="AH308" s="8">
        <v>9817.5131131663984</v>
      </c>
      <c r="AI308" s="8">
        <v>447.20777858098864</v>
      </c>
      <c r="AJ308" s="8">
        <v>325.0279404272278</v>
      </c>
      <c r="AK308" s="8">
        <v>455.02982571023216</v>
      </c>
      <c r="AL308" s="8">
        <v>745.35772898166795</v>
      </c>
      <c r="AM308" s="8">
        <v>775.34740098876114</v>
      </c>
      <c r="AN308" s="8">
        <v>17.357529328863158</v>
      </c>
      <c r="AO308" s="8">
        <v>1487485.4846913256</v>
      </c>
      <c r="AP308" s="8">
        <v>134014.42936466658</v>
      </c>
      <c r="AQ308" s="8">
        <v>189689.91810560631</v>
      </c>
      <c r="AR308" s="8">
        <v>28460.518424092719</v>
      </c>
      <c r="AS308" s="8">
        <v>4674074.5497929482</v>
      </c>
      <c r="AT308" s="8">
        <v>5140.2464538599361</v>
      </c>
      <c r="AU308" s="8">
        <v>7996.0432635701854</v>
      </c>
      <c r="AV308" s="8">
        <v>27422.604993640809</v>
      </c>
      <c r="AW308" s="8">
        <v>1045.186378473034</v>
      </c>
      <c r="AX308" s="20"/>
      <c r="AY308" s="8">
        <v>-26740.823991379308</v>
      </c>
      <c r="AZ308" s="8">
        <v>1.4657056699414917</v>
      </c>
      <c r="BA308" s="8">
        <v>1.2202744353273284E-3</v>
      </c>
      <c r="BB308" s="8">
        <v>8560.9290004268023</v>
      </c>
      <c r="BC308" s="8">
        <v>105284.82884995527</v>
      </c>
      <c r="BD308" s="8">
        <v>8.3955539530304837E-2</v>
      </c>
      <c r="BE308" s="8">
        <v>9817.5131131663984</v>
      </c>
      <c r="BF308" s="8">
        <v>447.20777858098864</v>
      </c>
      <c r="BG308" s="8">
        <v>325.0279404272278</v>
      </c>
      <c r="BH308" s="8">
        <v>455.02982571023216</v>
      </c>
      <c r="BI308" s="8">
        <v>745.35772898166795</v>
      </c>
      <c r="BJ308" s="8">
        <v>775.34740098876114</v>
      </c>
      <c r="BK308" s="8">
        <v>17.357529328863158</v>
      </c>
      <c r="BL308" s="8">
        <v>1487485.4846913256</v>
      </c>
      <c r="BM308" s="8">
        <v>134014.42936466658</v>
      </c>
      <c r="BN308" s="8">
        <v>189689.91810560631</v>
      </c>
      <c r="BO308" s="8">
        <v>28460.518424092719</v>
      </c>
      <c r="BP308" s="8">
        <v>4674074.5497929482</v>
      </c>
      <c r="BQ308" s="8">
        <v>5140.2464538599361</v>
      </c>
      <c r="BR308" s="8">
        <v>7996.0432635701854</v>
      </c>
      <c r="BS308" s="8">
        <v>27422.604993640809</v>
      </c>
      <c r="BT308" s="8">
        <v>1045.186378473034</v>
      </c>
      <c r="BU308" s="20"/>
    </row>
    <row r="309" spans="2:73" x14ac:dyDescent="0.2">
      <c r="B309" s="4" t="s">
        <v>34</v>
      </c>
      <c r="C309" s="12">
        <v>2</v>
      </c>
      <c r="D309" s="19"/>
      <c r="E309" s="9">
        <f t="shared" si="109"/>
        <v>-230749.99046437928</v>
      </c>
      <c r="F309" s="9">
        <f t="shared" si="88"/>
        <v>-4.58416073475445E-2</v>
      </c>
      <c r="G309" s="9">
        <f t="shared" si="89"/>
        <v>-1.1078481451145183E-4</v>
      </c>
      <c r="H309" s="9">
        <f t="shared" si="90"/>
        <v>-1447.6502441244447</v>
      </c>
      <c r="I309" s="9">
        <f t="shared" si="91"/>
        <v>-18277.222865470365</v>
      </c>
      <c r="J309" s="9">
        <f t="shared" si="92"/>
        <v>-4.4903793615091725E-3</v>
      </c>
      <c r="K309" s="9">
        <f t="shared" si="93"/>
        <v>-37.871160952945502</v>
      </c>
      <c r="L309" s="9">
        <f t="shared" si="94"/>
        <v>-52.130164856017927</v>
      </c>
      <c r="M309" s="9">
        <f t="shared" si="95"/>
        <v>-36.92101114086779</v>
      </c>
      <c r="N309" s="9">
        <f t="shared" si="96"/>
        <v>-54.476924444813221</v>
      </c>
      <c r="O309" s="9">
        <f t="shared" si="97"/>
        <v>-100.663660348338</v>
      </c>
      <c r="P309" s="9">
        <f t="shared" si="98"/>
        <v>-5.2047812592609262</v>
      </c>
      <c r="Q309" s="9">
        <f t="shared" si="99"/>
        <v>-0.39507056896627546</v>
      </c>
      <c r="R309" s="9">
        <f t="shared" si="100"/>
        <v>-100305.92979141511</v>
      </c>
      <c r="S309" s="9">
        <f t="shared" si="101"/>
        <v>142.29674618021818</v>
      </c>
      <c r="T309" s="9">
        <f t="shared" si="102"/>
        <v>77.516747979796492</v>
      </c>
      <c r="U309" s="9">
        <f t="shared" si="103"/>
        <v>-1062.6842901386626</v>
      </c>
      <c r="V309" s="9">
        <f t="shared" si="104"/>
        <v>-7851.0561582352966</v>
      </c>
      <c r="W309" s="9">
        <f t="shared" si="105"/>
        <v>-2802.8855577143277</v>
      </c>
      <c r="X309" s="9">
        <f t="shared" si="106"/>
        <v>-392.96049055663752</v>
      </c>
      <c r="Y309" s="9">
        <f t="shared" si="107"/>
        <v>-4422.3374762835811</v>
      </c>
      <c r="Z309" s="9">
        <f t="shared" si="108"/>
        <v>-135.78097881402641</v>
      </c>
      <c r="AA309" s="20"/>
      <c r="AB309" s="9">
        <v>-284231.6384471379</v>
      </c>
      <c r="AC309" s="9">
        <v>2.8855697325354388</v>
      </c>
      <c r="AD309" s="9">
        <v>2.3297640561432049E-3</v>
      </c>
      <c r="AE309" s="9">
        <v>15674.20775672916</v>
      </c>
      <c r="AF309" s="9">
        <v>192292.43483444018</v>
      </c>
      <c r="AG309" s="9">
        <v>0.1634206996991005</v>
      </c>
      <c r="AH309" s="9">
        <v>19597.155065379851</v>
      </c>
      <c r="AI309" s="9">
        <v>842.28539230595936</v>
      </c>
      <c r="AJ309" s="9">
        <v>613.13486971358782</v>
      </c>
      <c r="AK309" s="9">
        <v>855.5827269756511</v>
      </c>
      <c r="AL309" s="9">
        <v>1390.0517976149979</v>
      </c>
      <c r="AM309" s="9">
        <v>1545.4900207182613</v>
      </c>
      <c r="AN309" s="9">
        <v>34.319988088760041</v>
      </c>
      <c r="AO309" s="9">
        <v>2874665.039591236</v>
      </c>
      <c r="AP309" s="9">
        <v>268171.15547551337</v>
      </c>
      <c r="AQ309" s="9">
        <v>379457.35295919242</v>
      </c>
      <c r="AR309" s="9">
        <v>55858.352558046776</v>
      </c>
      <c r="AS309" s="9">
        <v>9340298.0434276611</v>
      </c>
      <c r="AT309" s="9">
        <v>7477.6073500055445</v>
      </c>
      <c r="AU309" s="9">
        <v>15599.126036583733</v>
      </c>
      <c r="AV309" s="9">
        <v>50422.872510998037</v>
      </c>
      <c r="AW309" s="9">
        <v>1954.5917781320416</v>
      </c>
      <c r="AX309" s="20"/>
      <c r="AY309" s="9">
        <v>-53481.647982758615</v>
      </c>
      <c r="AZ309" s="9">
        <v>2.9314113398829833</v>
      </c>
      <c r="BA309" s="9">
        <v>2.4405488706546567E-3</v>
      </c>
      <c r="BB309" s="9">
        <v>17121.858000853605</v>
      </c>
      <c r="BC309" s="9">
        <v>210569.65769991055</v>
      </c>
      <c r="BD309" s="9">
        <v>0.16791107906060967</v>
      </c>
      <c r="BE309" s="9">
        <v>19635.026226332797</v>
      </c>
      <c r="BF309" s="9">
        <v>894.41555716197729</v>
      </c>
      <c r="BG309" s="9">
        <v>650.05588085445561</v>
      </c>
      <c r="BH309" s="9">
        <v>910.05965142046432</v>
      </c>
      <c r="BI309" s="9">
        <v>1490.7154579633359</v>
      </c>
      <c r="BJ309" s="9">
        <v>1550.6948019775223</v>
      </c>
      <c r="BK309" s="9">
        <v>34.715058657726317</v>
      </c>
      <c r="BL309" s="9">
        <v>2974970.9693826512</v>
      </c>
      <c r="BM309" s="9">
        <v>268028.85872933315</v>
      </c>
      <c r="BN309" s="9">
        <v>379379.83621121262</v>
      </c>
      <c r="BO309" s="9">
        <v>56921.036848185438</v>
      </c>
      <c r="BP309" s="9">
        <v>9348149.0995858964</v>
      </c>
      <c r="BQ309" s="9">
        <v>10280.492907719872</v>
      </c>
      <c r="BR309" s="9">
        <v>15992.086527140371</v>
      </c>
      <c r="BS309" s="9">
        <v>54845.209987281618</v>
      </c>
      <c r="BT309" s="9">
        <v>2090.372756946068</v>
      </c>
      <c r="BU309" s="20"/>
    </row>
    <row r="310" spans="2:73" x14ac:dyDescent="0.2">
      <c r="B310" s="4" t="s">
        <v>34</v>
      </c>
      <c r="C310" s="12">
        <v>3</v>
      </c>
      <c r="D310" s="19"/>
      <c r="E310" s="9">
        <f t="shared" si="109"/>
        <v>-412929.11311819358</v>
      </c>
      <c r="F310" s="9">
        <f t="shared" si="88"/>
        <v>-8.8254434177263974E-2</v>
      </c>
      <c r="G310" s="9">
        <f t="shared" si="89"/>
        <v>-2.1817414178484018E-4</v>
      </c>
      <c r="H310" s="9">
        <f t="shared" si="90"/>
        <v>-2927.1607502625775</v>
      </c>
      <c r="I310" s="9">
        <f t="shared" si="91"/>
        <v>-35792.05195726722</v>
      </c>
      <c r="J310" s="9">
        <f t="shared" si="92"/>
        <v>-8.1653964547907243E-3</v>
      </c>
      <c r="K310" s="9">
        <f t="shared" si="93"/>
        <v>-87.660687456740561</v>
      </c>
      <c r="L310" s="9">
        <f t="shared" si="94"/>
        <v>-104.68725680049624</v>
      </c>
      <c r="M310" s="9">
        <f t="shared" si="95"/>
        <v>-73.553105494963233</v>
      </c>
      <c r="N310" s="9">
        <f t="shared" si="96"/>
        <v>-109.40631048321643</v>
      </c>
      <c r="O310" s="9">
        <f t="shared" si="97"/>
        <v>-200.40590333804926</v>
      </c>
      <c r="P310" s="9">
        <f t="shared" si="98"/>
        <v>-9.9624573536334537</v>
      </c>
      <c r="Q310" s="9">
        <f t="shared" si="99"/>
        <v>-0.75248230172796582</v>
      </c>
      <c r="R310" s="9">
        <f t="shared" si="100"/>
        <v>-193423.13274736609</v>
      </c>
      <c r="S310" s="9">
        <f t="shared" si="101"/>
        <v>802.50610758597031</v>
      </c>
      <c r="T310" s="9">
        <f t="shared" si="102"/>
        <v>835.24064592912327</v>
      </c>
      <c r="U310" s="9">
        <f t="shared" si="103"/>
        <v>-2056.0639267043007</v>
      </c>
      <c r="V310" s="9">
        <f t="shared" si="104"/>
        <v>-5605.4195193685591</v>
      </c>
      <c r="W310" s="9">
        <f t="shared" si="105"/>
        <v>-5574.8199863100635</v>
      </c>
      <c r="X310" s="9">
        <f t="shared" si="106"/>
        <v>-778.73713176454112</v>
      </c>
      <c r="Y310" s="9">
        <f t="shared" si="107"/>
        <v>-8906.3504433496128</v>
      </c>
      <c r="Z310" s="9">
        <f t="shared" si="108"/>
        <v>-268.773282645976</v>
      </c>
      <c r="AA310" s="20"/>
      <c r="AB310" s="9">
        <v>-493151.58509233152</v>
      </c>
      <c r="AC310" s="9">
        <v>4.3088625756472085</v>
      </c>
      <c r="AD310" s="9">
        <v>3.4426491641971432E-3</v>
      </c>
      <c r="AE310" s="9">
        <v>22755.626251017839</v>
      </c>
      <c r="AF310" s="9">
        <v>280062.43459259882</v>
      </c>
      <c r="AG310" s="9">
        <v>0.24370122213612375</v>
      </c>
      <c r="AH310" s="9">
        <v>29364.878652042476</v>
      </c>
      <c r="AI310" s="9">
        <v>1236.93607894247</v>
      </c>
      <c r="AJ310" s="9">
        <v>901.53071578672041</v>
      </c>
      <c r="AK310" s="9">
        <v>1255.68316664748</v>
      </c>
      <c r="AL310" s="9">
        <v>2035.667283606954</v>
      </c>
      <c r="AM310" s="9">
        <v>2316.0797456126511</v>
      </c>
      <c r="AN310" s="9">
        <v>51.320105684861495</v>
      </c>
      <c r="AO310" s="9">
        <v>4269033.3213266088</v>
      </c>
      <c r="AP310" s="9">
        <v>402845.79420158576</v>
      </c>
      <c r="AQ310" s="9">
        <v>569904.99496274791</v>
      </c>
      <c r="AR310" s="9">
        <v>83325.491345573828</v>
      </c>
      <c r="AS310" s="9">
        <v>14016618.229859479</v>
      </c>
      <c r="AT310" s="9">
        <v>9845.9193752697465</v>
      </c>
      <c r="AU310" s="9">
        <v>23209.392658946017</v>
      </c>
      <c r="AV310" s="9">
        <v>73361.464537572843</v>
      </c>
      <c r="AW310" s="9">
        <v>2866.7858527731273</v>
      </c>
      <c r="AX310" s="20"/>
      <c r="AY310" s="9">
        <v>-80222.471974137938</v>
      </c>
      <c r="AZ310" s="9">
        <v>4.3971170098244725</v>
      </c>
      <c r="BA310" s="9">
        <v>3.6608233059819834E-3</v>
      </c>
      <c r="BB310" s="9">
        <v>25682.787001280416</v>
      </c>
      <c r="BC310" s="9">
        <v>315854.48654986604</v>
      </c>
      <c r="BD310" s="9">
        <v>0.25186661859091447</v>
      </c>
      <c r="BE310" s="9">
        <v>29452.539339499217</v>
      </c>
      <c r="BF310" s="9">
        <v>1341.6233357429662</v>
      </c>
      <c r="BG310" s="9">
        <v>975.08382128168364</v>
      </c>
      <c r="BH310" s="9">
        <v>1365.0894771306964</v>
      </c>
      <c r="BI310" s="9">
        <v>2236.0731869450033</v>
      </c>
      <c r="BJ310" s="9">
        <v>2326.0422029662845</v>
      </c>
      <c r="BK310" s="9">
        <v>52.072587986589461</v>
      </c>
      <c r="BL310" s="9">
        <v>4462456.4540739749</v>
      </c>
      <c r="BM310" s="9">
        <v>402043.28809399978</v>
      </c>
      <c r="BN310" s="9">
        <v>569069.75431681878</v>
      </c>
      <c r="BO310" s="9">
        <v>85381.555272278129</v>
      </c>
      <c r="BP310" s="9">
        <v>14022223.649378847</v>
      </c>
      <c r="BQ310" s="9">
        <v>15420.73936157981</v>
      </c>
      <c r="BR310" s="9">
        <v>23988.129790710558</v>
      </c>
      <c r="BS310" s="9">
        <v>82267.814980922456</v>
      </c>
      <c r="BT310" s="9">
        <v>3135.5591354191033</v>
      </c>
      <c r="BU310" s="20"/>
    </row>
    <row r="311" spans="2:73" x14ac:dyDescent="0.2">
      <c r="B311" s="4" t="s">
        <v>34</v>
      </c>
      <c r="C311" s="12">
        <v>4</v>
      </c>
      <c r="D311" s="19"/>
      <c r="E311" s="9">
        <f t="shared" si="109"/>
        <v>-626064.03160764254</v>
      </c>
      <c r="F311" s="9">
        <f t="shared" si="88"/>
        <v>-0.13111154480728793</v>
      </c>
      <c r="G311" s="9">
        <f t="shared" si="89"/>
        <v>-3.2657567523146531E-4</v>
      </c>
      <c r="H311" s="9">
        <f t="shared" si="90"/>
        <v>-4444.1501334643945</v>
      </c>
      <c r="I311" s="9">
        <f t="shared" si="91"/>
        <v>-53525.023404488224</v>
      </c>
      <c r="J311" s="9">
        <f t="shared" si="92"/>
        <v>-1.1941809673593373E-2</v>
      </c>
      <c r="K311" s="9">
        <f t="shared" si="93"/>
        <v>-147.31090987697826</v>
      </c>
      <c r="L311" s="9">
        <f t="shared" si="94"/>
        <v>-158.40333065164236</v>
      </c>
      <c r="M311" s="9">
        <f t="shared" si="95"/>
        <v>-110.5801575897865</v>
      </c>
      <c r="N311" s="9">
        <f t="shared" si="96"/>
        <v>-165.5320217592473</v>
      </c>
      <c r="O311" s="9">
        <f t="shared" si="97"/>
        <v>-300.97733313384742</v>
      </c>
      <c r="P311" s="9">
        <f t="shared" si="98"/>
        <v>-14.746176244292201</v>
      </c>
      <c r="Q311" s="9">
        <f t="shared" si="99"/>
        <v>-1.1111962360141803</v>
      </c>
      <c r="R311" s="9">
        <f t="shared" si="100"/>
        <v>-287457.2951796893</v>
      </c>
      <c r="S311" s="9">
        <f t="shared" si="101"/>
        <v>1480.6915084997891</v>
      </c>
      <c r="T311" s="9">
        <f t="shared" si="102"/>
        <v>1614.8864406262292</v>
      </c>
      <c r="U311" s="9">
        <f t="shared" si="103"/>
        <v>-3057.0130174351798</v>
      </c>
      <c r="V311" s="9">
        <f t="shared" si="104"/>
        <v>-3209.0074396952987</v>
      </c>
      <c r="W311" s="9">
        <f t="shared" si="105"/>
        <v>-8352.1473204484046</v>
      </c>
      <c r="X311" s="9">
        <f t="shared" si="106"/>
        <v>-1164.9741499547454</v>
      </c>
      <c r="Y311" s="9">
        <f t="shared" si="107"/>
        <v>-13480.212416710041</v>
      </c>
      <c r="Z311" s="9">
        <f t="shared" si="108"/>
        <v>-402.52221430924646</v>
      </c>
      <c r="AA311" s="20"/>
      <c r="AB311" s="9">
        <v>-733027.32757315983</v>
      </c>
      <c r="AC311" s="9">
        <v>5.7317111349586787</v>
      </c>
      <c r="AD311" s="9">
        <v>4.5545220660778481E-3</v>
      </c>
      <c r="AE311" s="9">
        <v>29799.565868242815</v>
      </c>
      <c r="AF311" s="9">
        <v>367614.29199533287</v>
      </c>
      <c r="AG311" s="9">
        <v>0.32388034844762598</v>
      </c>
      <c r="AH311" s="9">
        <v>39122.741542788615</v>
      </c>
      <c r="AI311" s="9">
        <v>1630.4277836723122</v>
      </c>
      <c r="AJ311" s="9">
        <v>1189.5316041191247</v>
      </c>
      <c r="AK311" s="9">
        <v>1654.5872810816813</v>
      </c>
      <c r="AL311" s="9">
        <v>2680.4535827928244</v>
      </c>
      <c r="AM311" s="9">
        <v>3086.6434277107523</v>
      </c>
      <c r="AN311" s="9">
        <v>68.318921079438454</v>
      </c>
      <c r="AO311" s="9">
        <v>5662484.643585613</v>
      </c>
      <c r="AP311" s="9">
        <v>537538.40896716609</v>
      </c>
      <c r="AQ311" s="9">
        <v>760374.55886305147</v>
      </c>
      <c r="AR311" s="9">
        <v>110785.0606789357</v>
      </c>
      <c r="AS311" s="9">
        <v>18693089.191732097</v>
      </c>
      <c r="AT311" s="9">
        <v>12208.83849499134</v>
      </c>
      <c r="AU311" s="9">
        <v>30819.198904325996</v>
      </c>
      <c r="AV311" s="9">
        <v>96210.207557853195</v>
      </c>
      <c r="AW311" s="9">
        <v>3778.2232995828895</v>
      </c>
      <c r="AX311" s="20"/>
      <c r="AY311" s="9">
        <v>-106963.29596551723</v>
      </c>
      <c r="AZ311" s="9">
        <v>5.8628226797659666</v>
      </c>
      <c r="BA311" s="9">
        <v>4.8810977413093135E-3</v>
      </c>
      <c r="BB311" s="9">
        <v>34243.716001707209</v>
      </c>
      <c r="BC311" s="9">
        <v>421139.31539982109</v>
      </c>
      <c r="BD311" s="9">
        <v>0.33582215812121935</v>
      </c>
      <c r="BE311" s="9">
        <v>39270.052452665594</v>
      </c>
      <c r="BF311" s="9">
        <v>1788.8311143239546</v>
      </c>
      <c r="BG311" s="9">
        <v>1300.1117617089112</v>
      </c>
      <c r="BH311" s="9">
        <v>1820.1193028409286</v>
      </c>
      <c r="BI311" s="9">
        <v>2981.4309159266718</v>
      </c>
      <c r="BJ311" s="9">
        <v>3101.3896039550445</v>
      </c>
      <c r="BK311" s="9">
        <v>69.430117315452634</v>
      </c>
      <c r="BL311" s="9">
        <v>5949941.9387653023</v>
      </c>
      <c r="BM311" s="9">
        <v>536057.7174586663</v>
      </c>
      <c r="BN311" s="9">
        <v>758759.67242242524</v>
      </c>
      <c r="BO311" s="9">
        <v>113842.07369637088</v>
      </c>
      <c r="BP311" s="9">
        <v>18696298.199171793</v>
      </c>
      <c r="BQ311" s="9">
        <v>20560.985815439744</v>
      </c>
      <c r="BR311" s="9">
        <v>31984.173054280742</v>
      </c>
      <c r="BS311" s="9">
        <v>109690.41997456324</v>
      </c>
      <c r="BT311" s="9">
        <v>4180.7455138921359</v>
      </c>
      <c r="BU311" s="20"/>
    </row>
    <row r="312" spans="2:73" x14ac:dyDescent="0.2">
      <c r="B312" s="4" t="s">
        <v>34</v>
      </c>
      <c r="C312" s="12">
        <v>5</v>
      </c>
      <c r="D312" s="19"/>
      <c r="E312" s="9">
        <f t="shared" si="109"/>
        <v>-772226.02616423601</v>
      </c>
      <c r="F312" s="9">
        <f t="shared" si="88"/>
        <v>-0.17302953080299055</v>
      </c>
      <c r="G312" s="9">
        <f t="shared" si="89"/>
        <v>-4.3450060656800155E-4</v>
      </c>
      <c r="H312" s="9">
        <f t="shared" si="90"/>
        <v>-6002.8327434913663</v>
      </c>
      <c r="I312" s="9">
        <f t="shared" si="91"/>
        <v>-71143.748806542135</v>
      </c>
      <c r="J312" s="9">
        <f t="shared" si="92"/>
        <v>-1.549152866476694E-2</v>
      </c>
      <c r="K312" s="9">
        <f t="shared" si="93"/>
        <v>-219.26211839425378</v>
      </c>
      <c r="L312" s="9">
        <f t="shared" si="94"/>
        <v>-213.19847234775307</v>
      </c>
      <c r="M312" s="9">
        <f t="shared" si="95"/>
        <v>-147.81135412180788</v>
      </c>
      <c r="N312" s="9">
        <f t="shared" si="96"/>
        <v>-222.77600467224102</v>
      </c>
      <c r="O312" s="9">
        <f t="shared" si="97"/>
        <v>-401.85878746599656</v>
      </c>
      <c r="P312" s="9">
        <f t="shared" si="98"/>
        <v>-19.382167183110141</v>
      </c>
      <c r="Q312" s="9">
        <f t="shared" si="99"/>
        <v>-1.4567610828122071</v>
      </c>
      <c r="R312" s="9">
        <f t="shared" si="100"/>
        <v>-379510.99995780271</v>
      </c>
      <c r="S312" s="9">
        <f t="shared" si="101"/>
        <v>2368.1459482699865</v>
      </c>
      <c r="T312" s="9">
        <f t="shared" si="102"/>
        <v>2668.0415993621573</v>
      </c>
      <c r="U312" s="9">
        <f t="shared" si="103"/>
        <v>-4037.862195402151</v>
      </c>
      <c r="V312" s="9">
        <f t="shared" si="104"/>
        <v>3108.8956338204443</v>
      </c>
      <c r="W312" s="9">
        <f t="shared" si="105"/>
        <v>-11122.092645171595</v>
      </c>
      <c r="X312" s="9">
        <f t="shared" si="106"/>
        <v>-1548.8707802452045</v>
      </c>
      <c r="Y312" s="9">
        <f t="shared" si="107"/>
        <v>-18148.489643665438</v>
      </c>
      <c r="Z312" s="9">
        <f t="shared" si="108"/>
        <v>-535.820541998728</v>
      </c>
      <c r="AA312" s="20"/>
      <c r="AB312" s="9">
        <v>-905930.14612113265</v>
      </c>
      <c r="AC312" s="9">
        <v>7.1554988189044701</v>
      </c>
      <c r="AD312" s="9">
        <v>5.6668715700686368E-3</v>
      </c>
      <c r="AE312" s="9">
        <v>36801.812258642654</v>
      </c>
      <c r="AF312" s="9">
        <v>455280.39544323401</v>
      </c>
      <c r="AG312" s="9">
        <v>0.40428616898675723</v>
      </c>
      <c r="AH312" s="9">
        <v>48868.303447437735</v>
      </c>
      <c r="AI312" s="9">
        <v>2022.8404205571901</v>
      </c>
      <c r="AJ312" s="9">
        <v>1477.3283480143309</v>
      </c>
      <c r="AK312" s="9">
        <v>2052.3731238789192</v>
      </c>
      <c r="AL312" s="9">
        <v>3324.9298574423424</v>
      </c>
      <c r="AM312" s="9">
        <v>3857.3548377606971</v>
      </c>
      <c r="AN312" s="9">
        <v>85.330885561503592</v>
      </c>
      <c r="AO312" s="9">
        <v>7057916.4234988242</v>
      </c>
      <c r="AP312" s="9">
        <v>672440.29277160263</v>
      </c>
      <c r="AQ312" s="9">
        <v>951117.63212739385</v>
      </c>
      <c r="AR312" s="9">
        <v>138264.7299250614</v>
      </c>
      <c r="AS312" s="9">
        <v>23373481.644598559</v>
      </c>
      <c r="AT312" s="9">
        <v>14579.139624128084</v>
      </c>
      <c r="AU312" s="9">
        <v>38431.345537605732</v>
      </c>
      <c r="AV312" s="9">
        <v>118964.53532453868</v>
      </c>
      <c r="AW312" s="9">
        <v>4690.1113503664446</v>
      </c>
      <c r="AX312" s="20"/>
      <c r="AY312" s="9">
        <v>-133704.11995689667</v>
      </c>
      <c r="AZ312" s="9">
        <v>7.3285283497074607</v>
      </c>
      <c r="BA312" s="9">
        <v>6.1013721766366383E-3</v>
      </c>
      <c r="BB312" s="9">
        <v>42804.645002134021</v>
      </c>
      <c r="BC312" s="9">
        <v>526424.14424977615</v>
      </c>
      <c r="BD312" s="9">
        <v>0.41977769765152417</v>
      </c>
      <c r="BE312" s="9">
        <v>49087.565565831988</v>
      </c>
      <c r="BF312" s="9">
        <v>2236.0388929049432</v>
      </c>
      <c r="BG312" s="9">
        <v>1625.1397021361388</v>
      </c>
      <c r="BH312" s="9">
        <v>2275.1491285511602</v>
      </c>
      <c r="BI312" s="9">
        <v>3726.7886449083389</v>
      </c>
      <c r="BJ312" s="9">
        <v>3876.7370049438073</v>
      </c>
      <c r="BK312" s="9">
        <v>86.787646644315799</v>
      </c>
      <c r="BL312" s="9">
        <v>7437427.4234566269</v>
      </c>
      <c r="BM312" s="9">
        <v>670072.14682333264</v>
      </c>
      <c r="BN312" s="9">
        <v>948449.59052803169</v>
      </c>
      <c r="BO312" s="9">
        <v>142302.59212046355</v>
      </c>
      <c r="BP312" s="9">
        <v>23370372.748964738</v>
      </c>
      <c r="BQ312" s="9">
        <v>25701.232269299679</v>
      </c>
      <c r="BR312" s="9">
        <v>39980.216317850936</v>
      </c>
      <c r="BS312" s="9">
        <v>137113.02496820412</v>
      </c>
      <c r="BT312" s="9">
        <v>5225.9318923651726</v>
      </c>
      <c r="BU312" s="20"/>
    </row>
    <row r="313" spans="2:73" x14ac:dyDescent="0.2">
      <c r="B313" s="4" t="s">
        <v>34</v>
      </c>
      <c r="C313" s="12">
        <v>6</v>
      </c>
      <c r="D313" s="19"/>
      <c r="E313" s="9">
        <f t="shared" si="109"/>
        <v>-753975.07426642568</v>
      </c>
      <c r="F313" s="9">
        <f t="shared" si="88"/>
        <v>-0.16867170496358064</v>
      </c>
      <c r="G313" s="9">
        <f t="shared" si="89"/>
        <v>-4.3148460788160117E-4</v>
      </c>
      <c r="H313" s="9">
        <f t="shared" si="90"/>
        <v>-6137.8129721896548</v>
      </c>
      <c r="I313" s="9">
        <f t="shared" si="91"/>
        <v>-70445.828967851121</v>
      </c>
      <c r="J313" s="9">
        <f t="shared" si="92"/>
        <v>-1.4445578557720273E-2</v>
      </c>
      <c r="K313" s="9">
        <f t="shared" si="93"/>
        <v>-260.30990327315521</v>
      </c>
      <c r="L313" s="9">
        <f t="shared" si="94"/>
        <v>-216.4986788173037</v>
      </c>
      <c r="M313" s="9">
        <f t="shared" si="95"/>
        <v>-148.25606254616969</v>
      </c>
      <c r="N313" s="9">
        <f t="shared" si="96"/>
        <v>-226.20098240668949</v>
      </c>
      <c r="O313" s="9">
        <f t="shared" si="97"/>
        <v>-402.29960575919358</v>
      </c>
      <c r="P313" s="9">
        <f t="shared" si="98"/>
        <v>-18.741494619732293</v>
      </c>
      <c r="Q313" s="9">
        <f t="shared" si="99"/>
        <v>-1.4007742593746144</v>
      </c>
      <c r="R313" s="9">
        <f t="shared" si="100"/>
        <v>-370341.47994936071</v>
      </c>
      <c r="S313" s="9">
        <f t="shared" si="101"/>
        <v>3219.6111619238509</v>
      </c>
      <c r="T313" s="9">
        <f t="shared" si="102"/>
        <v>3782.4928712353576</v>
      </c>
      <c r="U313" s="9">
        <f t="shared" si="103"/>
        <v>-3946.5755144825671</v>
      </c>
      <c r="V313" s="9">
        <f t="shared" si="104"/>
        <v>19254.756360571831</v>
      </c>
      <c r="W313" s="9">
        <f t="shared" si="105"/>
        <v>-11085.894534205916</v>
      </c>
      <c r="X313" s="9">
        <f t="shared" si="106"/>
        <v>-1538.672024294232</v>
      </c>
      <c r="Y313" s="9">
        <f t="shared" si="107"/>
        <v>-18449.066292398464</v>
      </c>
      <c r="Z313" s="9">
        <f t="shared" si="108"/>
        <v>-533.17393039847138</v>
      </c>
      <c r="AA313" s="20"/>
      <c r="AB313" s="9">
        <v>-914420.01821470156</v>
      </c>
      <c r="AC313" s="9">
        <v>8.6255623146853644</v>
      </c>
      <c r="AD313" s="9">
        <v>6.8901620040823655E-3</v>
      </c>
      <c r="AE313" s="9">
        <v>45227.761030371177</v>
      </c>
      <c r="AF313" s="9">
        <v>561263.14413188095</v>
      </c>
      <c r="AG313" s="9">
        <v>0.48928765862410867</v>
      </c>
      <c r="AH313" s="9">
        <v>58644.768775725279</v>
      </c>
      <c r="AI313" s="9">
        <v>2466.7479926686287</v>
      </c>
      <c r="AJ313" s="9">
        <v>1801.9115800171976</v>
      </c>
      <c r="AK313" s="9">
        <v>2503.9779718547034</v>
      </c>
      <c r="AL313" s="9">
        <v>4069.846768130813</v>
      </c>
      <c r="AM313" s="9">
        <v>4633.3429113128368</v>
      </c>
      <c r="AN313" s="9">
        <v>102.74440171380431</v>
      </c>
      <c r="AO313" s="9">
        <v>8554571.428198589</v>
      </c>
      <c r="AP313" s="9">
        <v>807306.18734992342</v>
      </c>
      <c r="AQ313" s="9">
        <v>1141922.0015048729</v>
      </c>
      <c r="AR313" s="9">
        <v>166816.53503007369</v>
      </c>
      <c r="AS313" s="9">
        <v>28063702.055118266</v>
      </c>
      <c r="AT313" s="9">
        <v>19755.584188953704</v>
      </c>
      <c r="AU313" s="9">
        <v>46437.587557126884</v>
      </c>
      <c r="AV313" s="9">
        <v>146086.56366944645</v>
      </c>
      <c r="AW313" s="9">
        <v>5737.9443404397352</v>
      </c>
      <c r="AX313" s="20"/>
      <c r="AY313" s="9">
        <v>-160444.94394827588</v>
      </c>
      <c r="AZ313" s="9">
        <v>8.794234019648945</v>
      </c>
      <c r="BA313" s="9">
        <v>7.3216466119639667E-3</v>
      </c>
      <c r="BB313" s="9">
        <v>51365.574002560832</v>
      </c>
      <c r="BC313" s="9">
        <v>631708.97309973207</v>
      </c>
      <c r="BD313" s="9">
        <v>0.50373323718182894</v>
      </c>
      <c r="BE313" s="9">
        <v>58905.078678998434</v>
      </c>
      <c r="BF313" s="9">
        <v>2683.2466714859324</v>
      </c>
      <c r="BG313" s="9">
        <v>1950.1676425633673</v>
      </c>
      <c r="BH313" s="9">
        <v>2730.1789542613928</v>
      </c>
      <c r="BI313" s="9">
        <v>4472.1463738900065</v>
      </c>
      <c r="BJ313" s="9">
        <v>4652.0844059325691</v>
      </c>
      <c r="BK313" s="9">
        <v>104.14517597317892</v>
      </c>
      <c r="BL313" s="9">
        <v>8924912.9081479497</v>
      </c>
      <c r="BM313" s="9">
        <v>804086.57618799957</v>
      </c>
      <c r="BN313" s="9">
        <v>1138139.5086336376</v>
      </c>
      <c r="BO313" s="9">
        <v>170763.11054455626</v>
      </c>
      <c r="BP313" s="9">
        <v>28044447.298757695</v>
      </c>
      <c r="BQ313" s="9">
        <v>30841.47872315962</v>
      </c>
      <c r="BR313" s="9">
        <v>47976.259581421116</v>
      </c>
      <c r="BS313" s="9">
        <v>164535.62996184491</v>
      </c>
      <c r="BT313" s="9">
        <v>6271.1182708382066</v>
      </c>
      <c r="BU313" s="20"/>
    </row>
    <row r="314" spans="2:73" x14ac:dyDescent="0.2">
      <c r="B314" s="4" t="s">
        <v>34</v>
      </c>
      <c r="C314" s="12">
        <v>7</v>
      </c>
      <c r="D314" s="19"/>
      <c r="E314" s="9">
        <f t="shared" si="109"/>
        <v>-735724.12236861524</v>
      </c>
      <c r="F314" s="9">
        <f t="shared" si="88"/>
        <v>-0.16431387912418494</v>
      </c>
      <c r="G314" s="9">
        <f t="shared" si="89"/>
        <v>-4.2846860919520252E-4</v>
      </c>
      <c r="H314" s="9">
        <f t="shared" si="90"/>
        <v>-6272.7932008879434</v>
      </c>
      <c r="I314" s="9">
        <f t="shared" si="91"/>
        <v>-69747.909129159409</v>
      </c>
      <c r="J314" s="9">
        <f t="shared" si="92"/>
        <v>-1.3399628450673551E-2</v>
      </c>
      <c r="K314" s="9">
        <f t="shared" si="93"/>
        <v>-301.35768815198389</v>
      </c>
      <c r="L314" s="9">
        <f t="shared" si="94"/>
        <v>-219.79888528685342</v>
      </c>
      <c r="M314" s="9">
        <f t="shared" si="95"/>
        <v>-148.70077097053127</v>
      </c>
      <c r="N314" s="9">
        <f t="shared" si="96"/>
        <v>-229.62596014113797</v>
      </c>
      <c r="O314" s="9">
        <f t="shared" si="97"/>
        <v>-402.7404240523947</v>
      </c>
      <c r="P314" s="9">
        <f t="shared" si="98"/>
        <v>-18.100822056356265</v>
      </c>
      <c r="Q314" s="9">
        <f t="shared" si="99"/>
        <v>-1.344787435937107</v>
      </c>
      <c r="R314" s="9">
        <f t="shared" si="100"/>
        <v>-361171.95994092897</v>
      </c>
      <c r="S314" s="9">
        <f t="shared" si="101"/>
        <v>4071.0763755775988</v>
      </c>
      <c r="T314" s="9">
        <f t="shared" si="102"/>
        <v>4896.9441431076266</v>
      </c>
      <c r="U314" s="9">
        <f t="shared" si="103"/>
        <v>-3855.2888335630705</v>
      </c>
      <c r="V314" s="9">
        <f t="shared" si="104"/>
        <v>35400.617087334394</v>
      </c>
      <c r="W314" s="9">
        <f t="shared" si="105"/>
        <v>-11049.696423240253</v>
      </c>
      <c r="X314" s="9">
        <f t="shared" si="106"/>
        <v>-1528.4732683432885</v>
      </c>
      <c r="Y314" s="9">
        <f t="shared" si="107"/>
        <v>-18749.642941131664</v>
      </c>
      <c r="Z314" s="9">
        <f t="shared" si="108"/>
        <v>-530.52731879821658</v>
      </c>
      <c r="AA314" s="20"/>
      <c r="AB314" s="9">
        <v>-922909.89030827046</v>
      </c>
      <c r="AC314" s="9">
        <v>10.095625810466256</v>
      </c>
      <c r="AD314" s="9">
        <v>8.1134524380960926E-3</v>
      </c>
      <c r="AE314" s="9">
        <v>53653.709802099707</v>
      </c>
      <c r="AF314" s="9">
        <v>667245.89282052754</v>
      </c>
      <c r="AG314" s="9">
        <v>0.57428914826146016</v>
      </c>
      <c r="AH314" s="9">
        <v>68421.234104012823</v>
      </c>
      <c r="AI314" s="9">
        <v>2910.655564780066</v>
      </c>
      <c r="AJ314" s="9">
        <v>2126.4948120200634</v>
      </c>
      <c r="AK314" s="9">
        <v>2955.5828198304876</v>
      </c>
      <c r="AL314" s="9">
        <v>4814.7636788192804</v>
      </c>
      <c r="AM314" s="9">
        <v>5409.330984864976</v>
      </c>
      <c r="AN314" s="9">
        <v>120.157917866105</v>
      </c>
      <c r="AO314" s="9">
        <v>10051226.432898352</v>
      </c>
      <c r="AP314" s="9">
        <v>942172.08192824398</v>
      </c>
      <c r="AQ314" s="9">
        <v>1332726.3708823516</v>
      </c>
      <c r="AR314" s="9">
        <v>195368.34013508598</v>
      </c>
      <c r="AS314" s="9">
        <v>32753922.465637978</v>
      </c>
      <c r="AT314" s="9">
        <v>24932.028753779319</v>
      </c>
      <c r="AU314" s="9">
        <v>54443.829576648022</v>
      </c>
      <c r="AV314" s="9">
        <v>173208.59201435413</v>
      </c>
      <c r="AW314" s="9">
        <v>6785.7773305130231</v>
      </c>
      <c r="AX314" s="20"/>
      <c r="AY314" s="9">
        <v>-187185.7679396552</v>
      </c>
      <c r="AZ314" s="9">
        <v>10.259939689590441</v>
      </c>
      <c r="BA314" s="9">
        <v>8.5419210472912951E-3</v>
      </c>
      <c r="BB314" s="9">
        <v>59926.503002987651</v>
      </c>
      <c r="BC314" s="9">
        <v>736993.80194968695</v>
      </c>
      <c r="BD314" s="9">
        <v>0.58768877671213371</v>
      </c>
      <c r="BE314" s="9">
        <v>68722.591792164807</v>
      </c>
      <c r="BF314" s="9">
        <v>3130.4544500669194</v>
      </c>
      <c r="BG314" s="9">
        <v>2275.1955829905946</v>
      </c>
      <c r="BH314" s="9">
        <v>3185.2087799716255</v>
      </c>
      <c r="BI314" s="9">
        <v>5217.5041028716751</v>
      </c>
      <c r="BJ314" s="9">
        <v>5427.4318069213323</v>
      </c>
      <c r="BK314" s="9">
        <v>121.5027053020421</v>
      </c>
      <c r="BL314" s="9">
        <v>10412398.392839281</v>
      </c>
      <c r="BM314" s="9">
        <v>938101.00555266638</v>
      </c>
      <c r="BN314" s="9">
        <v>1327829.426739244</v>
      </c>
      <c r="BO314" s="9">
        <v>199223.62896864905</v>
      </c>
      <c r="BP314" s="9">
        <v>32718521.848550644</v>
      </c>
      <c r="BQ314" s="9">
        <v>35981.725177019573</v>
      </c>
      <c r="BR314" s="9">
        <v>55972.302844991311</v>
      </c>
      <c r="BS314" s="9">
        <v>191958.23495548579</v>
      </c>
      <c r="BT314" s="9">
        <v>7316.3046493112397</v>
      </c>
      <c r="BU314" s="20"/>
    </row>
    <row r="315" spans="2:73" x14ac:dyDescent="0.2">
      <c r="B315" s="4" t="s">
        <v>34</v>
      </c>
      <c r="C315" s="12">
        <v>8</v>
      </c>
      <c r="D315" s="19"/>
      <c r="E315" s="9">
        <f t="shared" si="109"/>
        <v>-757473.17047080502</v>
      </c>
      <c r="F315" s="9">
        <f t="shared" si="88"/>
        <v>-0.15996092375128157</v>
      </c>
      <c r="G315" s="9">
        <f t="shared" si="89"/>
        <v>-4.2546385002380921E-4</v>
      </c>
      <c r="H315" s="9">
        <f t="shared" si="90"/>
        <v>-6407.9066278761893</v>
      </c>
      <c r="I315" s="9">
        <f t="shared" si="91"/>
        <v>-69051.855124167632</v>
      </c>
      <c r="J315" s="9">
        <f t="shared" si="92"/>
        <v>-1.2354196375606974E-2</v>
      </c>
      <c r="K315" s="9">
        <f t="shared" si="93"/>
        <v>-342.40582361066481</v>
      </c>
      <c r="L315" s="9">
        <f t="shared" si="94"/>
        <v>-223.10400919240419</v>
      </c>
      <c r="M315" s="9">
        <f t="shared" si="95"/>
        <v>-149.14911909019293</v>
      </c>
      <c r="N315" s="9">
        <f t="shared" si="96"/>
        <v>-233.05607915348673</v>
      </c>
      <c r="O315" s="9">
        <f t="shared" si="97"/>
        <v>-403.1912337129952</v>
      </c>
      <c r="P315" s="9">
        <f t="shared" si="98"/>
        <v>-17.46071413122354</v>
      </c>
      <c r="Q315" s="9">
        <f t="shared" si="99"/>
        <v>-1.2888440298795274</v>
      </c>
      <c r="R315" s="9">
        <f t="shared" si="100"/>
        <v>-352013.07389748469</v>
      </c>
      <c r="S315" s="9">
        <f t="shared" si="101"/>
        <v>4922.4943597288802</v>
      </c>
      <c r="T315" s="9">
        <f t="shared" si="102"/>
        <v>6011.3228096109815</v>
      </c>
      <c r="U315" s="9">
        <f t="shared" si="103"/>
        <v>-3764.1145100335125</v>
      </c>
      <c r="V315" s="9">
        <f t="shared" si="104"/>
        <v>51544.537303902209</v>
      </c>
      <c r="W315" s="9">
        <f t="shared" si="105"/>
        <v>-11013.780889354566</v>
      </c>
      <c r="X315" s="9">
        <f t="shared" si="106"/>
        <v>-1518.3145090063044</v>
      </c>
      <c r="Y315" s="9">
        <f t="shared" si="107"/>
        <v>-19050.635730024573</v>
      </c>
      <c r="Z315" s="9">
        <f t="shared" si="108"/>
        <v>-527.89443353796014</v>
      </c>
      <c r="AA315" s="20"/>
      <c r="AB315" s="9">
        <v>-971399.76240183949</v>
      </c>
      <c r="AC315" s="9">
        <v>11.565684435780652</v>
      </c>
      <c r="AD315" s="9">
        <v>9.3367316325948177E-3</v>
      </c>
      <c r="AE315" s="9">
        <v>62079.525375538229</v>
      </c>
      <c r="AF315" s="9">
        <v>773226.77567547455</v>
      </c>
      <c r="AG315" s="9">
        <v>0.65929011986683173</v>
      </c>
      <c r="AH315" s="9">
        <v>78197.699081720522</v>
      </c>
      <c r="AI315" s="9">
        <v>3354.558219455505</v>
      </c>
      <c r="AJ315" s="9">
        <v>2451.0744043276295</v>
      </c>
      <c r="AK315" s="9">
        <v>3407.1825265283705</v>
      </c>
      <c r="AL315" s="9">
        <v>5559.6705981403484</v>
      </c>
      <c r="AM315" s="9">
        <v>6185.3184937788656</v>
      </c>
      <c r="AN315" s="9">
        <v>137.57139060102574</v>
      </c>
      <c r="AO315" s="9">
        <v>11547870.80363312</v>
      </c>
      <c r="AP315" s="9">
        <v>1077037.9292770615</v>
      </c>
      <c r="AQ315" s="9">
        <v>1523530.6676544615</v>
      </c>
      <c r="AR315" s="9">
        <v>223920.03288270824</v>
      </c>
      <c r="AS315" s="9">
        <v>37444140.935647488</v>
      </c>
      <c r="AT315" s="9">
        <v>30108.190741524922</v>
      </c>
      <c r="AU315" s="9">
        <v>62450.031599555179</v>
      </c>
      <c r="AV315" s="9">
        <v>200330.2042191019</v>
      </c>
      <c r="AW315" s="9">
        <v>7833.5965942463117</v>
      </c>
      <c r="AX315" s="20"/>
      <c r="AY315" s="9">
        <v>-213926.59193103446</v>
      </c>
      <c r="AZ315" s="9">
        <v>11.725645359531933</v>
      </c>
      <c r="BA315" s="9">
        <v>9.7621954826186269E-3</v>
      </c>
      <c r="BB315" s="9">
        <v>68487.432003414418</v>
      </c>
      <c r="BC315" s="9">
        <v>842278.63079964218</v>
      </c>
      <c r="BD315" s="9">
        <v>0.6716443162424387</v>
      </c>
      <c r="BE315" s="9">
        <v>78540.104905331187</v>
      </c>
      <c r="BF315" s="9">
        <v>3577.6622286479092</v>
      </c>
      <c r="BG315" s="9">
        <v>2600.2235234178224</v>
      </c>
      <c r="BH315" s="9">
        <v>3640.2386056818573</v>
      </c>
      <c r="BI315" s="9">
        <v>5962.8618318533436</v>
      </c>
      <c r="BJ315" s="9">
        <v>6202.7792079100891</v>
      </c>
      <c r="BK315" s="9">
        <v>138.86023463090527</v>
      </c>
      <c r="BL315" s="9">
        <v>11899883.877530605</v>
      </c>
      <c r="BM315" s="9">
        <v>1072115.4349173326</v>
      </c>
      <c r="BN315" s="9">
        <v>1517519.3448448505</v>
      </c>
      <c r="BO315" s="9">
        <v>227684.14739274175</v>
      </c>
      <c r="BP315" s="9">
        <v>37392596.398343585</v>
      </c>
      <c r="BQ315" s="9">
        <v>41121.971630879489</v>
      </c>
      <c r="BR315" s="9">
        <v>63968.346108561484</v>
      </c>
      <c r="BS315" s="9">
        <v>219380.83994912647</v>
      </c>
      <c r="BT315" s="9">
        <v>8361.4910277842719</v>
      </c>
      <c r="BU315" s="20"/>
    </row>
    <row r="316" spans="2:73" x14ac:dyDescent="0.2">
      <c r="B316" s="4" t="s">
        <v>34</v>
      </c>
      <c r="C316" s="12">
        <v>9</v>
      </c>
      <c r="D316" s="19"/>
      <c r="E316" s="9">
        <f t="shared" si="109"/>
        <v>-950869.99937766045</v>
      </c>
      <c r="F316" s="9">
        <f t="shared" si="88"/>
        <v>-0.1996996758506846</v>
      </c>
      <c r="G316" s="9">
        <f t="shared" si="89"/>
        <v>-5.2968789505660439E-4</v>
      </c>
      <c r="H316" s="9">
        <f t="shared" si="90"/>
        <v>-7874.6611650150007</v>
      </c>
      <c r="I316" s="9">
        <f t="shared" si="91"/>
        <v>-85864.229986630031</v>
      </c>
      <c r="J316" s="9">
        <f t="shared" si="92"/>
        <v>-1.5397164815502684E-2</v>
      </c>
      <c r="K316" s="9">
        <f t="shared" si="93"/>
        <v>-391.18281139523606</v>
      </c>
      <c r="L316" s="9">
        <f t="shared" si="94"/>
        <v>-274.89660343218202</v>
      </c>
      <c r="M316" s="9">
        <f t="shared" si="95"/>
        <v>-185.23277114808843</v>
      </c>
      <c r="N316" s="9">
        <f t="shared" si="96"/>
        <v>-287.20414140812909</v>
      </c>
      <c r="O316" s="9">
        <f t="shared" si="97"/>
        <v>-501.57337770357844</v>
      </c>
      <c r="P316" s="9">
        <f t="shared" si="98"/>
        <v>-21.898519067047346</v>
      </c>
      <c r="Q316" s="9">
        <f t="shared" si="99"/>
        <v>-1.6201191757248807</v>
      </c>
      <c r="R316" s="9">
        <f t="shared" si="100"/>
        <v>-439536.97600220889</v>
      </c>
      <c r="S316" s="9">
        <f t="shared" si="101"/>
        <v>5909.7218526024371</v>
      </c>
      <c r="T316" s="9">
        <f t="shared" si="102"/>
        <v>7200.0649646683596</v>
      </c>
      <c r="U316" s="9">
        <f t="shared" si="103"/>
        <v>-4704.7190212795103</v>
      </c>
      <c r="V316" s="9">
        <f t="shared" si="104"/>
        <v>60345.83773355186</v>
      </c>
      <c r="W316" s="9">
        <f t="shared" si="105"/>
        <v>-13760.327420744492</v>
      </c>
      <c r="X316" s="9">
        <f t="shared" si="106"/>
        <v>-1898.9137297159032</v>
      </c>
      <c r="Y316" s="9">
        <f t="shared" si="107"/>
        <v>-23494.323008412117</v>
      </c>
      <c r="Z316" s="9">
        <f t="shared" si="108"/>
        <v>-658.35462604213535</v>
      </c>
      <c r="AA316" s="20"/>
      <c r="AB316" s="9">
        <v>-1191537.4153000745</v>
      </c>
      <c r="AC316" s="9">
        <v>12.991651353622746</v>
      </c>
      <c r="AD316" s="9">
        <v>1.0452782022889363E-2</v>
      </c>
      <c r="AE316" s="9">
        <v>69173.699838826302</v>
      </c>
      <c r="AF316" s="9">
        <v>861699.2296629682</v>
      </c>
      <c r="AG316" s="9">
        <v>0.74020269095724123</v>
      </c>
      <c r="AH316" s="9">
        <v>87966.435207102433</v>
      </c>
      <c r="AI316" s="9">
        <v>3749.9734037967191</v>
      </c>
      <c r="AJ316" s="9">
        <v>2740.0186926969632</v>
      </c>
      <c r="AK316" s="9">
        <v>3808.0642899839631</v>
      </c>
      <c r="AL316" s="9">
        <v>6206.6461831314373</v>
      </c>
      <c r="AM316" s="9">
        <v>6956.2280898318131</v>
      </c>
      <c r="AN316" s="9">
        <v>154.59764478404361</v>
      </c>
      <c r="AO316" s="9">
        <v>12947832.386219736</v>
      </c>
      <c r="AP316" s="9">
        <v>1212039.5861346023</v>
      </c>
      <c r="AQ316" s="9">
        <v>1714409.3279151274</v>
      </c>
      <c r="AR316" s="9">
        <v>251439.94679555506</v>
      </c>
      <c r="AS316" s="9">
        <v>42127016.785870098</v>
      </c>
      <c r="AT316" s="9">
        <v>32501.890663994986</v>
      </c>
      <c r="AU316" s="9">
        <v>70065.475642415797</v>
      </c>
      <c r="AV316" s="9">
        <v>223309.1219343555</v>
      </c>
      <c r="AW316" s="9">
        <v>8748.3227802151778</v>
      </c>
      <c r="AX316" s="20"/>
      <c r="AY316" s="9">
        <v>-240667.41592241407</v>
      </c>
      <c r="AZ316" s="9">
        <v>13.191351029473431</v>
      </c>
      <c r="BA316" s="9">
        <v>1.0982469917945967E-2</v>
      </c>
      <c r="BB316" s="9">
        <v>77048.361003841303</v>
      </c>
      <c r="BC316" s="9">
        <v>947563.45964959823</v>
      </c>
      <c r="BD316" s="9">
        <v>0.75559985577274391</v>
      </c>
      <c r="BE316" s="9">
        <v>88357.618018497669</v>
      </c>
      <c r="BF316" s="9">
        <v>4024.8700072289012</v>
      </c>
      <c r="BG316" s="9">
        <v>2925.2514638450516</v>
      </c>
      <c r="BH316" s="9">
        <v>4095.2684313920922</v>
      </c>
      <c r="BI316" s="9">
        <v>6708.2195608350157</v>
      </c>
      <c r="BJ316" s="9">
        <v>6978.1266088988605</v>
      </c>
      <c r="BK316" s="9">
        <v>156.21776395976849</v>
      </c>
      <c r="BL316" s="9">
        <v>13387369.362221945</v>
      </c>
      <c r="BM316" s="9">
        <v>1206129.8642819999</v>
      </c>
      <c r="BN316" s="9">
        <v>1707209.262950459</v>
      </c>
      <c r="BO316" s="9">
        <v>256144.66581683457</v>
      </c>
      <c r="BP316" s="9">
        <v>42066670.948136546</v>
      </c>
      <c r="BQ316" s="9">
        <v>46262.218084739477</v>
      </c>
      <c r="BR316" s="9">
        <v>71964.3893721317</v>
      </c>
      <c r="BS316" s="9">
        <v>246803.44494276762</v>
      </c>
      <c r="BT316" s="9">
        <v>9406.6774062573131</v>
      </c>
      <c r="BU316" s="20"/>
    </row>
    <row r="317" spans="2:73" x14ac:dyDescent="0.2">
      <c r="B317" s="4" t="s">
        <v>34</v>
      </c>
      <c r="C317" s="12">
        <v>10</v>
      </c>
      <c r="D317" s="19"/>
      <c r="E317" s="9">
        <f t="shared" si="109"/>
        <v>-1104035.0076522278</v>
      </c>
      <c r="F317" s="9">
        <f t="shared" si="88"/>
        <v>-0.240106435044801</v>
      </c>
      <c r="G317" s="9">
        <f t="shared" si="89"/>
        <v>-6.3544026168504096E-4</v>
      </c>
      <c r="H317" s="9">
        <f t="shared" si="90"/>
        <v>-9397.9453757652518</v>
      </c>
      <c r="I317" s="9">
        <f t="shared" si="91"/>
        <v>-103005.37628845382</v>
      </c>
      <c r="J317" s="9">
        <f t="shared" si="92"/>
        <v>-1.8591948244075618E-2</v>
      </c>
      <c r="K317" s="9">
        <f t="shared" si="93"/>
        <v>-454.8030846350448</v>
      </c>
      <c r="L317" s="9">
        <f t="shared" si="94"/>
        <v>-328.43730512156253</v>
      </c>
      <c r="M317" s="9">
        <f t="shared" si="95"/>
        <v>-221.91349064228325</v>
      </c>
      <c r="N317" s="9">
        <f t="shared" si="96"/>
        <v>-343.15671865392505</v>
      </c>
      <c r="O317" s="9">
        <f t="shared" si="97"/>
        <v>-601.21092732772286</v>
      </c>
      <c r="P317" s="9">
        <f t="shared" si="98"/>
        <v>-26.375410818316595</v>
      </c>
      <c r="Q317" s="9">
        <f t="shared" si="99"/>
        <v>-1.9533422262055353</v>
      </c>
      <c r="R317" s="9">
        <f t="shared" si="100"/>
        <v>-528440.00396533497</v>
      </c>
      <c r="S317" s="9">
        <f t="shared" si="101"/>
        <v>6924.6648146265652</v>
      </c>
      <c r="T317" s="9">
        <f t="shared" si="102"/>
        <v>8422.6602776639629</v>
      </c>
      <c r="U317" s="9">
        <f t="shared" si="103"/>
        <v>-5656.7185860952595</v>
      </c>
      <c r="V317" s="9">
        <f t="shared" si="104"/>
        <v>69386.221967622638</v>
      </c>
      <c r="W317" s="9">
        <f t="shared" si="105"/>
        <v>-16515.221101524628</v>
      </c>
      <c r="X317" s="9">
        <f t="shared" si="106"/>
        <v>-2280.2349524277379</v>
      </c>
      <c r="Y317" s="9">
        <f t="shared" si="107"/>
        <v>-28073.606179497525</v>
      </c>
      <c r="Z317" s="9">
        <f t="shared" si="108"/>
        <v>-789.96221382476324</v>
      </c>
      <c r="AA317" s="20"/>
      <c r="AB317" s="9">
        <v>-1371443.2475660213</v>
      </c>
      <c r="AC317" s="9">
        <v>14.416950264370126</v>
      </c>
      <c r="AD317" s="9">
        <v>1.1567304091588243E-2</v>
      </c>
      <c r="AE317" s="9">
        <v>76211.344628502819</v>
      </c>
      <c r="AF317" s="9">
        <v>949842.91221109894</v>
      </c>
      <c r="AG317" s="9">
        <v>0.82096344705897328</v>
      </c>
      <c r="AH317" s="9">
        <v>97720.328047029019</v>
      </c>
      <c r="AI317" s="9">
        <v>4143.6404806883256</v>
      </c>
      <c r="AJ317" s="9">
        <v>3028.3659136299966</v>
      </c>
      <c r="AK317" s="9">
        <v>4207.1415384483971</v>
      </c>
      <c r="AL317" s="9">
        <v>6852.3663624889623</v>
      </c>
      <c r="AM317" s="9">
        <v>7727.0985990693034</v>
      </c>
      <c r="AN317" s="9">
        <v>171.62195106242618</v>
      </c>
      <c r="AO317" s="9">
        <v>14346414.842947925</v>
      </c>
      <c r="AP317" s="9">
        <v>1347068.9584612926</v>
      </c>
      <c r="AQ317" s="9">
        <v>1905321.8413337292</v>
      </c>
      <c r="AR317" s="9">
        <v>278948.46565483208</v>
      </c>
      <c r="AS317" s="9">
        <v>46810131.719897136</v>
      </c>
      <c r="AT317" s="9">
        <v>34887.243437074751</v>
      </c>
      <c r="AU317" s="9">
        <v>77680.197683274164</v>
      </c>
      <c r="AV317" s="9">
        <v>246152.44375691083</v>
      </c>
      <c r="AW317" s="9">
        <v>9661.9015709055839</v>
      </c>
      <c r="AX317" s="20"/>
      <c r="AY317" s="9">
        <v>-267408.2399137934</v>
      </c>
      <c r="AZ317" s="9">
        <v>14.657056699414927</v>
      </c>
      <c r="BA317" s="9">
        <v>1.2202744353273284E-2</v>
      </c>
      <c r="BB317" s="9">
        <v>85609.29000426807</v>
      </c>
      <c r="BC317" s="9">
        <v>1052848.2884995528</v>
      </c>
      <c r="BD317" s="9">
        <v>0.8395553953030489</v>
      </c>
      <c r="BE317" s="9">
        <v>98175.131131664064</v>
      </c>
      <c r="BF317" s="9">
        <v>4472.0777858098882</v>
      </c>
      <c r="BG317" s="9">
        <v>3250.2794042722799</v>
      </c>
      <c r="BH317" s="9">
        <v>4550.2982571023222</v>
      </c>
      <c r="BI317" s="9">
        <v>7453.5772898166852</v>
      </c>
      <c r="BJ317" s="9">
        <v>7753.47400988762</v>
      </c>
      <c r="BK317" s="9">
        <v>173.57529328863171</v>
      </c>
      <c r="BL317" s="9">
        <v>14874854.846913259</v>
      </c>
      <c r="BM317" s="9">
        <v>1340144.293646666</v>
      </c>
      <c r="BN317" s="9">
        <v>1896899.1810560653</v>
      </c>
      <c r="BO317" s="9">
        <v>284605.18424092734</v>
      </c>
      <c r="BP317" s="9">
        <v>46740745.497929513</v>
      </c>
      <c r="BQ317" s="9">
        <v>51402.464538599379</v>
      </c>
      <c r="BR317" s="9">
        <v>79960.432635701902</v>
      </c>
      <c r="BS317" s="9">
        <v>274226.04993640835</v>
      </c>
      <c r="BT317" s="9">
        <v>10451.863784730347</v>
      </c>
      <c r="BU317" s="20"/>
    </row>
    <row r="318" spans="2:73" x14ac:dyDescent="0.2">
      <c r="B318" s="4" t="s">
        <v>34</v>
      </c>
      <c r="C318" s="12">
        <v>11</v>
      </c>
      <c r="D318" s="19"/>
      <c r="E318" s="9">
        <f t="shared" si="109"/>
        <v>-1351167.727945938</v>
      </c>
      <c r="F318" s="9">
        <f t="shared" si="88"/>
        <v>-0.28046024060063424</v>
      </c>
      <c r="G318" s="9">
        <f t="shared" si="89"/>
        <v>-7.4149442027760665E-4</v>
      </c>
      <c r="H318" s="9">
        <f t="shared" si="90"/>
        <v>-10947.766335994587</v>
      </c>
      <c r="I318" s="9">
        <f t="shared" si="91"/>
        <v>-120209.18820737698</v>
      </c>
      <c r="J318" s="9">
        <f t="shared" si="92"/>
        <v>-2.1772100004487482E-2</v>
      </c>
      <c r="K318" s="9">
        <f t="shared" si="93"/>
        <v>-525.77754628456023</v>
      </c>
      <c r="L318" s="9">
        <f t="shared" si="94"/>
        <v>-382.74439383091158</v>
      </c>
      <c r="M318" s="9">
        <f t="shared" si="95"/>
        <v>-258.81183893959178</v>
      </c>
      <c r="N318" s="9">
        <f t="shared" si="96"/>
        <v>-399.9014380240269</v>
      </c>
      <c r="O318" s="9">
        <f t="shared" si="97"/>
        <v>-701.27290260684913</v>
      </c>
      <c r="P318" s="9">
        <f t="shared" si="98"/>
        <v>-30.825366797211245</v>
      </c>
      <c r="Q318" s="9">
        <f t="shared" si="99"/>
        <v>-2.2837389222442539</v>
      </c>
      <c r="R318" s="9">
        <f t="shared" si="100"/>
        <v>-617222.40935537405</v>
      </c>
      <c r="S318" s="9">
        <f t="shared" si="101"/>
        <v>8000.5410588386003</v>
      </c>
      <c r="T318" s="9">
        <f t="shared" si="102"/>
        <v>9724.2303455728106</v>
      </c>
      <c r="U318" s="9">
        <f t="shared" si="103"/>
        <v>-6606.744592116389</v>
      </c>
      <c r="V318" s="9">
        <f t="shared" si="104"/>
        <v>79489.676422700286</v>
      </c>
      <c r="W318" s="9">
        <f t="shared" si="105"/>
        <v>-19270.269509365986</v>
      </c>
      <c r="X318" s="9">
        <f t="shared" si="106"/>
        <v>-2661.1189353907394</v>
      </c>
      <c r="Y318" s="9">
        <f t="shared" si="107"/>
        <v>-32715.001825057669</v>
      </c>
      <c r="Z318" s="9">
        <f t="shared" si="108"/>
        <v>-921.76606229746176</v>
      </c>
      <c r="AA318" s="20"/>
      <c r="AB318" s="9">
        <v>-1645316.7918511103</v>
      </c>
      <c r="AC318" s="9">
        <v>15.842302128755781</v>
      </c>
      <c r="AD318" s="9">
        <v>1.2681524368323011E-2</v>
      </c>
      <c r="AE318" s="9">
        <v>83222.452668700309</v>
      </c>
      <c r="AF318" s="9">
        <v>1037923.9291421317</v>
      </c>
      <c r="AG318" s="9">
        <v>0.90173883482886574</v>
      </c>
      <c r="AH318" s="9">
        <v>107466.86669854596</v>
      </c>
      <c r="AI318" s="9">
        <v>4536.5411705599645</v>
      </c>
      <c r="AJ318" s="9">
        <v>3316.4955057599145</v>
      </c>
      <c r="AK318" s="9">
        <v>4605.4266447885275</v>
      </c>
      <c r="AL318" s="9">
        <v>7497.6621161915036</v>
      </c>
      <c r="AM318" s="9">
        <v>8497.9960440791674</v>
      </c>
      <c r="AN318" s="9">
        <v>188.64908369525054</v>
      </c>
      <c r="AO318" s="9">
        <v>15745117.922249217</v>
      </c>
      <c r="AP318" s="9">
        <v>1482159.2640701719</v>
      </c>
      <c r="AQ318" s="9">
        <v>2096313.3295072441</v>
      </c>
      <c r="AR318" s="9">
        <v>306458.95807290374</v>
      </c>
      <c r="AS318" s="9">
        <v>51494309.724145174</v>
      </c>
      <c r="AT318" s="9">
        <v>37272.441483093346</v>
      </c>
      <c r="AU318" s="9">
        <v>85295.356963881321</v>
      </c>
      <c r="AV318" s="9">
        <v>268933.65310499142</v>
      </c>
      <c r="AW318" s="9">
        <v>10575.284100905921</v>
      </c>
      <c r="AX318" s="20"/>
      <c r="AY318" s="9">
        <v>-294149.06390517234</v>
      </c>
      <c r="AZ318" s="9">
        <v>16.122762369356415</v>
      </c>
      <c r="BA318" s="9">
        <v>1.3423018788600617E-2</v>
      </c>
      <c r="BB318" s="9">
        <v>94170.219004694896</v>
      </c>
      <c r="BC318" s="9">
        <v>1158133.1173495087</v>
      </c>
      <c r="BD318" s="9">
        <v>0.92351093483335323</v>
      </c>
      <c r="BE318" s="9">
        <v>107992.64424483052</v>
      </c>
      <c r="BF318" s="9">
        <v>4919.2855643908761</v>
      </c>
      <c r="BG318" s="9">
        <v>3575.3073446995063</v>
      </c>
      <c r="BH318" s="9">
        <v>5005.3280828125544</v>
      </c>
      <c r="BI318" s="9">
        <v>8198.9350187983528</v>
      </c>
      <c r="BJ318" s="9">
        <v>8528.8214108763786</v>
      </c>
      <c r="BK318" s="9">
        <v>190.93282261749479</v>
      </c>
      <c r="BL318" s="9">
        <v>16362340.331604591</v>
      </c>
      <c r="BM318" s="9">
        <v>1474158.7230113333</v>
      </c>
      <c r="BN318" s="9">
        <v>2086589.0991616712</v>
      </c>
      <c r="BO318" s="9">
        <v>313065.70266502013</v>
      </c>
      <c r="BP318" s="9">
        <v>51414820.047722474</v>
      </c>
      <c r="BQ318" s="9">
        <v>56542.710992459331</v>
      </c>
      <c r="BR318" s="9">
        <v>87956.47589927206</v>
      </c>
      <c r="BS318" s="9">
        <v>301648.65493004909</v>
      </c>
      <c r="BT318" s="9">
        <v>11497.050163203383</v>
      </c>
      <c r="BU318" s="20"/>
    </row>
    <row r="319" spans="2:73" x14ac:dyDescent="0.2">
      <c r="B319" s="4" t="s">
        <v>34</v>
      </c>
      <c r="C319" s="12">
        <v>12</v>
      </c>
      <c r="D319" s="19"/>
      <c r="E319" s="9">
        <f t="shared" si="109"/>
        <v>-1329176.7045539571</v>
      </c>
      <c r="F319" s="9">
        <f t="shared" si="88"/>
        <v>-0.27496188759490892</v>
      </c>
      <c r="G319" s="9">
        <f t="shared" si="89"/>
        <v>-7.3737681618452587E-4</v>
      </c>
      <c r="H319" s="9">
        <f t="shared" si="90"/>
        <v>-11095.368578214067</v>
      </c>
      <c r="I319" s="9">
        <f t="shared" si="91"/>
        <v>-119263.47896892787</v>
      </c>
      <c r="J319" s="9">
        <f t="shared" si="92"/>
        <v>-2.0454724300389637E-2</v>
      </c>
      <c r="K319" s="9">
        <f t="shared" si="93"/>
        <v>-571.34531727133435</v>
      </c>
      <c r="L319" s="9">
        <f t="shared" si="94"/>
        <v>-386.24569004373461</v>
      </c>
      <c r="M319" s="9">
        <f t="shared" si="95"/>
        <v>-259.17784752455282</v>
      </c>
      <c r="N319" s="9">
        <f t="shared" si="96"/>
        <v>-403.53797715448309</v>
      </c>
      <c r="O319" s="9">
        <f t="shared" si="97"/>
        <v>-701.44177227248656</v>
      </c>
      <c r="P319" s="9">
        <f t="shared" si="98"/>
        <v>-30.034422413233187</v>
      </c>
      <c r="Q319" s="9">
        <f t="shared" si="99"/>
        <v>-2.215051595332568</v>
      </c>
      <c r="R319" s="9">
        <f t="shared" si="100"/>
        <v>-605660.99940609187</v>
      </c>
      <c r="S319" s="9">
        <f t="shared" si="101"/>
        <v>9028.4226226706523</v>
      </c>
      <c r="T319" s="9">
        <f t="shared" si="102"/>
        <v>11070.298183292616</v>
      </c>
      <c r="U319" s="9">
        <f t="shared" si="103"/>
        <v>-6492.3364528414095</v>
      </c>
      <c r="V319" s="9">
        <f t="shared" si="104"/>
        <v>99065.056294374168</v>
      </c>
      <c r="W319" s="9">
        <f t="shared" si="105"/>
        <v>-19223.843204624623</v>
      </c>
      <c r="X319" s="9">
        <f t="shared" si="106"/>
        <v>-2648.5076870125777</v>
      </c>
      <c r="Y319" s="9">
        <f t="shared" si="107"/>
        <v>-33040.854727151629</v>
      </c>
      <c r="Z319" s="9">
        <f t="shared" si="108"/>
        <v>-918.21111235676653</v>
      </c>
      <c r="AA319" s="20"/>
      <c r="AB319" s="9">
        <v>-1650066.5924505091</v>
      </c>
      <c r="AC319" s="9">
        <v>17.313506151702995</v>
      </c>
      <c r="AD319" s="9">
        <v>1.3905916407743409E-2</v>
      </c>
      <c r="AE319" s="9">
        <v>91635.779426907626</v>
      </c>
      <c r="AF319" s="9">
        <v>1144154.4672305365</v>
      </c>
      <c r="AG319" s="9">
        <v>0.98701175006326847</v>
      </c>
      <c r="AH319" s="9">
        <v>117238.81204072559</v>
      </c>
      <c r="AI319" s="9">
        <v>4980.2476529281321</v>
      </c>
      <c r="AJ319" s="9">
        <v>3641.1574376021817</v>
      </c>
      <c r="AK319" s="9">
        <v>5056.8199313683053</v>
      </c>
      <c r="AL319" s="9">
        <v>8242.8509755075283</v>
      </c>
      <c r="AM319" s="9">
        <v>9274.1343894519086</v>
      </c>
      <c r="AN319" s="9">
        <v>206.07530035102542</v>
      </c>
      <c r="AO319" s="9">
        <v>17244164.816889815</v>
      </c>
      <c r="AP319" s="9">
        <v>1617201.57499867</v>
      </c>
      <c r="AQ319" s="9">
        <v>2287349.3154505687</v>
      </c>
      <c r="AR319" s="9">
        <v>335033.88463627122</v>
      </c>
      <c r="AS319" s="9">
        <v>56187959.653809778</v>
      </c>
      <c r="AT319" s="9">
        <v>42459.114241694631</v>
      </c>
      <c r="AU319" s="9">
        <v>93304.011475829713</v>
      </c>
      <c r="AV319" s="9">
        <v>296030.40519653831</v>
      </c>
      <c r="AW319" s="9">
        <v>11624.025429319652</v>
      </c>
      <c r="AX319" s="20"/>
      <c r="AY319" s="9">
        <v>-320889.88789655187</v>
      </c>
      <c r="AZ319" s="9">
        <v>17.588468039297904</v>
      </c>
      <c r="BA319" s="9">
        <v>1.4643293223927935E-2</v>
      </c>
      <c r="BB319" s="9">
        <v>102731.14800512169</v>
      </c>
      <c r="BC319" s="9">
        <v>1263417.9461994644</v>
      </c>
      <c r="BD319" s="9">
        <v>1.0074664743636581</v>
      </c>
      <c r="BE319" s="9">
        <v>117810.15735799693</v>
      </c>
      <c r="BF319" s="9">
        <v>5366.4933429718667</v>
      </c>
      <c r="BG319" s="9">
        <v>3900.3352851267346</v>
      </c>
      <c r="BH319" s="9">
        <v>5460.3579085227884</v>
      </c>
      <c r="BI319" s="9">
        <v>8944.2927477800149</v>
      </c>
      <c r="BJ319" s="9">
        <v>9304.1688118651418</v>
      </c>
      <c r="BK319" s="9">
        <v>208.29035194635799</v>
      </c>
      <c r="BL319" s="9">
        <v>17849825.816295907</v>
      </c>
      <c r="BM319" s="9">
        <v>1608173.1523759994</v>
      </c>
      <c r="BN319" s="9">
        <v>2276279.0172672761</v>
      </c>
      <c r="BO319" s="9">
        <v>341526.22108911263</v>
      </c>
      <c r="BP319" s="9">
        <v>56088894.597515404</v>
      </c>
      <c r="BQ319" s="9">
        <v>61682.957446319255</v>
      </c>
      <c r="BR319" s="9">
        <v>95952.519162842291</v>
      </c>
      <c r="BS319" s="9">
        <v>329071.25992368994</v>
      </c>
      <c r="BT319" s="9">
        <v>12542.236541676419</v>
      </c>
      <c r="BU319" s="20"/>
    </row>
    <row r="320" spans="2:73" x14ac:dyDescent="0.2">
      <c r="B320" s="4" t="s">
        <v>34</v>
      </c>
      <c r="C320" s="12">
        <v>13</v>
      </c>
      <c r="D320" s="19"/>
      <c r="E320" s="9">
        <f t="shared" si="109"/>
        <v>-1307185.66562944</v>
      </c>
      <c r="F320" s="9">
        <f t="shared" si="88"/>
        <v>-0.26946351190006723</v>
      </c>
      <c r="G320" s="9">
        <f t="shared" si="89"/>
        <v>-7.3325917344741268E-4</v>
      </c>
      <c r="H320" s="9">
        <f t="shared" si="90"/>
        <v>-11242.97040168356</v>
      </c>
      <c r="I320" s="9">
        <f t="shared" si="91"/>
        <v>-118317.76132738753</v>
      </c>
      <c r="J320" s="9">
        <f t="shared" si="92"/>
        <v>-1.9137345103425352E-2</v>
      </c>
      <c r="K320" s="9">
        <f t="shared" si="93"/>
        <v>-616.91231948892528</v>
      </c>
      <c r="L320" s="9">
        <f t="shared" si="94"/>
        <v>-389.74696797470824</v>
      </c>
      <c r="M320" s="9">
        <f t="shared" si="95"/>
        <v>-259.54383895238243</v>
      </c>
      <c r="N320" s="9">
        <f t="shared" si="96"/>
        <v>-407.17449728770316</v>
      </c>
      <c r="O320" s="9">
        <f t="shared" si="97"/>
        <v>-701.61061156730648</v>
      </c>
      <c r="P320" s="9">
        <f t="shared" si="98"/>
        <v>-29.243473716296648</v>
      </c>
      <c r="Q320" s="9">
        <f t="shared" si="99"/>
        <v>-2.1463639420469178</v>
      </c>
      <c r="R320" s="9">
        <f t="shared" si="100"/>
        <v>-594099.51452910528</v>
      </c>
      <c r="S320" s="9">
        <f t="shared" si="101"/>
        <v>10056.304480310529</v>
      </c>
      <c r="T320" s="9">
        <f t="shared" si="102"/>
        <v>12416.366451960523</v>
      </c>
      <c r="U320" s="9">
        <f t="shared" si="103"/>
        <v>-6377.9276560129947</v>
      </c>
      <c r="V320" s="9">
        <f t="shared" si="104"/>
        <v>118640.44390392303</v>
      </c>
      <c r="W320" s="9">
        <f t="shared" si="105"/>
        <v>-19177.416742163339</v>
      </c>
      <c r="X320" s="9">
        <f t="shared" si="106"/>
        <v>-2635.8964131612302</v>
      </c>
      <c r="Y320" s="9">
        <f t="shared" si="107"/>
        <v>-33366.705664387555</v>
      </c>
      <c r="Z320" s="9">
        <f t="shared" si="108"/>
        <v>-914.65610066315821</v>
      </c>
      <c r="AA320" s="20"/>
      <c r="AB320" s="9">
        <v>-1654816.377517371</v>
      </c>
      <c r="AC320" s="9">
        <v>18.784710197339326</v>
      </c>
      <c r="AD320" s="9">
        <v>1.5130308485807858E-2</v>
      </c>
      <c r="AE320" s="9">
        <v>100049.10660386493</v>
      </c>
      <c r="AF320" s="9">
        <v>1250385.0137220311</v>
      </c>
      <c r="AG320" s="9">
        <v>1.0722846687905374</v>
      </c>
      <c r="AH320" s="9">
        <v>127010.75815167437</v>
      </c>
      <c r="AI320" s="9">
        <v>5423.9541535781436</v>
      </c>
      <c r="AJ320" s="9">
        <v>3965.8193866015808</v>
      </c>
      <c r="AK320" s="9">
        <v>5508.2132369453147</v>
      </c>
      <c r="AL320" s="9">
        <v>8988.0398651943869</v>
      </c>
      <c r="AM320" s="9">
        <v>10050.272739137608</v>
      </c>
      <c r="AN320" s="9">
        <v>223.50151733317423</v>
      </c>
      <c r="AO320" s="9">
        <v>18743211.786458131</v>
      </c>
      <c r="AP320" s="9">
        <v>1752243.8862209762</v>
      </c>
      <c r="AQ320" s="9">
        <v>2478385.3018248435</v>
      </c>
      <c r="AR320" s="9">
        <v>363608.81185719225</v>
      </c>
      <c r="AS320" s="9">
        <v>60881609.591212295</v>
      </c>
      <c r="AT320" s="9">
        <v>47645.787158015846</v>
      </c>
      <c r="AU320" s="9">
        <v>101312.6660132512</v>
      </c>
      <c r="AV320" s="9">
        <v>323127.15925294318</v>
      </c>
      <c r="AW320" s="9">
        <v>12672.766819486296</v>
      </c>
      <c r="AX320" s="20"/>
      <c r="AY320" s="9">
        <v>-347630.71188793099</v>
      </c>
      <c r="AZ320" s="9">
        <v>19.054173709239393</v>
      </c>
      <c r="BA320" s="9">
        <v>1.586356765925527E-2</v>
      </c>
      <c r="BB320" s="9">
        <v>111292.07700554849</v>
      </c>
      <c r="BC320" s="9">
        <v>1368702.7750494187</v>
      </c>
      <c r="BD320" s="9">
        <v>1.0914220138939628</v>
      </c>
      <c r="BE320" s="9">
        <v>127627.67047116329</v>
      </c>
      <c r="BF320" s="9">
        <v>5813.7011215528519</v>
      </c>
      <c r="BG320" s="9">
        <v>4225.3632255539633</v>
      </c>
      <c r="BH320" s="9">
        <v>5915.3877342330179</v>
      </c>
      <c r="BI320" s="9">
        <v>9689.6504767616934</v>
      </c>
      <c r="BJ320" s="9">
        <v>10079.516212853905</v>
      </c>
      <c r="BK320" s="9">
        <v>225.64788127522115</v>
      </c>
      <c r="BL320" s="9">
        <v>19337311.300987236</v>
      </c>
      <c r="BM320" s="9">
        <v>1742187.5817406657</v>
      </c>
      <c r="BN320" s="9">
        <v>2465968.935372883</v>
      </c>
      <c r="BO320" s="9">
        <v>369986.73951320525</v>
      </c>
      <c r="BP320" s="9">
        <v>60762969.147308372</v>
      </c>
      <c r="BQ320" s="9">
        <v>66823.203900179185</v>
      </c>
      <c r="BR320" s="9">
        <v>103948.56242641243</v>
      </c>
      <c r="BS320" s="9">
        <v>356493.86491733073</v>
      </c>
      <c r="BT320" s="9">
        <v>13587.422920149455</v>
      </c>
      <c r="BU320" s="20"/>
    </row>
    <row r="321" spans="2:73" x14ac:dyDescent="0.2">
      <c r="B321" s="4" t="s">
        <v>34</v>
      </c>
      <c r="C321" s="12">
        <v>14</v>
      </c>
      <c r="D321" s="19"/>
      <c r="E321" s="9">
        <f t="shared" si="109"/>
        <v>-1852808.134688243</v>
      </c>
      <c r="F321" s="9">
        <f t="shared" si="88"/>
        <v>-0.39976084499241082</v>
      </c>
      <c r="G321" s="9">
        <f t="shared" si="89"/>
        <v>-1.057300107983071E-3</v>
      </c>
      <c r="H321" s="9">
        <f t="shared" si="90"/>
        <v>-15569.012120899133</v>
      </c>
      <c r="I321" s="9">
        <f t="shared" si="91"/>
        <v>-171301.23207747471</v>
      </c>
      <c r="J321" s="9">
        <f t="shared" si="92"/>
        <v>-3.089838576952797E-2</v>
      </c>
      <c r="K321" s="9">
        <f t="shared" si="93"/>
        <v>-732.60466180476942</v>
      </c>
      <c r="L321" s="9">
        <f t="shared" si="94"/>
        <v>-544.58389321512823</v>
      </c>
      <c r="M321" s="9">
        <f t="shared" si="95"/>
        <v>-368.97549905450614</v>
      </c>
      <c r="N321" s="9">
        <f t="shared" si="96"/>
        <v>-569.02338827066069</v>
      </c>
      <c r="O321" s="9">
        <f t="shared" si="97"/>
        <v>-1000.225214006472</v>
      </c>
      <c r="P321" s="9">
        <f t="shared" si="98"/>
        <v>-43.979804624052122</v>
      </c>
      <c r="Q321" s="9">
        <f t="shared" si="99"/>
        <v>-3.2594231812854559</v>
      </c>
      <c r="R321" s="9">
        <f t="shared" si="100"/>
        <v>-879893.60015613213</v>
      </c>
      <c r="S321" s="9">
        <f t="shared" si="101"/>
        <v>11402.984585807193</v>
      </c>
      <c r="T321" s="9">
        <f t="shared" si="102"/>
        <v>13860.343366460875</v>
      </c>
      <c r="U321" s="9">
        <f t="shared" si="103"/>
        <v>-9422.7442867313512</v>
      </c>
      <c r="V321" s="9">
        <f t="shared" si="104"/>
        <v>113421.97956428677</v>
      </c>
      <c r="W321" s="9">
        <f t="shared" si="105"/>
        <v>-27518.038705585495</v>
      </c>
      <c r="X321" s="9">
        <f t="shared" si="106"/>
        <v>-3800.5857077991532</v>
      </c>
      <c r="Y321" s="9">
        <f t="shared" si="107"/>
        <v>-46566.037120785739</v>
      </c>
      <c r="Z321" s="9">
        <f t="shared" si="108"/>
        <v>-1315.3221484267815</v>
      </c>
      <c r="AA321" s="20"/>
      <c r="AB321" s="9">
        <v>-2227179.6705675535</v>
      </c>
      <c r="AC321" s="9">
        <v>20.120118534188478</v>
      </c>
      <c r="AD321" s="9">
        <v>1.6026541986599526E-2</v>
      </c>
      <c r="AE321" s="9">
        <v>104283.9938850762</v>
      </c>
      <c r="AF321" s="9">
        <v>1302686.3718218994</v>
      </c>
      <c r="AG321" s="9">
        <v>1.1444791676547397</v>
      </c>
      <c r="AH321" s="9">
        <v>136712.57892252484</v>
      </c>
      <c r="AI321" s="9">
        <v>5716.3250069187106</v>
      </c>
      <c r="AJ321" s="9">
        <v>4181.4156669266849</v>
      </c>
      <c r="AK321" s="9">
        <v>5801.3941716725931</v>
      </c>
      <c r="AL321" s="9">
        <v>9434.7829917368781</v>
      </c>
      <c r="AM321" s="9">
        <v>10810.883809218614</v>
      </c>
      <c r="AN321" s="9">
        <v>239.74598742279878</v>
      </c>
      <c r="AO321" s="9">
        <v>19944903.18552243</v>
      </c>
      <c r="AP321" s="9">
        <v>1887604.9956911404</v>
      </c>
      <c r="AQ321" s="9">
        <v>2669519.1968449508</v>
      </c>
      <c r="AR321" s="9">
        <v>389024.51365056686</v>
      </c>
      <c r="AS321" s="9">
        <v>65550465.676665582</v>
      </c>
      <c r="AT321" s="9">
        <v>44445.411648453664</v>
      </c>
      <c r="AU321" s="9">
        <v>108144.0199821835</v>
      </c>
      <c r="AV321" s="9">
        <v>337350.43279018591</v>
      </c>
      <c r="AW321" s="9">
        <v>13317.287150195705</v>
      </c>
      <c r="AX321" s="20"/>
      <c r="AY321" s="9">
        <v>-374371.53587931045</v>
      </c>
      <c r="AZ321" s="9">
        <v>20.519879379180889</v>
      </c>
      <c r="BA321" s="9">
        <v>1.7083842094582597E-2</v>
      </c>
      <c r="BB321" s="9">
        <v>119853.00600597533</v>
      </c>
      <c r="BC321" s="9">
        <v>1473987.6038993741</v>
      </c>
      <c r="BD321" s="9">
        <v>1.1753775534242676</v>
      </c>
      <c r="BE321" s="9">
        <v>137445.18358432961</v>
      </c>
      <c r="BF321" s="9">
        <v>6260.9089001338389</v>
      </c>
      <c r="BG321" s="9">
        <v>4550.3911659811911</v>
      </c>
      <c r="BH321" s="9">
        <v>6370.4175599432538</v>
      </c>
      <c r="BI321" s="9">
        <v>10435.00820574335</v>
      </c>
      <c r="BJ321" s="9">
        <v>10854.863613842666</v>
      </c>
      <c r="BK321" s="9">
        <v>243.00541060408423</v>
      </c>
      <c r="BL321" s="9">
        <v>20824796.785678562</v>
      </c>
      <c r="BM321" s="9">
        <v>1876202.0111053332</v>
      </c>
      <c r="BN321" s="9">
        <v>2655658.8534784899</v>
      </c>
      <c r="BO321" s="9">
        <v>398447.25793729821</v>
      </c>
      <c r="BP321" s="9">
        <v>65437043.697101295</v>
      </c>
      <c r="BQ321" s="9">
        <v>71963.45035403916</v>
      </c>
      <c r="BR321" s="9">
        <v>111944.60568998265</v>
      </c>
      <c r="BS321" s="9">
        <v>383916.46991097165</v>
      </c>
      <c r="BT321" s="9">
        <v>14632.609298622487</v>
      </c>
      <c r="BU321" s="20"/>
    </row>
    <row r="322" spans="2:73" x14ac:dyDescent="0.2">
      <c r="B322" s="4" t="s">
        <v>34</v>
      </c>
      <c r="C322" s="12">
        <v>15</v>
      </c>
      <c r="D322" s="19"/>
      <c r="E322" s="9">
        <f t="shared" si="109"/>
        <v>-1828169.0182861688</v>
      </c>
      <c r="F322" s="9">
        <f t="shared" si="88"/>
        <v>-0.39352544848138393</v>
      </c>
      <c r="G322" s="9">
        <f t="shared" si="89"/>
        <v>-1.0525376883100887E-3</v>
      </c>
      <c r="H322" s="9">
        <f t="shared" si="90"/>
        <v>-15729.649027520078</v>
      </c>
      <c r="I322" s="9">
        <f t="shared" si="91"/>
        <v>-170209.38422182482</v>
      </c>
      <c r="J322" s="9">
        <f t="shared" si="92"/>
        <v>-2.9405110869174411E-2</v>
      </c>
      <c r="K322" s="9">
        <f t="shared" si="93"/>
        <v>-782.42937189215445</v>
      </c>
      <c r="L322" s="9">
        <f t="shared" si="94"/>
        <v>-548.35749726663471</v>
      </c>
      <c r="M322" s="9">
        <f t="shared" si="95"/>
        <v>-369.33254823301377</v>
      </c>
      <c r="N322" s="9">
        <f t="shared" si="96"/>
        <v>-572.94376784663655</v>
      </c>
      <c r="O322" s="9">
        <f t="shared" si="97"/>
        <v>-1000.3015346209104</v>
      </c>
      <c r="P322" s="9">
        <f t="shared" si="98"/>
        <v>-43.0880080253919</v>
      </c>
      <c r="Q322" s="9">
        <f t="shared" si="99"/>
        <v>-3.1821087730855311</v>
      </c>
      <c r="R322" s="9">
        <f t="shared" si="100"/>
        <v>-866784.73064637184</v>
      </c>
      <c r="S322" s="9">
        <f t="shared" si="101"/>
        <v>12554.843858756823</v>
      </c>
      <c r="T322" s="9">
        <f t="shared" si="102"/>
        <v>15368.988091543317</v>
      </c>
      <c r="U322" s="9">
        <f t="shared" si="103"/>
        <v>-9293.2286060768529</v>
      </c>
      <c r="V322" s="9">
        <f t="shared" si="104"/>
        <v>135384.61507348716</v>
      </c>
      <c r="W322" s="9">
        <f t="shared" si="105"/>
        <v>-27465.16481506198</v>
      </c>
      <c r="X322" s="9">
        <f t="shared" si="106"/>
        <v>-3786.3602996814006</v>
      </c>
      <c r="Y322" s="9">
        <f t="shared" si="107"/>
        <v>-46919.693459389906</v>
      </c>
      <c r="Z322" s="9">
        <f t="shared" si="108"/>
        <v>-1311.2264835718543</v>
      </c>
      <c r="AA322" s="20"/>
      <c r="AB322" s="9">
        <v>-2229281.3781568585</v>
      </c>
      <c r="AC322" s="9">
        <v>21.59205960064099</v>
      </c>
      <c r="AD322" s="9">
        <v>1.7251578841599842E-2</v>
      </c>
      <c r="AE322" s="9">
        <v>112684.28597888202</v>
      </c>
      <c r="AF322" s="9">
        <v>1409063.0485275046</v>
      </c>
      <c r="AG322" s="9">
        <v>1.2299279820853986</v>
      </c>
      <c r="AH322" s="9">
        <v>146480.2673256039</v>
      </c>
      <c r="AI322" s="9">
        <v>6159.7591814481948</v>
      </c>
      <c r="AJ322" s="9">
        <v>4506.0865581754042</v>
      </c>
      <c r="AK322" s="9">
        <v>6252.503617806844</v>
      </c>
      <c r="AL322" s="9">
        <v>10180.064400104107</v>
      </c>
      <c r="AM322" s="9">
        <v>11587.123006806036</v>
      </c>
      <c r="AN322" s="9">
        <v>257.1808311598619</v>
      </c>
      <c r="AO322" s="9">
        <v>21445497.539723508</v>
      </c>
      <c r="AP322" s="9">
        <v>2022771.2843287562</v>
      </c>
      <c r="AQ322" s="9">
        <v>2860717.7596756397</v>
      </c>
      <c r="AR322" s="9">
        <v>417614.54775531392</v>
      </c>
      <c r="AS322" s="9">
        <v>70246502.861967757</v>
      </c>
      <c r="AT322" s="9">
        <v>49638.531992837095</v>
      </c>
      <c r="AU322" s="9">
        <v>116154.28865387136</v>
      </c>
      <c r="AV322" s="9">
        <v>364419.38144522248</v>
      </c>
      <c r="AW322" s="9">
        <v>14366.569193523666</v>
      </c>
      <c r="AX322" s="20"/>
      <c r="AY322" s="9">
        <v>-401112.35987068963</v>
      </c>
      <c r="AZ322" s="9">
        <v>21.985585049122374</v>
      </c>
      <c r="BA322" s="9">
        <v>1.8304116529909931E-2</v>
      </c>
      <c r="BB322" s="9">
        <v>128413.9350064021</v>
      </c>
      <c r="BC322" s="9">
        <v>1579272.4327493294</v>
      </c>
      <c r="BD322" s="9">
        <v>1.259333092954573</v>
      </c>
      <c r="BE322" s="9">
        <v>147262.69669749605</v>
      </c>
      <c r="BF322" s="9">
        <v>6708.1166787148295</v>
      </c>
      <c r="BG322" s="9">
        <v>4875.419106408418</v>
      </c>
      <c r="BH322" s="9">
        <v>6825.4473856534805</v>
      </c>
      <c r="BI322" s="9">
        <v>11180.365934725018</v>
      </c>
      <c r="BJ322" s="9">
        <v>11630.211014831428</v>
      </c>
      <c r="BK322" s="9">
        <v>260.36293993294743</v>
      </c>
      <c r="BL322" s="9">
        <v>22312282.27036988</v>
      </c>
      <c r="BM322" s="9">
        <v>2010216.4404699993</v>
      </c>
      <c r="BN322" s="9">
        <v>2845348.7715840964</v>
      </c>
      <c r="BO322" s="9">
        <v>426907.77636139077</v>
      </c>
      <c r="BP322" s="9">
        <v>70111118.24689427</v>
      </c>
      <c r="BQ322" s="9">
        <v>77103.696807899076</v>
      </c>
      <c r="BR322" s="9">
        <v>119940.64895355277</v>
      </c>
      <c r="BS322" s="9">
        <v>411339.07490461238</v>
      </c>
      <c r="BT322" s="9">
        <v>15677.795677095521</v>
      </c>
      <c r="BU322" s="20"/>
    </row>
    <row r="323" spans="2:73" x14ac:dyDescent="0.2">
      <c r="B323" s="4" t="s">
        <v>34</v>
      </c>
      <c r="C323" s="12">
        <v>16</v>
      </c>
      <c r="D323" s="19"/>
      <c r="E323" s="9">
        <f t="shared" si="109"/>
        <v>-1843529.9018849789</v>
      </c>
      <c r="F323" s="9">
        <f t="shared" si="88"/>
        <v>-0.38729492278444866</v>
      </c>
      <c r="G323" s="9">
        <f t="shared" si="89"/>
        <v>-1.0477865084437613E-3</v>
      </c>
      <c r="H323" s="9">
        <f t="shared" si="90"/>
        <v>-15890.419134539377</v>
      </c>
      <c r="I323" s="9">
        <f t="shared" si="91"/>
        <v>-169119.40222581965</v>
      </c>
      <c r="J323" s="9">
        <f t="shared" si="92"/>
        <v>-2.7912354021501384E-2</v>
      </c>
      <c r="K323" s="9">
        <f t="shared" si="93"/>
        <v>-832.25443485408323</v>
      </c>
      <c r="L323" s="9">
        <f t="shared" si="94"/>
        <v>-552.13601886227752</v>
      </c>
      <c r="M323" s="9">
        <f t="shared" si="95"/>
        <v>-369.69323718447231</v>
      </c>
      <c r="N323" s="9">
        <f t="shared" si="96"/>
        <v>-576.8692888105943</v>
      </c>
      <c r="O323" s="9">
        <f t="shared" si="97"/>
        <v>-1000.3878467807244</v>
      </c>
      <c r="P323" s="9">
        <f t="shared" si="98"/>
        <v>-42.196776246895752</v>
      </c>
      <c r="Q323" s="9">
        <f t="shared" si="99"/>
        <v>-3.1048377863538121</v>
      </c>
      <c r="R323" s="9">
        <f t="shared" si="100"/>
        <v>-853686.49545912817</v>
      </c>
      <c r="S323" s="9">
        <f t="shared" si="101"/>
        <v>13706.655870437622</v>
      </c>
      <c r="T323" s="9">
        <f t="shared" si="102"/>
        <v>16877.560166327283</v>
      </c>
      <c r="U323" s="9">
        <f t="shared" si="103"/>
        <v>-9163.8252895532642</v>
      </c>
      <c r="V323" s="9">
        <f t="shared" si="104"/>
        <v>157345.30896960199</v>
      </c>
      <c r="W323" s="9">
        <f t="shared" si="105"/>
        <v>-27412.573502868763</v>
      </c>
      <c r="X323" s="9">
        <f t="shared" si="106"/>
        <v>-3772.1748900589882</v>
      </c>
      <c r="Y323" s="9">
        <f t="shared" si="107"/>
        <v>-47273.765944821003</v>
      </c>
      <c r="Z323" s="9">
        <f t="shared" si="108"/>
        <v>-1307.1445453046326</v>
      </c>
      <c r="AA323" s="20"/>
      <c r="AB323" s="9">
        <v>-2271383.0857470478</v>
      </c>
      <c r="AC323" s="9">
        <v>23.063995796279421</v>
      </c>
      <c r="AD323" s="9">
        <v>1.8476604456793499E-2</v>
      </c>
      <c r="AE323" s="9">
        <v>121084.44487228949</v>
      </c>
      <c r="AF323" s="9">
        <v>1515437.8593734652</v>
      </c>
      <c r="AG323" s="9">
        <v>1.3153762784633762</v>
      </c>
      <c r="AH323" s="9">
        <v>156247.95537580832</v>
      </c>
      <c r="AI323" s="9">
        <v>6603.1884384335408</v>
      </c>
      <c r="AJ323" s="9">
        <v>4830.7538096511726</v>
      </c>
      <c r="AK323" s="9">
        <v>6703.6079225531203</v>
      </c>
      <c r="AL323" s="9">
        <v>10925.335816925965</v>
      </c>
      <c r="AM323" s="9">
        <v>12363.361639573288</v>
      </c>
      <c r="AN323" s="9">
        <v>274.61563147545678</v>
      </c>
      <c r="AO323" s="9">
        <v>22946081.259602081</v>
      </c>
      <c r="AP323" s="9">
        <v>2157937.5257051033</v>
      </c>
      <c r="AQ323" s="9">
        <v>3051916.2498560287</v>
      </c>
      <c r="AR323" s="9">
        <v>446204.46949593024</v>
      </c>
      <c r="AS323" s="9">
        <v>74942538.105656773</v>
      </c>
      <c r="AT323" s="9">
        <v>54831.369758890229</v>
      </c>
      <c r="AU323" s="9">
        <v>124164.51732706399</v>
      </c>
      <c r="AV323" s="9">
        <v>391487.913953432</v>
      </c>
      <c r="AW323" s="9">
        <v>15415.837510263911</v>
      </c>
      <c r="AX323" s="20"/>
      <c r="AY323" s="9">
        <v>-427853.18386206892</v>
      </c>
      <c r="AZ323" s="9">
        <v>23.45129071906387</v>
      </c>
      <c r="BA323" s="9">
        <v>1.9524390965237261E-2</v>
      </c>
      <c r="BB323" s="9">
        <v>136974.86400682887</v>
      </c>
      <c r="BC323" s="9">
        <v>1684557.2615992848</v>
      </c>
      <c r="BD323" s="9">
        <v>1.3432886324848776</v>
      </c>
      <c r="BE323" s="9">
        <v>157080.2098106624</v>
      </c>
      <c r="BF323" s="9">
        <v>7155.3244572958183</v>
      </c>
      <c r="BG323" s="9">
        <v>5200.4470468356449</v>
      </c>
      <c r="BH323" s="9">
        <v>7280.4772113637146</v>
      </c>
      <c r="BI323" s="9">
        <v>11925.723663706689</v>
      </c>
      <c r="BJ323" s="9">
        <v>12405.558415820184</v>
      </c>
      <c r="BK323" s="9">
        <v>277.72046926181059</v>
      </c>
      <c r="BL323" s="9">
        <v>23799767.755061209</v>
      </c>
      <c r="BM323" s="9">
        <v>2144230.8698346657</v>
      </c>
      <c r="BN323" s="9">
        <v>3035038.6896897014</v>
      </c>
      <c r="BO323" s="9">
        <v>455368.29478548351</v>
      </c>
      <c r="BP323" s="9">
        <v>74785192.796687171</v>
      </c>
      <c r="BQ323" s="9">
        <v>82243.943261758992</v>
      </c>
      <c r="BR323" s="9">
        <v>127936.69221712298</v>
      </c>
      <c r="BS323" s="9">
        <v>438761.679898253</v>
      </c>
      <c r="BT323" s="9">
        <v>16722.982055568544</v>
      </c>
      <c r="BU323" s="20"/>
    </row>
    <row r="324" spans="2:73" x14ac:dyDescent="0.2">
      <c r="B324" s="4" t="s">
        <v>34</v>
      </c>
      <c r="C324" s="12">
        <v>17</v>
      </c>
      <c r="D324" s="19"/>
      <c r="E324" s="9">
        <f t="shared" si="109"/>
        <v>-1818890.7854837892</v>
      </c>
      <c r="F324" s="9">
        <f t="shared" si="88"/>
        <v>-0.38105952662100151</v>
      </c>
      <c r="G324" s="9">
        <f t="shared" si="89"/>
        <v>-1.0430240890624241E-3</v>
      </c>
      <c r="H324" s="9">
        <f t="shared" si="90"/>
        <v>-16051.056043268705</v>
      </c>
      <c r="I324" s="9">
        <f t="shared" si="91"/>
        <v>-168027.55439611408</v>
      </c>
      <c r="J324" s="9">
        <f t="shared" si="92"/>
        <v>-2.6419079141848822E-2</v>
      </c>
      <c r="K324" s="9">
        <f t="shared" si="93"/>
        <v>-882.07914723624708</v>
      </c>
      <c r="L324" s="9">
        <f t="shared" si="94"/>
        <v>-555.90962302192111</v>
      </c>
      <c r="M324" s="9">
        <f t="shared" si="95"/>
        <v>-370.05028644063623</v>
      </c>
      <c r="N324" s="9">
        <f t="shared" si="96"/>
        <v>-580.78966849664903</v>
      </c>
      <c r="O324" s="9">
        <f t="shared" si="97"/>
        <v>-1000.4641675731309</v>
      </c>
      <c r="P324" s="9">
        <f t="shared" si="98"/>
        <v>-41.304979830161756</v>
      </c>
      <c r="Q324" s="9">
        <f t="shared" si="99"/>
        <v>-3.0275233822422933</v>
      </c>
      <c r="R324" s="9">
        <f t="shared" si="100"/>
        <v>-840577.62630689889</v>
      </c>
      <c r="S324" s="9">
        <f t="shared" si="101"/>
        <v>14858.515111622401</v>
      </c>
      <c r="T324" s="9">
        <f t="shared" si="102"/>
        <v>18386.204846478067</v>
      </c>
      <c r="U324" s="9">
        <f t="shared" si="103"/>
        <v>-9034.3096156397369</v>
      </c>
      <c r="V324" s="9">
        <f t="shared" si="104"/>
        <v>179307.94337585568</v>
      </c>
      <c r="W324" s="9">
        <f t="shared" si="105"/>
        <v>-27359.699613595636</v>
      </c>
      <c r="X324" s="9">
        <f t="shared" si="106"/>
        <v>-3757.9494838226237</v>
      </c>
      <c r="Y324" s="9">
        <f t="shared" si="107"/>
        <v>-47627.422290092742</v>
      </c>
      <c r="Z324" s="9">
        <f t="shared" si="108"/>
        <v>-1303.048880697439</v>
      </c>
      <c r="AA324" s="20"/>
      <c r="AB324" s="9">
        <v>-2273484.7933372376</v>
      </c>
      <c r="AC324" s="9">
        <v>24.535936862384354</v>
      </c>
      <c r="AD324" s="9">
        <v>1.9701641311502149E-2</v>
      </c>
      <c r="AE324" s="9">
        <v>129484.73696398691</v>
      </c>
      <c r="AF324" s="9">
        <v>1621814.5360531253</v>
      </c>
      <c r="AG324" s="9">
        <v>1.400825092873333</v>
      </c>
      <c r="AH324" s="9">
        <v>166015.64377659259</v>
      </c>
      <c r="AI324" s="9">
        <v>7046.622612854886</v>
      </c>
      <c r="AJ324" s="9">
        <v>5155.4247008222383</v>
      </c>
      <c r="AK324" s="9">
        <v>7154.7173685772959</v>
      </c>
      <c r="AL324" s="9">
        <v>11670.617225115224</v>
      </c>
      <c r="AM324" s="9">
        <v>13139.600836978789</v>
      </c>
      <c r="AN324" s="9">
        <v>292.05047520843146</v>
      </c>
      <c r="AO324" s="9">
        <v>24446675.61344564</v>
      </c>
      <c r="AP324" s="9">
        <v>2293103.8143109544</v>
      </c>
      <c r="AQ324" s="9">
        <v>3243114.8126417869</v>
      </c>
      <c r="AR324" s="9">
        <v>474794.50359393656</v>
      </c>
      <c r="AS324" s="9">
        <v>79638575.289855972</v>
      </c>
      <c r="AT324" s="9">
        <v>60024.490102023345</v>
      </c>
      <c r="AU324" s="9">
        <v>132174.7859968706</v>
      </c>
      <c r="AV324" s="9">
        <v>418556.8626018014</v>
      </c>
      <c r="AW324" s="9">
        <v>16465.119553344153</v>
      </c>
      <c r="AX324" s="20"/>
      <c r="AY324" s="9">
        <v>-454594.00785344839</v>
      </c>
      <c r="AZ324" s="9">
        <v>24.916996389005355</v>
      </c>
      <c r="BA324" s="9">
        <v>2.0744665400564574E-2</v>
      </c>
      <c r="BB324" s="9">
        <v>145535.79300725562</v>
      </c>
      <c r="BC324" s="9">
        <v>1789842.0904492394</v>
      </c>
      <c r="BD324" s="9">
        <v>1.4272441720151818</v>
      </c>
      <c r="BE324" s="9">
        <v>166897.72292382884</v>
      </c>
      <c r="BF324" s="9">
        <v>7602.5322358768071</v>
      </c>
      <c r="BG324" s="9">
        <v>5525.4749872628745</v>
      </c>
      <c r="BH324" s="9">
        <v>7735.507037073945</v>
      </c>
      <c r="BI324" s="9">
        <v>12671.081392688355</v>
      </c>
      <c r="BJ324" s="9">
        <v>13180.90581680895</v>
      </c>
      <c r="BK324" s="9">
        <v>295.07799859067376</v>
      </c>
      <c r="BL324" s="9">
        <v>25287253.239752539</v>
      </c>
      <c r="BM324" s="9">
        <v>2278245.299199332</v>
      </c>
      <c r="BN324" s="9">
        <v>3224728.6077953088</v>
      </c>
      <c r="BO324" s="9">
        <v>483828.8132095763</v>
      </c>
      <c r="BP324" s="9">
        <v>79459267.346480116</v>
      </c>
      <c r="BQ324" s="9">
        <v>87384.189715618981</v>
      </c>
      <c r="BR324" s="9">
        <v>135932.73548069323</v>
      </c>
      <c r="BS324" s="9">
        <v>466184.28489189415</v>
      </c>
      <c r="BT324" s="9">
        <v>17768.168434041592</v>
      </c>
      <c r="BU324" s="20"/>
    </row>
    <row r="325" spans="2:73" x14ac:dyDescent="0.2">
      <c r="B325" s="4" t="s">
        <v>34</v>
      </c>
      <c r="C325" s="12">
        <v>18</v>
      </c>
      <c r="D325" s="19"/>
      <c r="E325" s="9">
        <f t="shared" si="109"/>
        <v>-287675.67243892536</v>
      </c>
      <c r="F325" s="9">
        <f t="shared" si="88"/>
        <v>2.0261668181436221</v>
      </c>
      <c r="G325" s="9">
        <f t="shared" si="89"/>
        <v>3.4107116222583979E-3</v>
      </c>
      <c r="H325" s="9">
        <f t="shared" si="90"/>
        <v>33760.128277304175</v>
      </c>
      <c r="I325" s="9">
        <f t="shared" si="91"/>
        <v>886649.65473932773</v>
      </c>
      <c r="J325" s="9">
        <f t="shared" si="92"/>
        <v>0.40747065043870934</v>
      </c>
      <c r="K325" s="9">
        <f t="shared" si="93"/>
        <v>104117.2685742013</v>
      </c>
      <c r="L325" s="9">
        <f t="shared" si="94"/>
        <v>1674.4746060168418</v>
      </c>
      <c r="M325" s="9">
        <f t="shared" si="95"/>
        <v>1618.2384433284251</v>
      </c>
      <c r="N325" s="9">
        <f t="shared" si="96"/>
        <v>1737.6451874540935</v>
      </c>
      <c r="O325" s="9">
        <f t="shared" si="97"/>
        <v>2386.8242452235354</v>
      </c>
      <c r="P325" s="9">
        <f t="shared" si="98"/>
        <v>307.22365898989483</v>
      </c>
      <c r="Q325" s="9">
        <f t="shared" si="99"/>
        <v>30.392286924380755</v>
      </c>
      <c r="R325" s="9">
        <f t="shared" si="100"/>
        <v>5587636.8119876198</v>
      </c>
      <c r="S325" s="9">
        <f t="shared" si="101"/>
        <v>16571.630958642811</v>
      </c>
      <c r="T325" s="9">
        <f t="shared" si="102"/>
        <v>22096.962335862685</v>
      </c>
      <c r="U325" s="9">
        <f t="shared" si="103"/>
        <v>62772.962437127368</v>
      </c>
      <c r="V325" s="9">
        <f t="shared" si="104"/>
        <v>-167191.97485889494</v>
      </c>
      <c r="W325" s="9">
        <f t="shared" si="105"/>
        <v>-19067.234374346372</v>
      </c>
      <c r="X325" s="9">
        <f t="shared" si="106"/>
        <v>-4706.9783726392779</v>
      </c>
      <c r="Y325" s="9">
        <f t="shared" si="107"/>
        <v>198679.73885820853</v>
      </c>
      <c r="Z325" s="9">
        <f t="shared" si="108"/>
        <v>6219.1285693797327</v>
      </c>
      <c r="AA325" s="20"/>
      <c r="AB325" s="9">
        <v>-769010.50428375287</v>
      </c>
      <c r="AC325" s="9">
        <v>28.408868877090477</v>
      </c>
      <c r="AD325" s="9">
        <v>2.5375651458150301E-2</v>
      </c>
      <c r="AE325" s="9">
        <v>187856.85028498669</v>
      </c>
      <c r="AF325" s="9">
        <v>2781776.5740385228</v>
      </c>
      <c r="AG325" s="9">
        <v>1.9186703619841963</v>
      </c>
      <c r="AH325" s="9">
        <v>280832.50461119658</v>
      </c>
      <c r="AI325" s="9">
        <v>9724.2146204746387</v>
      </c>
      <c r="AJ325" s="9">
        <v>7468.7413710185247</v>
      </c>
      <c r="AK325" s="9">
        <v>9928.1820502382725</v>
      </c>
      <c r="AL325" s="9">
        <v>15803.263366893556</v>
      </c>
      <c r="AM325" s="9">
        <v>14263.476876787603</v>
      </c>
      <c r="AN325" s="9">
        <v>342.82781484391757</v>
      </c>
      <c r="AO325" s="9">
        <v>32362375.536431484</v>
      </c>
      <c r="AP325" s="9">
        <v>2428831.3595226416</v>
      </c>
      <c r="AQ325" s="9">
        <v>3436515.4882367761</v>
      </c>
      <c r="AR325" s="9">
        <v>575062.29407079623</v>
      </c>
      <c r="AS325" s="9">
        <v>83966149.921414182</v>
      </c>
      <c r="AT325" s="9">
        <v>73457.201795132511</v>
      </c>
      <c r="AU325" s="9">
        <v>139221.80037162403</v>
      </c>
      <c r="AV325" s="9">
        <v>692286.62874374329</v>
      </c>
      <c r="AW325" s="9">
        <v>25032.483381894344</v>
      </c>
      <c r="AX325" s="20"/>
      <c r="AY325" s="9">
        <v>-481334.83184482751</v>
      </c>
      <c r="AZ325" s="9">
        <v>26.382702058946855</v>
      </c>
      <c r="BA325" s="9">
        <v>2.1964939835891904E-2</v>
      </c>
      <c r="BB325" s="9">
        <v>154096.72200768252</v>
      </c>
      <c r="BC325" s="9">
        <v>1895126.9192991951</v>
      </c>
      <c r="BD325" s="9">
        <v>1.5111997115454869</v>
      </c>
      <c r="BE325" s="9">
        <v>176715.23603699528</v>
      </c>
      <c r="BF325" s="9">
        <v>8049.7400144577969</v>
      </c>
      <c r="BG325" s="9">
        <v>5850.5029276900996</v>
      </c>
      <c r="BH325" s="9">
        <v>8190.536862784179</v>
      </c>
      <c r="BI325" s="9">
        <v>13416.439121670021</v>
      </c>
      <c r="BJ325" s="9">
        <v>13956.253217797708</v>
      </c>
      <c r="BK325" s="9">
        <v>312.43552791953681</v>
      </c>
      <c r="BL325" s="9">
        <v>26774738.724443864</v>
      </c>
      <c r="BM325" s="9">
        <v>2412259.7285639988</v>
      </c>
      <c r="BN325" s="9">
        <v>3414418.5259009134</v>
      </c>
      <c r="BO325" s="9">
        <v>512289.33163366886</v>
      </c>
      <c r="BP325" s="9">
        <v>84133341.896273077</v>
      </c>
      <c r="BQ325" s="9">
        <v>92524.436169478882</v>
      </c>
      <c r="BR325" s="9">
        <v>143928.77874426331</v>
      </c>
      <c r="BS325" s="9">
        <v>493606.88988553477</v>
      </c>
      <c r="BT325" s="9">
        <v>18813.354812514612</v>
      </c>
      <c r="BU325" s="20"/>
    </row>
    <row r="326" spans="2:73" x14ac:dyDescent="0.2">
      <c r="B326" s="4" t="s">
        <v>34</v>
      </c>
      <c r="C326" s="12">
        <v>19</v>
      </c>
      <c r="D326" s="19"/>
      <c r="E326" s="9">
        <f t="shared" si="109"/>
        <v>-177708.48868229106</v>
      </c>
      <c r="F326" s="9">
        <f t="shared" si="88"/>
        <v>2.2053357189272091</v>
      </c>
      <c r="G326" s="9">
        <f t="shared" si="89"/>
        <v>3.7097958862094861E-3</v>
      </c>
      <c r="H326" s="9">
        <f t="shared" si="90"/>
        <v>36743.910765555978</v>
      </c>
      <c r="I326" s="9">
        <f t="shared" si="91"/>
        <v>951742.0350084051</v>
      </c>
      <c r="J326" s="9">
        <f t="shared" si="92"/>
        <v>0.43543821355535206</v>
      </c>
      <c r="K326" s="9">
        <f t="shared" si="93"/>
        <v>109935.62114001918</v>
      </c>
      <c r="L326" s="9">
        <f t="shared" si="94"/>
        <v>1808.8065535662063</v>
      </c>
      <c r="M326" s="9">
        <f t="shared" si="95"/>
        <v>1748.9068907865658</v>
      </c>
      <c r="N326" s="9">
        <f t="shared" si="96"/>
        <v>1877.2481859358068</v>
      </c>
      <c r="O326" s="9">
        <f t="shared" si="97"/>
        <v>2618.4737523141157</v>
      </c>
      <c r="P326" s="9">
        <f t="shared" si="98"/>
        <v>341.00126984676353</v>
      </c>
      <c r="Q326" s="9">
        <f t="shared" si="99"/>
        <v>32.96008515111663</v>
      </c>
      <c r="R326" s="9">
        <f t="shared" si="100"/>
        <v>6173313.3612547927</v>
      </c>
      <c r="S326" s="9">
        <f t="shared" si="101"/>
        <v>19947.722333320417</v>
      </c>
      <c r="T326" s="9">
        <f t="shared" si="102"/>
        <v>26869.303993913811</v>
      </c>
      <c r="U326" s="9">
        <f t="shared" si="103"/>
        <v>67923.704939591349</v>
      </c>
      <c r="V326" s="9">
        <f t="shared" si="104"/>
        <v>-86901.676802694798</v>
      </c>
      <c r="W326" s="9">
        <f t="shared" si="105"/>
        <v>-17812.281492299124</v>
      </c>
      <c r="X326" s="9">
        <f t="shared" si="106"/>
        <v>-4499.1498780108814</v>
      </c>
      <c r="Y326" s="9">
        <f t="shared" si="107"/>
        <v>213240.63274162309</v>
      </c>
      <c r="Z326" s="9">
        <f t="shared" si="108"/>
        <v>6695.1252280070257</v>
      </c>
      <c r="AA326" s="20"/>
      <c r="AB326" s="9">
        <v>-685784.14451849798</v>
      </c>
      <c r="AC326" s="9">
        <v>30.053743447815549</v>
      </c>
      <c r="AD326" s="9">
        <v>2.6895010157428713E-2</v>
      </c>
      <c r="AE326" s="9">
        <v>199401.56177366525</v>
      </c>
      <c r="AF326" s="9">
        <v>2952153.7831575549</v>
      </c>
      <c r="AG326" s="9">
        <v>2.0305934646311434</v>
      </c>
      <c r="AH326" s="9">
        <v>296468.37029018073</v>
      </c>
      <c r="AI326" s="9">
        <v>10305.754346604988</v>
      </c>
      <c r="AJ326" s="9">
        <v>7924.4377589038968</v>
      </c>
      <c r="AK326" s="9">
        <v>10522.814874430213</v>
      </c>
      <c r="AL326" s="9">
        <v>16780.270602965804</v>
      </c>
      <c r="AM326" s="9">
        <v>15072.601888633237</v>
      </c>
      <c r="AN326" s="9">
        <v>362.75314239951661</v>
      </c>
      <c r="AO326" s="9">
        <v>34435537.570389986</v>
      </c>
      <c r="AP326" s="9">
        <v>2566221.8802619861</v>
      </c>
      <c r="AQ326" s="9">
        <v>3630977.748000436</v>
      </c>
      <c r="AR326" s="9">
        <v>608673.55499735288</v>
      </c>
      <c r="AS326" s="9">
        <v>88720514.769263327</v>
      </c>
      <c r="AT326" s="9">
        <v>79852.401131039704</v>
      </c>
      <c r="AU326" s="9">
        <v>147425.67212982257</v>
      </c>
      <c r="AV326" s="9">
        <v>734270.12762079854</v>
      </c>
      <c r="AW326" s="9">
        <v>26553.666418994679</v>
      </c>
      <c r="AX326" s="20"/>
      <c r="AY326" s="9">
        <v>-508075.65583620692</v>
      </c>
      <c r="AZ326" s="9">
        <v>27.84840772888834</v>
      </c>
      <c r="BA326" s="9">
        <v>2.3185214271219227E-2</v>
      </c>
      <c r="BB326" s="9">
        <v>162657.65100810927</v>
      </c>
      <c r="BC326" s="9">
        <v>2000411.7481491498</v>
      </c>
      <c r="BD326" s="9">
        <v>1.5951552510757914</v>
      </c>
      <c r="BE326" s="9">
        <v>186532.74915016154</v>
      </c>
      <c r="BF326" s="9">
        <v>8496.947793038782</v>
      </c>
      <c r="BG326" s="9">
        <v>6175.530868117331</v>
      </c>
      <c r="BH326" s="9">
        <v>8645.5666884944058</v>
      </c>
      <c r="BI326" s="9">
        <v>14161.796850651688</v>
      </c>
      <c r="BJ326" s="9">
        <v>14731.600618786473</v>
      </c>
      <c r="BK326" s="9">
        <v>329.79305724839998</v>
      </c>
      <c r="BL326" s="9">
        <v>28262224.209135193</v>
      </c>
      <c r="BM326" s="9">
        <v>2546274.1579286656</v>
      </c>
      <c r="BN326" s="9">
        <v>3604108.4440065222</v>
      </c>
      <c r="BO326" s="9">
        <v>540749.85005776153</v>
      </c>
      <c r="BP326" s="9">
        <v>88807416.446066022</v>
      </c>
      <c r="BQ326" s="9">
        <v>97664.682623338827</v>
      </c>
      <c r="BR326" s="9">
        <v>151924.82200783346</v>
      </c>
      <c r="BS326" s="9">
        <v>521029.49487917544</v>
      </c>
      <c r="BT326" s="9">
        <v>19858.541190987653</v>
      </c>
      <c r="BU326" s="20"/>
    </row>
    <row r="327" spans="2:73" x14ac:dyDescent="0.2">
      <c r="B327" s="5" t="s">
        <v>34</v>
      </c>
      <c r="C327" s="13">
        <v>20</v>
      </c>
      <c r="D327" s="19"/>
      <c r="E327" s="10">
        <f t="shared" si="109"/>
        <v>-103598.3898694677</v>
      </c>
      <c r="F327" s="10">
        <f t="shared" si="88"/>
        <v>2.3835108894374351</v>
      </c>
      <c r="G327" s="10">
        <f t="shared" si="89"/>
        <v>4.007009893851065E-3</v>
      </c>
      <c r="H327" s="10">
        <f t="shared" si="90"/>
        <v>39672.584829300875</v>
      </c>
      <c r="I327" s="10">
        <f t="shared" si="91"/>
        <v>1016426.184241931</v>
      </c>
      <c r="J327" s="10">
        <f t="shared" si="92"/>
        <v>0.46317318565736487</v>
      </c>
      <c r="K327" s="10">
        <f t="shared" si="93"/>
        <v>115739.78697763133</v>
      </c>
      <c r="L327" s="10">
        <f t="shared" si="94"/>
        <v>1941.3844283069957</v>
      </c>
      <c r="M327" s="10">
        <f t="shared" si="95"/>
        <v>1878.9429061791752</v>
      </c>
      <c r="N327" s="10">
        <f t="shared" si="96"/>
        <v>2015.041651755666</v>
      </c>
      <c r="O327" s="10">
        <f t="shared" si="97"/>
        <v>2848.7679812841452</v>
      </c>
      <c r="P327" s="10">
        <f t="shared" si="98"/>
        <v>374.70275414628668</v>
      </c>
      <c r="Q327" s="10">
        <f t="shared" si="99"/>
        <v>35.522652131822042</v>
      </c>
      <c r="R327" s="10">
        <f t="shared" si="100"/>
        <v>6757011.1307696886</v>
      </c>
      <c r="S327" s="10">
        <f t="shared" si="101"/>
        <v>23304.402512699366</v>
      </c>
      <c r="T327" s="10">
        <f t="shared" si="102"/>
        <v>31613.65216866415</v>
      </c>
      <c r="U327" s="10">
        <f t="shared" si="103"/>
        <v>73056.577341582277</v>
      </c>
      <c r="V327" s="10">
        <f t="shared" si="104"/>
        <v>-7282.3184600174427</v>
      </c>
      <c r="W327" s="10">
        <f t="shared" si="105"/>
        <v>-16568.289181834465</v>
      </c>
      <c r="X327" s="10">
        <f t="shared" si="106"/>
        <v>-4292.6319280477765</v>
      </c>
      <c r="Y327" s="10">
        <f t="shared" si="107"/>
        <v>227668.14092852233</v>
      </c>
      <c r="Z327" s="10">
        <f t="shared" si="108"/>
        <v>7169.7033754838267</v>
      </c>
      <c r="AA327" s="20"/>
      <c r="AB327" s="10">
        <v>-638414.86969705438</v>
      </c>
      <c r="AC327" s="10">
        <v>31.697624288267278</v>
      </c>
      <c r="AD327" s="10">
        <v>2.8412498600397618E-2</v>
      </c>
      <c r="AE327" s="10">
        <v>210891.16483783696</v>
      </c>
      <c r="AF327" s="10">
        <v>3122122.7612410355</v>
      </c>
      <c r="AG327" s="10">
        <v>2.1422839762634616</v>
      </c>
      <c r="AH327" s="10">
        <v>312090.04924095928</v>
      </c>
      <c r="AI327" s="10">
        <v>10885.539999926768</v>
      </c>
      <c r="AJ327" s="10">
        <v>8379.5017147237304</v>
      </c>
      <c r="AK327" s="10">
        <v>11115.638165960307</v>
      </c>
      <c r="AL327" s="10">
        <v>17755.922560917501</v>
      </c>
      <c r="AM327" s="10">
        <v>15881.650773921516</v>
      </c>
      <c r="AN327" s="10">
        <v>382.67323870908524</v>
      </c>
      <c r="AO327" s="10">
        <v>36506720.824596196</v>
      </c>
      <c r="AP327" s="10">
        <v>2703592.9898060299</v>
      </c>
      <c r="AQ327" s="10">
        <v>3825412.0142807909</v>
      </c>
      <c r="AR327" s="10">
        <v>642266.94582343649</v>
      </c>
      <c r="AS327" s="10">
        <v>93474208.677398935</v>
      </c>
      <c r="AT327" s="10">
        <v>86236.639895364249</v>
      </c>
      <c r="AU327" s="10">
        <v>155628.23334335597</v>
      </c>
      <c r="AV327" s="10">
        <v>776120.2408013388</v>
      </c>
      <c r="AW327" s="10">
        <v>28073.430944944517</v>
      </c>
      <c r="AX327" s="20"/>
      <c r="AY327" s="10">
        <v>-534816.47982758668</v>
      </c>
      <c r="AZ327" s="10">
        <v>29.314113398829843</v>
      </c>
      <c r="BA327" s="10">
        <v>2.4405488706546553E-2</v>
      </c>
      <c r="BB327" s="10">
        <v>171218.58000853608</v>
      </c>
      <c r="BC327" s="10">
        <v>2105696.5769991046</v>
      </c>
      <c r="BD327" s="10">
        <v>1.6791107906060967</v>
      </c>
      <c r="BE327" s="10">
        <v>196350.26226332795</v>
      </c>
      <c r="BF327" s="10">
        <v>8944.1555716197727</v>
      </c>
      <c r="BG327" s="10">
        <v>6500.5588085445552</v>
      </c>
      <c r="BH327" s="10">
        <v>9100.5965142046407</v>
      </c>
      <c r="BI327" s="10">
        <v>14907.154579633356</v>
      </c>
      <c r="BJ327" s="10">
        <v>15506.948019775229</v>
      </c>
      <c r="BK327" s="10">
        <v>347.1505865772632</v>
      </c>
      <c r="BL327" s="10">
        <v>29749709.693826508</v>
      </c>
      <c r="BM327" s="10">
        <v>2680288.5872933306</v>
      </c>
      <c r="BN327" s="10">
        <v>3793798.3621121268</v>
      </c>
      <c r="BO327" s="10">
        <v>569210.36848185421</v>
      </c>
      <c r="BP327" s="10">
        <v>93481490.995858952</v>
      </c>
      <c r="BQ327" s="10">
        <v>102804.92907719871</v>
      </c>
      <c r="BR327" s="10">
        <v>159920.86527140375</v>
      </c>
      <c r="BS327" s="10">
        <v>548452.09987281647</v>
      </c>
      <c r="BT327" s="10">
        <v>20903.727569460691</v>
      </c>
      <c r="BU327" s="20"/>
    </row>
    <row r="328" spans="2:73" x14ac:dyDescent="0.2">
      <c r="B328" s="7" t="s">
        <v>55</v>
      </c>
      <c r="C328" s="11">
        <v>1</v>
      </c>
      <c r="D328" s="19"/>
      <c r="E328" s="8">
        <f t="shared" si="109"/>
        <v>0</v>
      </c>
      <c r="F328" s="8">
        <f t="shared" ref="F328:F391" si="110">AC328-AZ328</f>
        <v>0</v>
      </c>
      <c r="G328" s="8">
        <f t="shared" ref="G328:G391" si="111">AD328-BA328</f>
        <v>0</v>
      </c>
      <c r="H328" s="8">
        <f t="shared" ref="H328:H391" si="112">AE328-BB328</f>
        <v>0</v>
      </c>
      <c r="I328" s="8">
        <f t="shared" ref="I328:I391" si="113">AF328-BC328</f>
        <v>0</v>
      </c>
      <c r="J328" s="8">
        <f t="shared" ref="J328:J391" si="114">AG328-BD328</f>
        <v>0</v>
      </c>
      <c r="K328" s="8">
        <f t="shared" ref="K328:K391" si="115">AH328-BE328</f>
        <v>0</v>
      </c>
      <c r="L328" s="8">
        <f t="shared" ref="L328:L391" si="116">AI328-BF328</f>
        <v>0</v>
      </c>
      <c r="M328" s="8">
        <f t="shared" ref="M328:M391" si="117">AJ328-BG328</f>
        <v>0</v>
      </c>
      <c r="N328" s="8">
        <f t="shared" ref="N328:N391" si="118">AK328-BH328</f>
        <v>0</v>
      </c>
      <c r="O328" s="8">
        <f t="shared" ref="O328:O391" si="119">AL328-BI328</f>
        <v>0</v>
      </c>
      <c r="P328" s="8">
        <f t="shared" ref="P328:P391" si="120">AM328-BJ328</f>
        <v>0</v>
      </c>
      <c r="Q328" s="8">
        <f t="shared" ref="Q328:Q391" si="121">AN328-BK328</f>
        <v>0</v>
      </c>
      <c r="R328" s="8">
        <f t="shared" ref="R328:R391" si="122">AO328-BL328</f>
        <v>0</v>
      </c>
      <c r="S328" s="8">
        <f t="shared" ref="S328:S391" si="123">AP328-BM328</f>
        <v>0</v>
      </c>
      <c r="T328" s="8">
        <f t="shared" ref="T328:T391" si="124">AQ328-BN328</f>
        <v>0</v>
      </c>
      <c r="U328" s="8">
        <f t="shared" ref="U328:U391" si="125">AR328-BO328</f>
        <v>0</v>
      </c>
      <c r="V328" s="8">
        <f t="shared" ref="V328:V391" si="126">AS328-BP328</f>
        <v>0</v>
      </c>
      <c r="W328" s="8">
        <f t="shared" ref="W328:W391" si="127">AT328-BQ328</f>
        <v>0</v>
      </c>
      <c r="X328" s="8">
        <f t="shared" ref="X328:X391" si="128">AU328-BR328</f>
        <v>0</v>
      </c>
      <c r="Y328" s="8">
        <f t="shared" ref="Y328:Y391" si="129">AV328-BS328</f>
        <v>0</v>
      </c>
      <c r="Z328" s="8">
        <f t="shared" ref="Z328:Z391" si="130">AW328-BT328</f>
        <v>0</v>
      </c>
      <c r="AA328" s="20"/>
      <c r="AB328" s="8">
        <v>-26740.823991379308</v>
      </c>
      <c r="AC328" s="8">
        <v>1.4657056699414917</v>
      </c>
      <c r="AD328" s="8">
        <v>1.2202744353273284E-3</v>
      </c>
      <c r="AE328" s="8">
        <v>8560.9290004268023</v>
      </c>
      <c r="AF328" s="8">
        <v>105284.82884995527</v>
      </c>
      <c r="AG328" s="8">
        <v>8.3955539530304837E-2</v>
      </c>
      <c r="AH328" s="8">
        <v>9817.5131131663984</v>
      </c>
      <c r="AI328" s="8">
        <v>447.20777858098864</v>
      </c>
      <c r="AJ328" s="8">
        <v>325.0279404272278</v>
      </c>
      <c r="AK328" s="8">
        <v>455.02982571023216</v>
      </c>
      <c r="AL328" s="8">
        <v>745.35772898166795</v>
      </c>
      <c r="AM328" s="8">
        <v>775.34740098876114</v>
      </c>
      <c r="AN328" s="8">
        <v>17.357529328863158</v>
      </c>
      <c r="AO328" s="8">
        <v>1487485.4846913256</v>
      </c>
      <c r="AP328" s="8">
        <v>134014.42936466658</v>
      </c>
      <c r="AQ328" s="8">
        <v>189689.91810560631</v>
      </c>
      <c r="AR328" s="8">
        <v>28460.518424092719</v>
      </c>
      <c r="AS328" s="8">
        <v>4674074.5497929482</v>
      </c>
      <c r="AT328" s="8">
        <v>5140.2464538599361</v>
      </c>
      <c r="AU328" s="8">
        <v>7996.0432635701854</v>
      </c>
      <c r="AV328" s="8">
        <v>27422.604993640809</v>
      </c>
      <c r="AW328" s="8">
        <v>1045.186378473034</v>
      </c>
      <c r="AX328" s="20"/>
      <c r="AY328" s="8">
        <v>-26740.823991379308</v>
      </c>
      <c r="AZ328" s="8">
        <v>1.4657056699414917</v>
      </c>
      <c r="BA328" s="8">
        <v>1.2202744353273284E-3</v>
      </c>
      <c r="BB328" s="8">
        <v>8560.9290004268023</v>
      </c>
      <c r="BC328" s="8">
        <v>105284.82884995527</v>
      </c>
      <c r="BD328" s="8">
        <v>8.3955539530304837E-2</v>
      </c>
      <c r="BE328" s="8">
        <v>9817.5131131663984</v>
      </c>
      <c r="BF328" s="8">
        <v>447.20777858098864</v>
      </c>
      <c r="BG328" s="8">
        <v>325.0279404272278</v>
      </c>
      <c r="BH328" s="8">
        <v>455.02982571023216</v>
      </c>
      <c r="BI328" s="8">
        <v>745.35772898166795</v>
      </c>
      <c r="BJ328" s="8">
        <v>775.34740098876114</v>
      </c>
      <c r="BK328" s="8">
        <v>17.357529328863158</v>
      </c>
      <c r="BL328" s="8">
        <v>1487485.4846913256</v>
      </c>
      <c r="BM328" s="8">
        <v>134014.42936466658</v>
      </c>
      <c r="BN328" s="8">
        <v>189689.91810560631</v>
      </c>
      <c r="BO328" s="8">
        <v>28460.518424092719</v>
      </c>
      <c r="BP328" s="8">
        <v>4674074.5497929482</v>
      </c>
      <c r="BQ328" s="8">
        <v>5140.2464538599361</v>
      </c>
      <c r="BR328" s="8">
        <v>7996.0432635701854</v>
      </c>
      <c r="BS328" s="8">
        <v>27422.604993640809</v>
      </c>
      <c r="BT328" s="8">
        <v>1045.186378473034</v>
      </c>
      <c r="BU328" s="20"/>
    </row>
    <row r="329" spans="2:73" x14ac:dyDescent="0.2">
      <c r="B329" s="4" t="s">
        <v>55</v>
      </c>
      <c r="C329" s="12">
        <v>2</v>
      </c>
      <c r="D329" s="19"/>
      <c r="E329" s="9">
        <f t="shared" ref="E329:E392" si="131">AB329-AY329</f>
        <v>0</v>
      </c>
      <c r="F329" s="9">
        <f t="shared" si="110"/>
        <v>0</v>
      </c>
      <c r="G329" s="9">
        <f t="shared" si="111"/>
        <v>0</v>
      </c>
      <c r="H329" s="9">
        <f t="shared" si="112"/>
        <v>0</v>
      </c>
      <c r="I329" s="9">
        <f t="shared" si="113"/>
        <v>0</v>
      </c>
      <c r="J329" s="9">
        <f t="shared" si="114"/>
        <v>0</v>
      </c>
      <c r="K329" s="9">
        <f t="shared" si="115"/>
        <v>0</v>
      </c>
      <c r="L329" s="9">
        <f t="shared" si="116"/>
        <v>0</v>
      </c>
      <c r="M329" s="9">
        <f t="shared" si="117"/>
        <v>0</v>
      </c>
      <c r="N329" s="9">
        <f t="shared" si="118"/>
        <v>0</v>
      </c>
      <c r="O329" s="9">
        <f t="shared" si="119"/>
        <v>0</v>
      </c>
      <c r="P329" s="9">
        <f t="shared" si="120"/>
        <v>0</v>
      </c>
      <c r="Q329" s="9">
        <f t="shared" si="121"/>
        <v>0</v>
      </c>
      <c r="R329" s="9">
        <f t="shared" si="122"/>
        <v>0</v>
      </c>
      <c r="S329" s="9">
        <f t="shared" si="123"/>
        <v>0</v>
      </c>
      <c r="T329" s="9">
        <f t="shared" si="124"/>
        <v>0</v>
      </c>
      <c r="U329" s="9">
        <f t="shared" si="125"/>
        <v>0</v>
      </c>
      <c r="V329" s="9">
        <f t="shared" si="126"/>
        <v>0</v>
      </c>
      <c r="W329" s="9">
        <f t="shared" si="127"/>
        <v>0</v>
      </c>
      <c r="X329" s="9">
        <f t="shared" si="128"/>
        <v>0</v>
      </c>
      <c r="Y329" s="9">
        <f t="shared" si="129"/>
        <v>0</v>
      </c>
      <c r="Z329" s="9">
        <f t="shared" si="130"/>
        <v>0</v>
      </c>
      <c r="AA329" s="20"/>
      <c r="AB329" s="9">
        <v>-53481.647982758615</v>
      </c>
      <c r="AC329" s="9">
        <v>2.9314113398829833</v>
      </c>
      <c r="AD329" s="9">
        <v>2.4405488706546567E-3</v>
      </c>
      <c r="AE329" s="9">
        <v>17121.858000853605</v>
      </c>
      <c r="AF329" s="9">
        <v>210569.65769991055</v>
      </c>
      <c r="AG329" s="9">
        <v>0.16791107906060967</v>
      </c>
      <c r="AH329" s="9">
        <v>19635.026226332797</v>
      </c>
      <c r="AI329" s="9">
        <v>894.41555716197729</v>
      </c>
      <c r="AJ329" s="9">
        <v>650.05588085445561</v>
      </c>
      <c r="AK329" s="9">
        <v>910.05965142046432</v>
      </c>
      <c r="AL329" s="9">
        <v>1490.7154579633359</v>
      </c>
      <c r="AM329" s="9">
        <v>1550.6948019775223</v>
      </c>
      <c r="AN329" s="9">
        <v>34.715058657726317</v>
      </c>
      <c r="AO329" s="9">
        <v>2974970.9693826512</v>
      </c>
      <c r="AP329" s="9">
        <v>268028.85872933315</v>
      </c>
      <c r="AQ329" s="9">
        <v>379379.83621121262</v>
      </c>
      <c r="AR329" s="9">
        <v>56921.036848185438</v>
      </c>
      <c r="AS329" s="9">
        <v>9348149.0995858964</v>
      </c>
      <c r="AT329" s="9">
        <v>10280.492907719872</v>
      </c>
      <c r="AU329" s="9">
        <v>15992.086527140371</v>
      </c>
      <c r="AV329" s="9">
        <v>54845.209987281618</v>
      </c>
      <c r="AW329" s="9">
        <v>2090.372756946068</v>
      </c>
      <c r="AX329" s="20"/>
      <c r="AY329" s="9">
        <v>-53481.647982758615</v>
      </c>
      <c r="AZ329" s="9">
        <v>2.9314113398829833</v>
      </c>
      <c r="BA329" s="9">
        <v>2.4405488706546567E-3</v>
      </c>
      <c r="BB329" s="9">
        <v>17121.858000853605</v>
      </c>
      <c r="BC329" s="9">
        <v>210569.65769991055</v>
      </c>
      <c r="BD329" s="9">
        <v>0.16791107906060967</v>
      </c>
      <c r="BE329" s="9">
        <v>19635.026226332797</v>
      </c>
      <c r="BF329" s="9">
        <v>894.41555716197729</v>
      </c>
      <c r="BG329" s="9">
        <v>650.05588085445561</v>
      </c>
      <c r="BH329" s="9">
        <v>910.05965142046432</v>
      </c>
      <c r="BI329" s="9">
        <v>1490.7154579633359</v>
      </c>
      <c r="BJ329" s="9">
        <v>1550.6948019775223</v>
      </c>
      <c r="BK329" s="9">
        <v>34.715058657726317</v>
      </c>
      <c r="BL329" s="9">
        <v>2974970.9693826512</v>
      </c>
      <c r="BM329" s="9">
        <v>268028.85872933315</v>
      </c>
      <c r="BN329" s="9">
        <v>379379.83621121262</v>
      </c>
      <c r="BO329" s="9">
        <v>56921.036848185438</v>
      </c>
      <c r="BP329" s="9">
        <v>9348149.0995858964</v>
      </c>
      <c r="BQ329" s="9">
        <v>10280.492907719872</v>
      </c>
      <c r="BR329" s="9">
        <v>15992.086527140371</v>
      </c>
      <c r="BS329" s="9">
        <v>54845.209987281618</v>
      </c>
      <c r="BT329" s="9">
        <v>2090.372756946068</v>
      </c>
      <c r="BU329" s="20"/>
    </row>
    <row r="330" spans="2:73" x14ac:dyDescent="0.2">
      <c r="B330" s="4" t="s">
        <v>55</v>
      </c>
      <c r="C330" s="12">
        <v>3</v>
      </c>
      <c r="D330" s="19"/>
      <c r="E330" s="9">
        <f t="shared" si="131"/>
        <v>0</v>
      </c>
      <c r="F330" s="9">
        <f t="shared" si="110"/>
        <v>0</v>
      </c>
      <c r="G330" s="9">
        <f t="shared" si="111"/>
        <v>0</v>
      </c>
      <c r="H330" s="9">
        <f t="shared" si="112"/>
        <v>0</v>
      </c>
      <c r="I330" s="9">
        <f t="shared" si="113"/>
        <v>0</v>
      </c>
      <c r="J330" s="9">
        <f t="shared" si="114"/>
        <v>0</v>
      </c>
      <c r="K330" s="9">
        <f t="shared" si="115"/>
        <v>0</v>
      </c>
      <c r="L330" s="9">
        <f t="shared" si="116"/>
        <v>0</v>
      </c>
      <c r="M330" s="9">
        <f t="shared" si="117"/>
        <v>0</v>
      </c>
      <c r="N330" s="9">
        <f t="shared" si="118"/>
        <v>0</v>
      </c>
      <c r="O330" s="9">
        <f t="shared" si="119"/>
        <v>0</v>
      </c>
      <c r="P330" s="9">
        <f t="shared" si="120"/>
        <v>0</v>
      </c>
      <c r="Q330" s="9">
        <f t="shared" si="121"/>
        <v>0</v>
      </c>
      <c r="R330" s="9">
        <f t="shared" si="122"/>
        <v>0</v>
      </c>
      <c r="S330" s="9">
        <f t="shared" si="123"/>
        <v>0</v>
      </c>
      <c r="T330" s="9">
        <f t="shared" si="124"/>
        <v>0</v>
      </c>
      <c r="U330" s="9">
        <f t="shared" si="125"/>
        <v>0</v>
      </c>
      <c r="V330" s="9">
        <f t="shared" si="126"/>
        <v>0</v>
      </c>
      <c r="W330" s="9">
        <f t="shared" si="127"/>
        <v>0</v>
      </c>
      <c r="X330" s="9">
        <f t="shared" si="128"/>
        <v>0</v>
      </c>
      <c r="Y330" s="9">
        <f t="shared" si="129"/>
        <v>0</v>
      </c>
      <c r="Z330" s="9">
        <f t="shared" si="130"/>
        <v>0</v>
      </c>
      <c r="AA330" s="20"/>
      <c r="AB330" s="9">
        <v>-80222.471974137952</v>
      </c>
      <c r="AC330" s="9">
        <v>4.3971170098244725</v>
      </c>
      <c r="AD330" s="9">
        <v>3.6608233059819834E-3</v>
      </c>
      <c r="AE330" s="9">
        <v>25682.787001280416</v>
      </c>
      <c r="AF330" s="9">
        <v>315854.48654986604</v>
      </c>
      <c r="AG330" s="9">
        <v>0.25186661859091447</v>
      </c>
      <c r="AH330" s="9">
        <v>29452.539339499217</v>
      </c>
      <c r="AI330" s="9">
        <v>1341.6233357429662</v>
      </c>
      <c r="AJ330" s="9">
        <v>975.08382128168364</v>
      </c>
      <c r="AK330" s="9">
        <v>1365.0894771306964</v>
      </c>
      <c r="AL330" s="9">
        <v>2236.0731869450033</v>
      </c>
      <c r="AM330" s="9">
        <v>2326.0422029662845</v>
      </c>
      <c r="AN330" s="9">
        <v>52.072587986589461</v>
      </c>
      <c r="AO330" s="9">
        <v>4462456.4540739749</v>
      </c>
      <c r="AP330" s="9">
        <v>402043.28809399978</v>
      </c>
      <c r="AQ330" s="9">
        <v>569069.75431681878</v>
      </c>
      <c r="AR330" s="9">
        <v>85381.555272278129</v>
      </c>
      <c r="AS330" s="9">
        <v>14022223.649378847</v>
      </c>
      <c r="AT330" s="9">
        <v>15420.73936157981</v>
      </c>
      <c r="AU330" s="9">
        <v>23988.129790710558</v>
      </c>
      <c r="AV330" s="9">
        <v>82267.814980922456</v>
      </c>
      <c r="AW330" s="9">
        <v>3135.5591354191033</v>
      </c>
      <c r="AX330" s="20"/>
      <c r="AY330" s="9">
        <v>-80222.471974137938</v>
      </c>
      <c r="AZ330" s="9">
        <v>4.3971170098244725</v>
      </c>
      <c r="BA330" s="9">
        <v>3.6608233059819834E-3</v>
      </c>
      <c r="BB330" s="9">
        <v>25682.787001280416</v>
      </c>
      <c r="BC330" s="9">
        <v>315854.48654986604</v>
      </c>
      <c r="BD330" s="9">
        <v>0.25186661859091447</v>
      </c>
      <c r="BE330" s="9">
        <v>29452.539339499217</v>
      </c>
      <c r="BF330" s="9">
        <v>1341.6233357429662</v>
      </c>
      <c r="BG330" s="9">
        <v>975.08382128168364</v>
      </c>
      <c r="BH330" s="9">
        <v>1365.0894771306964</v>
      </c>
      <c r="BI330" s="9">
        <v>2236.0731869450033</v>
      </c>
      <c r="BJ330" s="9">
        <v>2326.0422029662845</v>
      </c>
      <c r="BK330" s="9">
        <v>52.072587986589461</v>
      </c>
      <c r="BL330" s="9">
        <v>4462456.4540739749</v>
      </c>
      <c r="BM330" s="9">
        <v>402043.28809399978</v>
      </c>
      <c r="BN330" s="9">
        <v>569069.75431681878</v>
      </c>
      <c r="BO330" s="9">
        <v>85381.555272278129</v>
      </c>
      <c r="BP330" s="9">
        <v>14022223.649378847</v>
      </c>
      <c r="BQ330" s="9">
        <v>15420.73936157981</v>
      </c>
      <c r="BR330" s="9">
        <v>23988.129790710558</v>
      </c>
      <c r="BS330" s="9">
        <v>82267.814980922456</v>
      </c>
      <c r="BT330" s="9">
        <v>3135.5591354191033</v>
      </c>
      <c r="BU330" s="20"/>
    </row>
    <row r="331" spans="2:73" x14ac:dyDescent="0.2">
      <c r="B331" s="4" t="s">
        <v>55</v>
      </c>
      <c r="C331" s="12">
        <v>4</v>
      </c>
      <c r="D331" s="19"/>
      <c r="E331" s="9">
        <f t="shared" si="131"/>
        <v>-536289.76663316973</v>
      </c>
      <c r="F331" s="9">
        <f t="shared" si="110"/>
        <v>-8.4395510168155496E-2</v>
      </c>
      <c r="G331" s="9">
        <f t="shared" si="111"/>
        <v>1.6942976627573516E-4</v>
      </c>
      <c r="H331" s="9">
        <f t="shared" si="112"/>
        <v>4233.2008831098065</v>
      </c>
      <c r="I331" s="9">
        <f t="shared" si="113"/>
        <v>160592.720534263</v>
      </c>
      <c r="J331" s="9">
        <f t="shared" si="114"/>
        <v>6.9529219678791887E-2</v>
      </c>
      <c r="K331" s="9">
        <f t="shared" si="115"/>
        <v>28711.607643390525</v>
      </c>
      <c r="L331" s="9">
        <f t="shared" si="116"/>
        <v>235.58234567065097</v>
      </c>
      <c r="M331" s="9">
        <f t="shared" si="117"/>
        <v>128.41005813558195</v>
      </c>
      <c r="N331" s="9">
        <f t="shared" si="118"/>
        <v>245.79125585568795</v>
      </c>
      <c r="O331" s="9">
        <f t="shared" si="119"/>
        <v>-65.54893272357458</v>
      </c>
      <c r="P331" s="9">
        <f t="shared" si="120"/>
        <v>-136.91106522883456</v>
      </c>
      <c r="Q331" s="9">
        <f t="shared" si="121"/>
        <v>-2.6474157351427152</v>
      </c>
      <c r="R331" s="9">
        <f t="shared" si="122"/>
        <v>-2385592.8256246089</v>
      </c>
      <c r="S331" s="9">
        <f t="shared" si="123"/>
        <v>-34603.286867571936</v>
      </c>
      <c r="T331" s="9">
        <f t="shared" si="124"/>
        <v>-49637.751124509028</v>
      </c>
      <c r="U331" s="9">
        <f t="shared" si="125"/>
        <v>2050.3661895024707</v>
      </c>
      <c r="V331" s="9">
        <f t="shared" si="126"/>
        <v>-1417764.5531319864</v>
      </c>
      <c r="W331" s="9">
        <f t="shared" si="127"/>
        <v>-18293.912786437104</v>
      </c>
      <c r="X331" s="9">
        <f t="shared" si="128"/>
        <v>-4798.3352488128257</v>
      </c>
      <c r="Y331" s="9">
        <f t="shared" si="129"/>
        <v>37767.654339547589</v>
      </c>
      <c r="Z331" s="9">
        <f t="shared" si="130"/>
        <v>920.753049078</v>
      </c>
      <c r="AA331" s="20"/>
      <c r="AB331" s="9">
        <v>-643253.0625986869</v>
      </c>
      <c r="AC331" s="9">
        <v>5.7784271695978111</v>
      </c>
      <c r="AD331" s="9">
        <v>5.0505275075850486E-3</v>
      </c>
      <c r="AE331" s="9">
        <v>38476.916884817016</v>
      </c>
      <c r="AF331" s="9">
        <v>581732.0359340841</v>
      </c>
      <c r="AG331" s="9">
        <v>0.40535137780001124</v>
      </c>
      <c r="AH331" s="9">
        <v>67981.660096056119</v>
      </c>
      <c r="AI331" s="9">
        <v>2024.4134599946055</v>
      </c>
      <c r="AJ331" s="9">
        <v>1428.5218198444932</v>
      </c>
      <c r="AK331" s="9">
        <v>2065.9105586966166</v>
      </c>
      <c r="AL331" s="9">
        <v>2915.8819832030972</v>
      </c>
      <c r="AM331" s="9">
        <v>2964.47853872621</v>
      </c>
      <c r="AN331" s="9">
        <v>66.782701580309919</v>
      </c>
      <c r="AO331" s="9">
        <v>3564349.1131406934</v>
      </c>
      <c r="AP331" s="9">
        <v>501454.43059109437</v>
      </c>
      <c r="AQ331" s="9">
        <v>709121.92129791621</v>
      </c>
      <c r="AR331" s="9">
        <v>115892.43988587335</v>
      </c>
      <c r="AS331" s="9">
        <v>17278533.646039806</v>
      </c>
      <c r="AT331" s="9">
        <v>2267.0730290026422</v>
      </c>
      <c r="AU331" s="9">
        <v>27185.837805467916</v>
      </c>
      <c r="AV331" s="9">
        <v>147458.07431411083</v>
      </c>
      <c r="AW331" s="9">
        <v>5101.4985629701359</v>
      </c>
      <c r="AX331" s="20"/>
      <c r="AY331" s="9">
        <v>-106963.29596551723</v>
      </c>
      <c r="AZ331" s="9">
        <v>5.8628226797659666</v>
      </c>
      <c r="BA331" s="9">
        <v>4.8810977413093135E-3</v>
      </c>
      <c r="BB331" s="9">
        <v>34243.716001707209</v>
      </c>
      <c r="BC331" s="9">
        <v>421139.31539982109</v>
      </c>
      <c r="BD331" s="9">
        <v>0.33582215812121935</v>
      </c>
      <c r="BE331" s="9">
        <v>39270.052452665594</v>
      </c>
      <c r="BF331" s="9">
        <v>1788.8311143239546</v>
      </c>
      <c r="BG331" s="9">
        <v>1300.1117617089112</v>
      </c>
      <c r="BH331" s="9">
        <v>1820.1193028409286</v>
      </c>
      <c r="BI331" s="9">
        <v>2981.4309159266718</v>
      </c>
      <c r="BJ331" s="9">
        <v>3101.3896039550445</v>
      </c>
      <c r="BK331" s="9">
        <v>69.430117315452634</v>
      </c>
      <c r="BL331" s="9">
        <v>5949941.9387653023</v>
      </c>
      <c r="BM331" s="9">
        <v>536057.7174586663</v>
      </c>
      <c r="BN331" s="9">
        <v>758759.67242242524</v>
      </c>
      <c r="BO331" s="9">
        <v>113842.07369637088</v>
      </c>
      <c r="BP331" s="9">
        <v>18696298.199171793</v>
      </c>
      <c r="BQ331" s="9">
        <v>20560.985815439744</v>
      </c>
      <c r="BR331" s="9">
        <v>31984.173054280742</v>
      </c>
      <c r="BS331" s="9">
        <v>109690.41997456324</v>
      </c>
      <c r="BT331" s="9">
        <v>4180.7455138921359</v>
      </c>
      <c r="BU331" s="20"/>
    </row>
    <row r="332" spans="2:73" x14ac:dyDescent="0.2">
      <c r="B332" s="4" t="s">
        <v>55</v>
      </c>
      <c r="C332" s="12">
        <v>5</v>
      </c>
      <c r="D332" s="19"/>
      <c r="E332" s="9">
        <f t="shared" si="131"/>
        <v>-402000.89524922986</v>
      </c>
      <c r="F332" s="9">
        <f t="shared" si="110"/>
        <v>0.1024314103321613</v>
      </c>
      <c r="G332" s="9">
        <f t="shared" si="111"/>
        <v>5.5003143032594532E-4</v>
      </c>
      <c r="H332" s="9">
        <f t="shared" si="112"/>
        <v>8673.1044942587832</v>
      </c>
      <c r="I332" s="9">
        <f t="shared" si="113"/>
        <v>273307.71350670001</v>
      </c>
      <c r="J332" s="9">
        <f t="shared" si="114"/>
        <v>0.11706607266417046</v>
      </c>
      <c r="K332" s="9">
        <f t="shared" si="115"/>
        <v>42291.148209284031</v>
      </c>
      <c r="L332" s="9">
        <f t="shared" si="116"/>
        <v>441.69984433083391</v>
      </c>
      <c r="M332" s="9">
        <f t="shared" si="117"/>
        <v>312.43809280563755</v>
      </c>
      <c r="N332" s="9">
        <f t="shared" si="118"/>
        <v>460.44730175929499</v>
      </c>
      <c r="O332" s="9">
        <f t="shared" si="119"/>
        <v>182.25604755175527</v>
      </c>
      <c r="P332" s="9">
        <f t="shared" si="120"/>
        <v>-129.17037614978608</v>
      </c>
      <c r="Q332" s="9">
        <f t="shared" si="121"/>
        <v>-0.36726024637253829</v>
      </c>
      <c r="R332" s="9">
        <f t="shared" si="122"/>
        <v>-2320733.682815209</v>
      </c>
      <c r="S332" s="9">
        <f t="shared" si="123"/>
        <v>-39439.495095334365</v>
      </c>
      <c r="T332" s="9">
        <f t="shared" si="124"/>
        <v>-56572.431421813788</v>
      </c>
      <c r="U332" s="9">
        <f t="shared" si="125"/>
        <v>8792.1948750974261</v>
      </c>
      <c r="V332" s="9">
        <f t="shared" si="126"/>
        <v>-1671375.5040691607</v>
      </c>
      <c r="W332" s="9">
        <f t="shared" si="127"/>
        <v>-21411.235085615393</v>
      </c>
      <c r="X332" s="9">
        <f t="shared" si="128"/>
        <v>-5601.5025805914556</v>
      </c>
      <c r="Y332" s="9">
        <f t="shared" si="129"/>
        <v>63622.120931132231</v>
      </c>
      <c r="Z332" s="9">
        <f t="shared" si="130"/>
        <v>1704.6834122522305</v>
      </c>
      <c r="AA332" s="20"/>
      <c r="AB332" s="9">
        <v>-535705.0152061265</v>
      </c>
      <c r="AC332" s="9">
        <v>7.430959760039622</v>
      </c>
      <c r="AD332" s="9">
        <v>6.6514036069625837E-3</v>
      </c>
      <c r="AE332" s="9">
        <v>51477.749496392804</v>
      </c>
      <c r="AF332" s="9">
        <v>799731.85775647615</v>
      </c>
      <c r="AG332" s="9">
        <v>0.53684377031569464</v>
      </c>
      <c r="AH332" s="9">
        <v>91378.713775116019</v>
      </c>
      <c r="AI332" s="9">
        <v>2677.7387372357771</v>
      </c>
      <c r="AJ332" s="9">
        <v>1937.5777949417763</v>
      </c>
      <c r="AK332" s="9">
        <v>2735.5964303104552</v>
      </c>
      <c r="AL332" s="9">
        <v>3909.0446924600942</v>
      </c>
      <c r="AM332" s="9">
        <v>3747.5666287940212</v>
      </c>
      <c r="AN332" s="9">
        <v>86.420386397943261</v>
      </c>
      <c r="AO332" s="9">
        <v>5116693.7406414179</v>
      </c>
      <c r="AP332" s="9">
        <v>630632.65172799828</v>
      </c>
      <c r="AQ332" s="9">
        <v>891877.15910621791</v>
      </c>
      <c r="AR332" s="9">
        <v>151094.78699556098</v>
      </c>
      <c r="AS332" s="9">
        <v>21698997.244895577</v>
      </c>
      <c r="AT332" s="9">
        <v>4289.997183684286</v>
      </c>
      <c r="AU332" s="9">
        <v>34378.713737259481</v>
      </c>
      <c r="AV332" s="9">
        <v>200735.14589933635</v>
      </c>
      <c r="AW332" s="9">
        <v>6930.6153046174031</v>
      </c>
      <c r="AX332" s="20"/>
      <c r="AY332" s="9">
        <v>-133704.11995689667</v>
      </c>
      <c r="AZ332" s="9">
        <v>7.3285283497074607</v>
      </c>
      <c r="BA332" s="9">
        <v>6.1013721766366383E-3</v>
      </c>
      <c r="BB332" s="9">
        <v>42804.645002134021</v>
      </c>
      <c r="BC332" s="9">
        <v>526424.14424977615</v>
      </c>
      <c r="BD332" s="9">
        <v>0.41977769765152417</v>
      </c>
      <c r="BE332" s="9">
        <v>49087.565565831988</v>
      </c>
      <c r="BF332" s="9">
        <v>2236.0388929049432</v>
      </c>
      <c r="BG332" s="9">
        <v>1625.1397021361388</v>
      </c>
      <c r="BH332" s="9">
        <v>2275.1491285511602</v>
      </c>
      <c r="BI332" s="9">
        <v>3726.7886449083389</v>
      </c>
      <c r="BJ332" s="9">
        <v>3876.7370049438073</v>
      </c>
      <c r="BK332" s="9">
        <v>86.787646644315799</v>
      </c>
      <c r="BL332" s="9">
        <v>7437427.4234566269</v>
      </c>
      <c r="BM332" s="9">
        <v>670072.14682333264</v>
      </c>
      <c r="BN332" s="9">
        <v>948449.59052803169</v>
      </c>
      <c r="BO332" s="9">
        <v>142302.59212046355</v>
      </c>
      <c r="BP332" s="9">
        <v>23370372.748964738</v>
      </c>
      <c r="BQ332" s="9">
        <v>25701.232269299679</v>
      </c>
      <c r="BR332" s="9">
        <v>39980.216317850936</v>
      </c>
      <c r="BS332" s="9">
        <v>137113.02496820412</v>
      </c>
      <c r="BT332" s="9">
        <v>5225.9318923651726</v>
      </c>
      <c r="BU332" s="20"/>
    </row>
    <row r="333" spans="2:73" x14ac:dyDescent="0.2">
      <c r="B333" s="4" t="s">
        <v>55</v>
      </c>
      <c r="C333" s="12">
        <v>6</v>
      </c>
      <c r="D333" s="19"/>
      <c r="E333" s="9">
        <f t="shared" si="131"/>
        <v>-218928.52179701871</v>
      </c>
      <c r="F333" s="9">
        <f t="shared" si="110"/>
        <v>0.34614619284136694</v>
      </c>
      <c r="G333" s="9">
        <f t="shared" si="111"/>
        <v>9.6031508363463199E-4</v>
      </c>
      <c r="H333" s="9">
        <f t="shared" si="112"/>
        <v>12898.950099985268</v>
      </c>
      <c r="I333" s="9">
        <f t="shared" si="113"/>
        <v>362558.02916438784</v>
      </c>
      <c r="J333" s="9">
        <f t="shared" si="114"/>
        <v>0.15477213337512519</v>
      </c>
      <c r="K333" s="9">
        <f t="shared" si="115"/>
        <v>50421.596017095922</v>
      </c>
      <c r="L333" s="9">
        <f t="shared" si="116"/>
        <v>629.78085696217477</v>
      </c>
      <c r="M333" s="9">
        <f t="shared" si="117"/>
        <v>493.3586944882577</v>
      </c>
      <c r="N333" s="9">
        <f t="shared" si="118"/>
        <v>655.91141310887724</v>
      </c>
      <c r="O333" s="9">
        <f t="shared" si="119"/>
        <v>502.54881138803376</v>
      </c>
      <c r="P333" s="9">
        <f t="shared" si="120"/>
        <v>-83.088873583847089</v>
      </c>
      <c r="Q333" s="9">
        <f t="shared" si="121"/>
        <v>3.131493282994029</v>
      </c>
      <c r="R333" s="9">
        <f t="shared" si="122"/>
        <v>-1518827.7067629583</v>
      </c>
      <c r="S333" s="9">
        <f t="shared" si="123"/>
        <v>-35507.063282164163</v>
      </c>
      <c r="T333" s="9">
        <f t="shared" si="124"/>
        <v>-50937.178849377204</v>
      </c>
      <c r="U333" s="9">
        <f t="shared" si="125"/>
        <v>15830.277878732042</v>
      </c>
      <c r="V333" s="9">
        <f t="shared" si="126"/>
        <v>-1574385.5374001302</v>
      </c>
      <c r="W333" s="9">
        <f t="shared" si="127"/>
        <v>-19712.996215648895</v>
      </c>
      <c r="X333" s="9">
        <f t="shared" si="128"/>
        <v>-5322.9616370706426</v>
      </c>
      <c r="Y333" s="9">
        <f t="shared" si="129"/>
        <v>83965.465203049505</v>
      </c>
      <c r="Z333" s="9">
        <f t="shared" si="130"/>
        <v>2360.8731205673803</v>
      </c>
      <c r="AA333" s="20"/>
      <c r="AB333" s="9">
        <v>-379373.46574529458</v>
      </c>
      <c r="AC333" s="9">
        <v>9.140380212490312</v>
      </c>
      <c r="AD333" s="9">
        <v>8.2819616955985987E-3</v>
      </c>
      <c r="AE333" s="9">
        <v>64264.5241025461</v>
      </c>
      <c r="AF333" s="9">
        <v>994267.00226411992</v>
      </c>
      <c r="AG333" s="9">
        <v>0.65850537055695413</v>
      </c>
      <c r="AH333" s="9">
        <v>109326.67469609436</v>
      </c>
      <c r="AI333" s="9">
        <v>3313.0275284481072</v>
      </c>
      <c r="AJ333" s="9">
        <v>2443.526337051625</v>
      </c>
      <c r="AK333" s="9">
        <v>3386.0903673702701</v>
      </c>
      <c r="AL333" s="9">
        <v>4974.6951852780403</v>
      </c>
      <c r="AM333" s="9">
        <v>4568.995532348722</v>
      </c>
      <c r="AN333" s="9">
        <v>107.27666925617295</v>
      </c>
      <c r="AO333" s="9">
        <v>7406085.2013849914</v>
      </c>
      <c r="AP333" s="9">
        <v>768579.51290583541</v>
      </c>
      <c r="AQ333" s="9">
        <v>1087202.3297842604</v>
      </c>
      <c r="AR333" s="9">
        <v>186593.3884232883</v>
      </c>
      <c r="AS333" s="9">
        <v>26470061.761357564</v>
      </c>
      <c r="AT333" s="9">
        <v>11128.482507510726</v>
      </c>
      <c r="AU333" s="9">
        <v>42653.297944350474</v>
      </c>
      <c r="AV333" s="9">
        <v>248501.09516489442</v>
      </c>
      <c r="AW333" s="9">
        <v>8631.9913914055869</v>
      </c>
      <c r="AX333" s="20"/>
      <c r="AY333" s="9">
        <v>-160444.94394827588</v>
      </c>
      <c r="AZ333" s="9">
        <v>8.794234019648945</v>
      </c>
      <c r="BA333" s="9">
        <v>7.3216466119639667E-3</v>
      </c>
      <c r="BB333" s="9">
        <v>51365.574002560832</v>
      </c>
      <c r="BC333" s="9">
        <v>631708.97309973207</v>
      </c>
      <c r="BD333" s="9">
        <v>0.50373323718182894</v>
      </c>
      <c r="BE333" s="9">
        <v>58905.078678998434</v>
      </c>
      <c r="BF333" s="9">
        <v>2683.2466714859324</v>
      </c>
      <c r="BG333" s="9">
        <v>1950.1676425633673</v>
      </c>
      <c r="BH333" s="9">
        <v>2730.1789542613928</v>
      </c>
      <c r="BI333" s="9">
        <v>4472.1463738900065</v>
      </c>
      <c r="BJ333" s="9">
        <v>4652.0844059325691</v>
      </c>
      <c r="BK333" s="9">
        <v>104.14517597317892</v>
      </c>
      <c r="BL333" s="9">
        <v>8924912.9081479497</v>
      </c>
      <c r="BM333" s="9">
        <v>804086.57618799957</v>
      </c>
      <c r="BN333" s="9">
        <v>1138139.5086336376</v>
      </c>
      <c r="BO333" s="9">
        <v>170763.11054455626</v>
      </c>
      <c r="BP333" s="9">
        <v>28044447.298757695</v>
      </c>
      <c r="BQ333" s="9">
        <v>30841.47872315962</v>
      </c>
      <c r="BR333" s="9">
        <v>47976.259581421116</v>
      </c>
      <c r="BS333" s="9">
        <v>164535.62996184491</v>
      </c>
      <c r="BT333" s="9">
        <v>6271.1182708382066</v>
      </c>
      <c r="BU333" s="20"/>
    </row>
    <row r="334" spans="2:73" x14ac:dyDescent="0.2">
      <c r="B334" s="4" t="s">
        <v>55</v>
      </c>
      <c r="C334" s="12">
        <v>7</v>
      </c>
      <c r="D334" s="19"/>
      <c r="E334" s="9">
        <f t="shared" si="131"/>
        <v>-50369.485629023897</v>
      </c>
      <c r="F334" s="9">
        <f t="shared" si="110"/>
        <v>0.60550337656503217</v>
      </c>
      <c r="G334" s="9">
        <f t="shared" si="111"/>
        <v>1.4046591916563236E-3</v>
      </c>
      <c r="H334" s="9">
        <f t="shared" si="112"/>
        <v>17445.079890962297</v>
      </c>
      <c r="I334" s="9">
        <f t="shared" si="113"/>
        <v>459884.33546437987</v>
      </c>
      <c r="J334" s="9">
        <f t="shared" si="114"/>
        <v>0.19593090527983892</v>
      </c>
      <c r="K334" s="9">
        <f t="shared" si="115"/>
        <v>59487.55407299762</v>
      </c>
      <c r="L334" s="9">
        <f t="shared" si="116"/>
        <v>836.26627656316941</v>
      </c>
      <c r="M334" s="9">
        <f t="shared" si="117"/>
        <v>688.52416097789182</v>
      </c>
      <c r="N334" s="9">
        <f t="shared" si="118"/>
        <v>870.41377836301353</v>
      </c>
      <c r="O334" s="9">
        <f t="shared" si="119"/>
        <v>850.34760472245944</v>
      </c>
      <c r="P334" s="9">
        <f t="shared" si="120"/>
        <v>-35.500142859702464</v>
      </c>
      <c r="Q334" s="9">
        <f t="shared" si="121"/>
        <v>6.9104426300785065</v>
      </c>
      <c r="R334" s="9">
        <f t="shared" si="122"/>
        <v>-644770.75814129598</v>
      </c>
      <c r="S334" s="9">
        <f t="shared" si="123"/>
        <v>-31762.199953468516</v>
      </c>
      <c r="T334" s="9">
        <f t="shared" si="124"/>
        <v>-45561.006460538832</v>
      </c>
      <c r="U334" s="9">
        <f t="shared" si="125"/>
        <v>23210.874060136324</v>
      </c>
      <c r="V334" s="9">
        <f t="shared" si="126"/>
        <v>-1486543.4050968364</v>
      </c>
      <c r="W334" s="9">
        <f t="shared" si="127"/>
        <v>-17930.345555861561</v>
      </c>
      <c r="X334" s="9">
        <f t="shared" si="128"/>
        <v>-5133.9640843280358</v>
      </c>
      <c r="Y334" s="9">
        <f t="shared" si="129"/>
        <v>106160.25416858506</v>
      </c>
      <c r="Z334" s="9">
        <f t="shared" si="130"/>
        <v>3071.1698796531291</v>
      </c>
      <c r="AA334" s="20"/>
      <c r="AB334" s="9">
        <v>-237555.25356867909</v>
      </c>
      <c r="AC334" s="9">
        <v>10.865443066155473</v>
      </c>
      <c r="AD334" s="9">
        <v>9.9465802389476186E-3</v>
      </c>
      <c r="AE334" s="9">
        <v>77371.582893949948</v>
      </c>
      <c r="AF334" s="9">
        <v>1196878.1374140668</v>
      </c>
      <c r="AG334" s="9">
        <v>0.78361968199197263</v>
      </c>
      <c r="AH334" s="9">
        <v>128210.14586516243</v>
      </c>
      <c r="AI334" s="9">
        <v>3966.7207266300888</v>
      </c>
      <c r="AJ334" s="9">
        <v>2963.7197439684865</v>
      </c>
      <c r="AK334" s="9">
        <v>4055.6225583346391</v>
      </c>
      <c r="AL334" s="9">
        <v>6067.8517075941345</v>
      </c>
      <c r="AM334" s="9">
        <v>5391.9316640616298</v>
      </c>
      <c r="AN334" s="9">
        <v>128.41314793212061</v>
      </c>
      <c r="AO334" s="9">
        <v>9767627.6346979849</v>
      </c>
      <c r="AP334" s="9">
        <v>906338.80559919786</v>
      </c>
      <c r="AQ334" s="9">
        <v>1282268.4202787052</v>
      </c>
      <c r="AR334" s="9">
        <v>222434.50302878537</v>
      </c>
      <c r="AS334" s="9">
        <v>31231978.443453807</v>
      </c>
      <c r="AT334" s="9">
        <v>18051.379621158012</v>
      </c>
      <c r="AU334" s="9">
        <v>50838.338760663275</v>
      </c>
      <c r="AV334" s="9">
        <v>298118.48912407085</v>
      </c>
      <c r="AW334" s="9">
        <v>10387.474528964369</v>
      </c>
      <c r="AX334" s="20"/>
      <c r="AY334" s="9">
        <v>-187185.7679396552</v>
      </c>
      <c r="AZ334" s="9">
        <v>10.259939689590441</v>
      </c>
      <c r="BA334" s="9">
        <v>8.5419210472912951E-3</v>
      </c>
      <c r="BB334" s="9">
        <v>59926.503002987651</v>
      </c>
      <c r="BC334" s="9">
        <v>736993.80194968695</v>
      </c>
      <c r="BD334" s="9">
        <v>0.58768877671213371</v>
      </c>
      <c r="BE334" s="9">
        <v>68722.591792164807</v>
      </c>
      <c r="BF334" s="9">
        <v>3130.4544500669194</v>
      </c>
      <c r="BG334" s="9">
        <v>2275.1955829905946</v>
      </c>
      <c r="BH334" s="9">
        <v>3185.2087799716255</v>
      </c>
      <c r="BI334" s="9">
        <v>5217.5041028716751</v>
      </c>
      <c r="BJ334" s="9">
        <v>5427.4318069213323</v>
      </c>
      <c r="BK334" s="9">
        <v>121.5027053020421</v>
      </c>
      <c r="BL334" s="9">
        <v>10412398.392839281</v>
      </c>
      <c r="BM334" s="9">
        <v>938101.00555266638</v>
      </c>
      <c r="BN334" s="9">
        <v>1327829.426739244</v>
      </c>
      <c r="BO334" s="9">
        <v>199223.62896864905</v>
      </c>
      <c r="BP334" s="9">
        <v>32718521.848550644</v>
      </c>
      <c r="BQ334" s="9">
        <v>35981.725177019573</v>
      </c>
      <c r="BR334" s="9">
        <v>55972.302844991311</v>
      </c>
      <c r="BS334" s="9">
        <v>191958.23495548579</v>
      </c>
      <c r="BT334" s="9">
        <v>7316.3046493112397</v>
      </c>
      <c r="BU334" s="20"/>
    </row>
    <row r="335" spans="2:73" x14ac:dyDescent="0.2">
      <c r="B335" s="4" t="s">
        <v>55</v>
      </c>
      <c r="C335" s="12">
        <v>8</v>
      </c>
      <c r="D335" s="19"/>
      <c r="E335" s="9">
        <f t="shared" si="131"/>
        <v>68298.482204143656</v>
      </c>
      <c r="F335" s="9">
        <f t="shared" si="110"/>
        <v>0.85078417109051685</v>
      </c>
      <c r="G335" s="9">
        <f t="shared" si="111"/>
        <v>1.8251094961795594E-3</v>
      </c>
      <c r="H335" s="9">
        <f t="shared" si="112"/>
        <v>21743.644978754572</v>
      </c>
      <c r="I335" s="9">
        <f t="shared" si="113"/>
        <v>552018.99004172755</v>
      </c>
      <c r="J335" s="9">
        <f t="shared" si="114"/>
        <v>0.23495302579567701</v>
      </c>
      <c r="K335" s="9">
        <f t="shared" si="115"/>
        <v>68072.402994673117</v>
      </c>
      <c r="L335" s="9">
        <f t="shared" si="116"/>
        <v>1031.7366149873583</v>
      </c>
      <c r="M335" s="9">
        <f t="shared" si="117"/>
        <v>872.99114989603686</v>
      </c>
      <c r="N335" s="9">
        <f t="shared" si="118"/>
        <v>1073.4654986368955</v>
      </c>
      <c r="O335" s="9">
        <f t="shared" si="119"/>
        <v>1179.276536673844</v>
      </c>
      <c r="P335" s="9">
        <f t="shared" si="120"/>
        <v>9.3957295868685833</v>
      </c>
      <c r="Q335" s="9">
        <f t="shared" si="121"/>
        <v>10.485228064044605</v>
      </c>
      <c r="R335" s="9">
        <f t="shared" si="122"/>
        <v>182279.60642574355</v>
      </c>
      <c r="S335" s="9">
        <f t="shared" si="123"/>
        <v>-28197.293682331336</v>
      </c>
      <c r="T335" s="9">
        <f t="shared" si="124"/>
        <v>-40449.002890296513</v>
      </c>
      <c r="U335" s="9">
        <f t="shared" si="125"/>
        <v>30180.709948656935</v>
      </c>
      <c r="V335" s="9">
        <f t="shared" si="126"/>
        <v>-1403390.8180895373</v>
      </c>
      <c r="W335" s="9">
        <f t="shared" si="127"/>
        <v>-16244.481431274391</v>
      </c>
      <c r="X335" s="9">
        <f t="shared" si="128"/>
        <v>-4960.7790848260775</v>
      </c>
      <c r="Y335" s="9">
        <f t="shared" si="129"/>
        <v>127154.0877810035</v>
      </c>
      <c r="Z335" s="9">
        <f t="shared" si="130"/>
        <v>3742.5531985486359</v>
      </c>
      <c r="AA335" s="20"/>
      <c r="AB335" s="9">
        <v>-145628.10972689081</v>
      </c>
      <c r="AC335" s="9">
        <v>12.57642953062245</v>
      </c>
      <c r="AD335" s="9">
        <v>1.1587304978798186E-2</v>
      </c>
      <c r="AE335" s="9">
        <v>90231.07698216899</v>
      </c>
      <c r="AF335" s="9">
        <v>1394297.6208413697</v>
      </c>
      <c r="AG335" s="9">
        <v>0.90659734203811571</v>
      </c>
      <c r="AH335" s="9">
        <v>146612.5079000043</v>
      </c>
      <c r="AI335" s="9">
        <v>4609.3988436352674</v>
      </c>
      <c r="AJ335" s="9">
        <v>3473.2146733138593</v>
      </c>
      <c r="AK335" s="9">
        <v>4713.7041043187528</v>
      </c>
      <c r="AL335" s="9">
        <v>7142.1383685271876</v>
      </c>
      <c r="AM335" s="9">
        <v>6212.1749374969577</v>
      </c>
      <c r="AN335" s="9">
        <v>149.34546269494987</v>
      </c>
      <c r="AO335" s="9">
        <v>12082163.483956348</v>
      </c>
      <c r="AP335" s="9">
        <v>1043918.1412350013</v>
      </c>
      <c r="AQ335" s="9">
        <v>1477070.341954554</v>
      </c>
      <c r="AR335" s="9">
        <v>257864.85734139869</v>
      </c>
      <c r="AS335" s="9">
        <v>35989205.580254048</v>
      </c>
      <c r="AT335" s="9">
        <v>24877.490199605098</v>
      </c>
      <c r="AU335" s="9">
        <v>59007.567023735406</v>
      </c>
      <c r="AV335" s="9">
        <v>346534.92773012997</v>
      </c>
      <c r="AW335" s="9">
        <v>12104.044226332908</v>
      </c>
      <c r="AX335" s="20"/>
      <c r="AY335" s="9">
        <v>-213926.59193103446</v>
      </c>
      <c r="AZ335" s="9">
        <v>11.725645359531933</v>
      </c>
      <c r="BA335" s="9">
        <v>9.7621954826186269E-3</v>
      </c>
      <c r="BB335" s="9">
        <v>68487.432003414418</v>
      </c>
      <c r="BC335" s="9">
        <v>842278.63079964218</v>
      </c>
      <c r="BD335" s="9">
        <v>0.6716443162424387</v>
      </c>
      <c r="BE335" s="9">
        <v>78540.104905331187</v>
      </c>
      <c r="BF335" s="9">
        <v>3577.6622286479092</v>
      </c>
      <c r="BG335" s="9">
        <v>2600.2235234178224</v>
      </c>
      <c r="BH335" s="9">
        <v>3640.2386056818573</v>
      </c>
      <c r="BI335" s="9">
        <v>5962.8618318533436</v>
      </c>
      <c r="BJ335" s="9">
        <v>6202.7792079100891</v>
      </c>
      <c r="BK335" s="9">
        <v>138.86023463090527</v>
      </c>
      <c r="BL335" s="9">
        <v>11899883.877530605</v>
      </c>
      <c r="BM335" s="9">
        <v>1072115.4349173326</v>
      </c>
      <c r="BN335" s="9">
        <v>1517519.3448448505</v>
      </c>
      <c r="BO335" s="9">
        <v>227684.14739274175</v>
      </c>
      <c r="BP335" s="9">
        <v>37392596.398343585</v>
      </c>
      <c r="BQ335" s="9">
        <v>41121.971630879489</v>
      </c>
      <c r="BR335" s="9">
        <v>63968.346108561484</v>
      </c>
      <c r="BS335" s="9">
        <v>219380.83994912647</v>
      </c>
      <c r="BT335" s="9">
        <v>8361.4910277842719</v>
      </c>
      <c r="BU335" s="20"/>
    </row>
    <row r="336" spans="2:73" x14ac:dyDescent="0.2">
      <c r="B336" s="4" t="s">
        <v>55</v>
      </c>
      <c r="C336" s="12">
        <v>9</v>
      </c>
      <c r="D336" s="19"/>
      <c r="E336" s="9">
        <f t="shared" si="131"/>
        <v>145452.53706293704</v>
      </c>
      <c r="F336" s="9">
        <f t="shared" si="110"/>
        <v>1.074016581837153</v>
      </c>
      <c r="G336" s="9">
        <f t="shared" si="111"/>
        <v>2.2607893921091759E-3</v>
      </c>
      <c r="H336" s="9">
        <f t="shared" si="112"/>
        <v>26967.735879535539</v>
      </c>
      <c r="I336" s="9">
        <f t="shared" si="113"/>
        <v>676081.75309586758</v>
      </c>
      <c r="J336" s="9">
        <f t="shared" si="114"/>
        <v>0.28741310099981798</v>
      </c>
      <c r="K336" s="9">
        <f t="shared" si="115"/>
        <v>82374.548023525495</v>
      </c>
      <c r="L336" s="9">
        <f t="shared" si="116"/>
        <v>1264.8914709248329</v>
      </c>
      <c r="M336" s="9">
        <f t="shared" si="117"/>
        <v>1081.2412386438027</v>
      </c>
      <c r="N336" s="9">
        <f t="shared" si="118"/>
        <v>1316.2486145450916</v>
      </c>
      <c r="O336" s="9">
        <f t="shared" si="119"/>
        <v>1468.5496813866766</v>
      </c>
      <c r="P336" s="9">
        <f t="shared" si="120"/>
        <v>25.015766318078022</v>
      </c>
      <c r="Q336" s="9">
        <f t="shared" si="121"/>
        <v>13.19268975583438</v>
      </c>
      <c r="R336" s="9">
        <f t="shared" si="122"/>
        <v>341295.97559884191</v>
      </c>
      <c r="S336" s="9">
        <f t="shared" si="123"/>
        <v>-32082.943136771908</v>
      </c>
      <c r="T336" s="9">
        <f t="shared" si="124"/>
        <v>-46017.27551693446</v>
      </c>
      <c r="U336" s="9">
        <f t="shared" si="125"/>
        <v>38038.762647468509</v>
      </c>
      <c r="V336" s="9">
        <f t="shared" si="126"/>
        <v>-1627491.6914371252</v>
      </c>
      <c r="W336" s="9">
        <f t="shared" si="127"/>
        <v>-19064.872431567295</v>
      </c>
      <c r="X336" s="9">
        <f t="shared" si="128"/>
        <v>-5614.4905819622509</v>
      </c>
      <c r="Y336" s="9">
        <f t="shared" si="129"/>
        <v>155834.66443822259</v>
      </c>
      <c r="Z336" s="9">
        <f t="shared" si="130"/>
        <v>4607.7250300118267</v>
      </c>
      <c r="AA336" s="20"/>
      <c r="AB336" s="9">
        <v>-95214.878859477045</v>
      </c>
      <c r="AC336" s="9">
        <v>14.265367611310584</v>
      </c>
      <c r="AD336" s="9">
        <v>1.3243259310055143E-2</v>
      </c>
      <c r="AE336" s="9">
        <v>104016.09688337684</v>
      </c>
      <c r="AF336" s="9">
        <v>1623645.2127454658</v>
      </c>
      <c r="AG336" s="9">
        <v>1.0430129567725619</v>
      </c>
      <c r="AH336" s="9">
        <v>170732.16604202316</v>
      </c>
      <c r="AI336" s="9">
        <v>5289.7614781537341</v>
      </c>
      <c r="AJ336" s="9">
        <v>4006.4927024888543</v>
      </c>
      <c r="AK336" s="9">
        <v>5411.5170459371839</v>
      </c>
      <c r="AL336" s="9">
        <v>8176.7692422216924</v>
      </c>
      <c r="AM336" s="9">
        <v>7003.1423752169385</v>
      </c>
      <c r="AN336" s="9">
        <v>169.41045371560287</v>
      </c>
      <c r="AO336" s="9">
        <v>13728665.337820787</v>
      </c>
      <c r="AP336" s="9">
        <v>1174046.921145228</v>
      </c>
      <c r="AQ336" s="9">
        <v>1661191.9874335246</v>
      </c>
      <c r="AR336" s="9">
        <v>294183.42846430308</v>
      </c>
      <c r="AS336" s="9">
        <v>40439179.256699421</v>
      </c>
      <c r="AT336" s="9">
        <v>27197.345653172182</v>
      </c>
      <c r="AU336" s="9">
        <v>66349.898790169449</v>
      </c>
      <c r="AV336" s="9">
        <v>402638.10938099021</v>
      </c>
      <c r="AW336" s="9">
        <v>14014.40243626914</v>
      </c>
      <c r="AX336" s="20"/>
      <c r="AY336" s="9">
        <v>-240667.41592241407</v>
      </c>
      <c r="AZ336" s="9">
        <v>13.191351029473431</v>
      </c>
      <c r="BA336" s="9">
        <v>1.0982469917945967E-2</v>
      </c>
      <c r="BB336" s="9">
        <v>77048.361003841303</v>
      </c>
      <c r="BC336" s="9">
        <v>947563.45964959823</v>
      </c>
      <c r="BD336" s="9">
        <v>0.75559985577274391</v>
      </c>
      <c r="BE336" s="9">
        <v>88357.618018497669</v>
      </c>
      <c r="BF336" s="9">
        <v>4024.8700072289012</v>
      </c>
      <c r="BG336" s="9">
        <v>2925.2514638450516</v>
      </c>
      <c r="BH336" s="9">
        <v>4095.2684313920922</v>
      </c>
      <c r="BI336" s="9">
        <v>6708.2195608350157</v>
      </c>
      <c r="BJ336" s="9">
        <v>6978.1266088988605</v>
      </c>
      <c r="BK336" s="9">
        <v>156.21776395976849</v>
      </c>
      <c r="BL336" s="9">
        <v>13387369.362221945</v>
      </c>
      <c r="BM336" s="9">
        <v>1206129.8642819999</v>
      </c>
      <c r="BN336" s="9">
        <v>1707209.262950459</v>
      </c>
      <c r="BO336" s="9">
        <v>256144.66581683457</v>
      </c>
      <c r="BP336" s="9">
        <v>42066670.948136546</v>
      </c>
      <c r="BQ336" s="9">
        <v>46262.218084739477</v>
      </c>
      <c r="BR336" s="9">
        <v>71964.3893721317</v>
      </c>
      <c r="BS336" s="9">
        <v>246803.44494276762</v>
      </c>
      <c r="BT336" s="9">
        <v>9406.6774062573131</v>
      </c>
      <c r="BU336" s="20"/>
    </row>
    <row r="337" spans="2:73" x14ac:dyDescent="0.2">
      <c r="B337" s="4" t="s">
        <v>55</v>
      </c>
      <c r="C337" s="12">
        <v>10</v>
      </c>
      <c r="D337" s="19"/>
      <c r="E337" s="9">
        <f t="shared" si="131"/>
        <v>244827.86743929394</v>
      </c>
      <c r="F337" s="9">
        <f t="shared" si="110"/>
        <v>1.292934763455591</v>
      </c>
      <c r="G337" s="9">
        <f t="shared" si="111"/>
        <v>2.6955871971754766E-3</v>
      </c>
      <c r="H337" s="9">
        <f t="shared" si="112"/>
        <v>31903.483332118616</v>
      </c>
      <c r="I337" s="9">
        <f t="shared" si="113"/>
        <v>800511.11329117976</v>
      </c>
      <c r="J337" s="9">
        <f t="shared" si="114"/>
        <v>0.33967836052534139</v>
      </c>
      <c r="K337" s="9">
        <f t="shared" si="115"/>
        <v>97001.860117667093</v>
      </c>
      <c r="L337" s="9">
        <f t="shared" si="116"/>
        <v>1494.5090206665573</v>
      </c>
      <c r="M337" s="9">
        <f t="shared" si="117"/>
        <v>1289.2239583150604</v>
      </c>
      <c r="N337" s="9">
        <f t="shared" si="118"/>
        <v>1555.3281401964141</v>
      </c>
      <c r="O337" s="9">
        <f t="shared" si="119"/>
        <v>1758.9185154852657</v>
      </c>
      <c r="P337" s="9">
        <f t="shared" si="120"/>
        <v>39.24632270174061</v>
      </c>
      <c r="Q337" s="9">
        <f t="shared" si="121"/>
        <v>15.958943131770951</v>
      </c>
      <c r="R337" s="9">
        <f t="shared" si="122"/>
        <v>511375.26042527705</v>
      </c>
      <c r="S337" s="9">
        <f t="shared" si="123"/>
        <v>-36413.058350999141</v>
      </c>
      <c r="T337" s="9">
        <f t="shared" si="124"/>
        <v>-52226.608554389328</v>
      </c>
      <c r="U337" s="9">
        <f t="shared" si="125"/>
        <v>45725.031615640852</v>
      </c>
      <c r="V337" s="9">
        <f t="shared" si="126"/>
        <v>-1868803.263477914</v>
      </c>
      <c r="W337" s="9">
        <f t="shared" si="127"/>
        <v>-21957.162800241669</v>
      </c>
      <c r="X337" s="9">
        <f t="shared" si="128"/>
        <v>-6382.1332961659064</v>
      </c>
      <c r="Y337" s="9">
        <f t="shared" si="129"/>
        <v>184314.50075232558</v>
      </c>
      <c r="Z337" s="9">
        <f t="shared" si="130"/>
        <v>5487.1817866129404</v>
      </c>
      <c r="AA337" s="20"/>
      <c r="AB337" s="9">
        <v>-22580.372474499465</v>
      </c>
      <c r="AC337" s="9">
        <v>15.949991462870518</v>
      </c>
      <c r="AD337" s="9">
        <v>1.489833155044876E-2</v>
      </c>
      <c r="AE337" s="9">
        <v>117512.77333638669</v>
      </c>
      <c r="AF337" s="9">
        <v>1853359.4017907325</v>
      </c>
      <c r="AG337" s="9">
        <v>1.1792337558283903</v>
      </c>
      <c r="AH337" s="9">
        <v>195176.99124933116</v>
      </c>
      <c r="AI337" s="9">
        <v>5966.5868064764454</v>
      </c>
      <c r="AJ337" s="9">
        <v>4539.5033625873402</v>
      </c>
      <c r="AK337" s="9">
        <v>6105.6263972987363</v>
      </c>
      <c r="AL337" s="9">
        <v>9212.4958053019509</v>
      </c>
      <c r="AM337" s="9">
        <v>7792.7203325893606</v>
      </c>
      <c r="AN337" s="9">
        <v>189.53423642040266</v>
      </c>
      <c r="AO337" s="9">
        <v>15386230.107338537</v>
      </c>
      <c r="AP337" s="9">
        <v>1303731.2352956668</v>
      </c>
      <c r="AQ337" s="9">
        <v>1844672.5725016759</v>
      </c>
      <c r="AR337" s="9">
        <v>330330.21585656819</v>
      </c>
      <c r="AS337" s="9">
        <v>44871942.234451599</v>
      </c>
      <c r="AT337" s="9">
        <v>29445.30173835771</v>
      </c>
      <c r="AU337" s="9">
        <v>73578.299339535995</v>
      </c>
      <c r="AV337" s="9">
        <v>458540.55068873393</v>
      </c>
      <c r="AW337" s="9">
        <v>15939.045571343288</v>
      </c>
      <c r="AX337" s="20"/>
      <c r="AY337" s="9">
        <v>-267408.2399137934</v>
      </c>
      <c r="AZ337" s="9">
        <v>14.657056699414927</v>
      </c>
      <c r="BA337" s="9">
        <v>1.2202744353273284E-2</v>
      </c>
      <c r="BB337" s="9">
        <v>85609.29000426807</v>
      </c>
      <c r="BC337" s="9">
        <v>1052848.2884995528</v>
      </c>
      <c r="BD337" s="9">
        <v>0.8395553953030489</v>
      </c>
      <c r="BE337" s="9">
        <v>98175.131131664064</v>
      </c>
      <c r="BF337" s="9">
        <v>4472.0777858098882</v>
      </c>
      <c r="BG337" s="9">
        <v>3250.2794042722799</v>
      </c>
      <c r="BH337" s="9">
        <v>4550.2982571023222</v>
      </c>
      <c r="BI337" s="9">
        <v>7453.5772898166852</v>
      </c>
      <c r="BJ337" s="9">
        <v>7753.47400988762</v>
      </c>
      <c r="BK337" s="9">
        <v>173.57529328863171</v>
      </c>
      <c r="BL337" s="9">
        <v>14874854.846913259</v>
      </c>
      <c r="BM337" s="9">
        <v>1340144.293646666</v>
      </c>
      <c r="BN337" s="9">
        <v>1896899.1810560653</v>
      </c>
      <c r="BO337" s="9">
        <v>284605.18424092734</v>
      </c>
      <c r="BP337" s="9">
        <v>46740745.497929513</v>
      </c>
      <c r="BQ337" s="9">
        <v>51402.464538599379</v>
      </c>
      <c r="BR337" s="9">
        <v>79960.432635701902</v>
      </c>
      <c r="BS337" s="9">
        <v>274226.04993640835</v>
      </c>
      <c r="BT337" s="9">
        <v>10451.863784730347</v>
      </c>
      <c r="BU337" s="20"/>
    </row>
    <row r="338" spans="2:73" x14ac:dyDescent="0.2">
      <c r="B338" s="4" t="s">
        <v>55</v>
      </c>
      <c r="C338" s="12">
        <v>11</v>
      </c>
      <c r="D338" s="19"/>
      <c r="E338" s="9">
        <f t="shared" si="131"/>
        <v>251123.10903635263</v>
      </c>
      <c r="F338" s="9">
        <f t="shared" si="110"/>
        <v>1.530958071874764</v>
      </c>
      <c r="G338" s="9">
        <f t="shared" si="111"/>
        <v>3.1620187307802895E-3</v>
      </c>
      <c r="H338" s="9">
        <f t="shared" si="112"/>
        <v>37169.177352687984</v>
      </c>
      <c r="I338" s="9">
        <f t="shared" si="113"/>
        <v>931870.73813059111</v>
      </c>
      <c r="J338" s="9">
        <f t="shared" si="114"/>
        <v>0.39497188243214532</v>
      </c>
      <c r="K338" s="9">
        <f t="shared" si="115"/>
        <v>112405.56303688495</v>
      </c>
      <c r="L338" s="9">
        <f t="shared" si="116"/>
        <v>1738.6904099059302</v>
      </c>
      <c r="M338" s="9">
        <f t="shared" si="117"/>
        <v>1511.478540595836</v>
      </c>
      <c r="N338" s="9">
        <f t="shared" si="118"/>
        <v>1809.5687030503223</v>
      </c>
      <c r="O338" s="9">
        <f t="shared" si="119"/>
        <v>2073.7646643607295</v>
      </c>
      <c r="P338" s="9">
        <f t="shared" si="120"/>
        <v>56.852542547560006</v>
      </c>
      <c r="Q338" s="9">
        <f t="shared" si="121"/>
        <v>18.989433336278182</v>
      </c>
      <c r="R338" s="9">
        <f t="shared" si="122"/>
        <v>747423.20525136404</v>
      </c>
      <c r="S338" s="9">
        <f t="shared" si="123"/>
        <v>-40436.297586643603</v>
      </c>
      <c r="T338" s="9">
        <f t="shared" si="124"/>
        <v>-57995.214698295807</v>
      </c>
      <c r="U338" s="9">
        <f t="shared" si="125"/>
        <v>53967.821119796601</v>
      </c>
      <c r="V338" s="9">
        <f t="shared" si="126"/>
        <v>-2102616.4478215128</v>
      </c>
      <c r="W338" s="9">
        <f t="shared" si="127"/>
        <v>-24721.09268003342</v>
      </c>
      <c r="X338" s="9">
        <f t="shared" si="128"/>
        <v>-7126.8855807366199</v>
      </c>
      <c r="Y338" s="9">
        <f t="shared" si="129"/>
        <v>214356.28049939114</v>
      </c>
      <c r="Z338" s="9">
        <f t="shared" si="130"/>
        <v>6412.2616135935041</v>
      </c>
      <c r="AA338" s="20"/>
      <c r="AB338" s="9">
        <v>-43025.95486881971</v>
      </c>
      <c r="AC338" s="9">
        <v>17.653720441231179</v>
      </c>
      <c r="AD338" s="9">
        <v>1.6585037519380907E-2</v>
      </c>
      <c r="AE338" s="9">
        <v>131339.39635738288</v>
      </c>
      <c r="AF338" s="9">
        <v>2090003.8554800998</v>
      </c>
      <c r="AG338" s="9">
        <v>1.3184828172654985</v>
      </c>
      <c r="AH338" s="9">
        <v>220398.20728171547</v>
      </c>
      <c r="AI338" s="9">
        <v>6657.9759742968063</v>
      </c>
      <c r="AJ338" s="9">
        <v>5086.7858852953423</v>
      </c>
      <c r="AK338" s="9">
        <v>6814.8967858628766</v>
      </c>
      <c r="AL338" s="9">
        <v>10272.699683159082</v>
      </c>
      <c r="AM338" s="9">
        <v>8585.6739534239387</v>
      </c>
      <c r="AN338" s="9">
        <v>209.92225595377298</v>
      </c>
      <c r="AO338" s="9">
        <v>17109763.536855955</v>
      </c>
      <c r="AP338" s="9">
        <v>1433722.4254246897</v>
      </c>
      <c r="AQ338" s="9">
        <v>2028593.8844633754</v>
      </c>
      <c r="AR338" s="9">
        <v>367033.52378481673</v>
      </c>
      <c r="AS338" s="9">
        <v>49312203.599900961</v>
      </c>
      <c r="AT338" s="9">
        <v>31821.618312425911</v>
      </c>
      <c r="AU338" s="9">
        <v>80829.59031853544</v>
      </c>
      <c r="AV338" s="9">
        <v>516004.93542944023</v>
      </c>
      <c r="AW338" s="9">
        <v>17909.311776796887</v>
      </c>
      <c r="AX338" s="20"/>
      <c r="AY338" s="9">
        <v>-294149.06390517234</v>
      </c>
      <c r="AZ338" s="9">
        <v>16.122762369356415</v>
      </c>
      <c r="BA338" s="9">
        <v>1.3423018788600617E-2</v>
      </c>
      <c r="BB338" s="9">
        <v>94170.219004694896</v>
      </c>
      <c r="BC338" s="9">
        <v>1158133.1173495087</v>
      </c>
      <c r="BD338" s="9">
        <v>0.92351093483335323</v>
      </c>
      <c r="BE338" s="9">
        <v>107992.64424483052</v>
      </c>
      <c r="BF338" s="9">
        <v>4919.2855643908761</v>
      </c>
      <c r="BG338" s="9">
        <v>3575.3073446995063</v>
      </c>
      <c r="BH338" s="9">
        <v>5005.3280828125544</v>
      </c>
      <c r="BI338" s="9">
        <v>8198.9350187983528</v>
      </c>
      <c r="BJ338" s="9">
        <v>8528.8214108763786</v>
      </c>
      <c r="BK338" s="9">
        <v>190.93282261749479</v>
      </c>
      <c r="BL338" s="9">
        <v>16362340.331604591</v>
      </c>
      <c r="BM338" s="9">
        <v>1474158.7230113333</v>
      </c>
      <c r="BN338" s="9">
        <v>2086589.0991616712</v>
      </c>
      <c r="BO338" s="9">
        <v>313065.70266502013</v>
      </c>
      <c r="BP338" s="9">
        <v>51414820.047722474</v>
      </c>
      <c r="BQ338" s="9">
        <v>56542.710992459331</v>
      </c>
      <c r="BR338" s="9">
        <v>87956.47589927206</v>
      </c>
      <c r="BS338" s="9">
        <v>301648.65493004909</v>
      </c>
      <c r="BT338" s="9">
        <v>11497.050163203383</v>
      </c>
      <c r="BU338" s="20"/>
    </row>
    <row r="339" spans="2:73" x14ac:dyDescent="0.2">
      <c r="B339" s="4" t="s">
        <v>55</v>
      </c>
      <c r="C339" s="12">
        <v>12</v>
      </c>
      <c r="D339" s="19"/>
      <c r="E339" s="9">
        <f t="shared" si="131"/>
        <v>448574.01818017318</v>
      </c>
      <c r="F339" s="9">
        <f t="shared" si="110"/>
        <v>1.8272945217435499</v>
      </c>
      <c r="G339" s="9">
        <f t="shared" si="111"/>
        <v>3.6683207541497679E-3</v>
      </c>
      <c r="H339" s="9">
        <f t="shared" si="112"/>
        <v>42324.321905306788</v>
      </c>
      <c r="I339" s="9">
        <f t="shared" si="113"/>
        <v>1042671.4908268249</v>
      </c>
      <c r="J339" s="9">
        <f t="shared" si="114"/>
        <v>0.44181541254724843</v>
      </c>
      <c r="K339" s="9">
        <f t="shared" si="115"/>
        <v>122702.75875663471</v>
      </c>
      <c r="L339" s="9">
        <f t="shared" si="116"/>
        <v>1972.84014652319</v>
      </c>
      <c r="M339" s="9">
        <f t="shared" si="117"/>
        <v>1733.9787479305451</v>
      </c>
      <c r="N339" s="9">
        <f t="shared" si="118"/>
        <v>2052.8286366508892</v>
      </c>
      <c r="O339" s="9">
        <f t="shared" si="119"/>
        <v>2469.8439354406128</v>
      </c>
      <c r="P339" s="9">
        <f t="shared" si="120"/>
        <v>111.49915320160653</v>
      </c>
      <c r="Q339" s="9">
        <f t="shared" si="121"/>
        <v>23.304451951714185</v>
      </c>
      <c r="R339" s="9">
        <f t="shared" si="122"/>
        <v>1743537.2372323871</v>
      </c>
      <c r="S339" s="9">
        <f t="shared" si="123"/>
        <v>-36059.648758193012</v>
      </c>
      <c r="T339" s="9">
        <f t="shared" si="124"/>
        <v>-51718.851382613648</v>
      </c>
      <c r="U339" s="9">
        <f t="shared" si="125"/>
        <v>62421.129106414504</v>
      </c>
      <c r="V339" s="9">
        <f t="shared" si="126"/>
        <v>-1999535.3229000196</v>
      </c>
      <c r="W339" s="9">
        <f t="shared" si="127"/>
        <v>-22682.467936347428</v>
      </c>
      <c r="X339" s="9">
        <f t="shared" si="128"/>
        <v>-6895.5319694618811</v>
      </c>
      <c r="Y339" s="9">
        <f t="shared" si="129"/>
        <v>239578.5607254827</v>
      </c>
      <c r="Z339" s="9">
        <f t="shared" si="130"/>
        <v>7223.5019845665374</v>
      </c>
      <c r="AA339" s="20"/>
      <c r="AB339" s="9">
        <v>127684.13028362131</v>
      </c>
      <c r="AC339" s="9">
        <v>19.415762561041454</v>
      </c>
      <c r="AD339" s="9">
        <v>1.8311613978077703E-2</v>
      </c>
      <c r="AE339" s="9">
        <v>145055.46991042848</v>
      </c>
      <c r="AF339" s="9">
        <v>2306089.4370262893</v>
      </c>
      <c r="AG339" s="9">
        <v>1.4492818869109065</v>
      </c>
      <c r="AH339" s="9">
        <v>240512.91611463163</v>
      </c>
      <c r="AI339" s="9">
        <v>7339.3334894950567</v>
      </c>
      <c r="AJ339" s="9">
        <v>5634.3140330572796</v>
      </c>
      <c r="AK339" s="9">
        <v>7513.1865451736776</v>
      </c>
      <c r="AL339" s="9">
        <v>11414.136683220628</v>
      </c>
      <c r="AM339" s="9">
        <v>9415.6679650667484</v>
      </c>
      <c r="AN339" s="9">
        <v>231.59480389807217</v>
      </c>
      <c r="AO339" s="9">
        <v>19593363.053528294</v>
      </c>
      <c r="AP339" s="9">
        <v>1572113.5036178064</v>
      </c>
      <c r="AQ339" s="9">
        <v>2224560.1658846624</v>
      </c>
      <c r="AR339" s="9">
        <v>403947.35019552713</v>
      </c>
      <c r="AS339" s="9">
        <v>54089359.274615385</v>
      </c>
      <c r="AT339" s="9">
        <v>39000.489509971827</v>
      </c>
      <c r="AU339" s="9">
        <v>89056.98719338041</v>
      </c>
      <c r="AV339" s="9">
        <v>568649.82064917265</v>
      </c>
      <c r="AW339" s="9">
        <v>19765.738526242956</v>
      </c>
      <c r="AX339" s="20"/>
      <c r="AY339" s="9">
        <v>-320889.88789655187</v>
      </c>
      <c r="AZ339" s="9">
        <v>17.588468039297904</v>
      </c>
      <c r="BA339" s="9">
        <v>1.4643293223927935E-2</v>
      </c>
      <c r="BB339" s="9">
        <v>102731.14800512169</v>
      </c>
      <c r="BC339" s="9">
        <v>1263417.9461994644</v>
      </c>
      <c r="BD339" s="9">
        <v>1.0074664743636581</v>
      </c>
      <c r="BE339" s="9">
        <v>117810.15735799693</v>
      </c>
      <c r="BF339" s="9">
        <v>5366.4933429718667</v>
      </c>
      <c r="BG339" s="9">
        <v>3900.3352851267346</v>
      </c>
      <c r="BH339" s="9">
        <v>5460.3579085227884</v>
      </c>
      <c r="BI339" s="9">
        <v>8944.2927477800149</v>
      </c>
      <c r="BJ339" s="9">
        <v>9304.1688118651418</v>
      </c>
      <c r="BK339" s="9">
        <v>208.29035194635799</v>
      </c>
      <c r="BL339" s="9">
        <v>17849825.816295907</v>
      </c>
      <c r="BM339" s="9">
        <v>1608173.1523759994</v>
      </c>
      <c r="BN339" s="9">
        <v>2276279.0172672761</v>
      </c>
      <c r="BO339" s="9">
        <v>341526.22108911263</v>
      </c>
      <c r="BP339" s="9">
        <v>56088894.597515404</v>
      </c>
      <c r="BQ339" s="9">
        <v>61682.957446319255</v>
      </c>
      <c r="BR339" s="9">
        <v>95952.519162842291</v>
      </c>
      <c r="BS339" s="9">
        <v>329071.25992368994</v>
      </c>
      <c r="BT339" s="9">
        <v>12542.236541676419</v>
      </c>
      <c r="BU339" s="20"/>
    </row>
    <row r="340" spans="2:73" x14ac:dyDescent="0.2">
      <c r="B340" s="4" t="s">
        <v>55</v>
      </c>
      <c r="C340" s="12">
        <v>13</v>
      </c>
      <c r="D340" s="19"/>
      <c r="E340" s="9">
        <f t="shared" si="131"/>
        <v>680320.40127787832</v>
      </c>
      <c r="F340" s="9">
        <f t="shared" si="110"/>
        <v>2.1360993781123412</v>
      </c>
      <c r="G340" s="9">
        <f t="shared" si="111"/>
        <v>4.1882911155192333E-3</v>
      </c>
      <c r="H340" s="9">
        <f t="shared" si="112"/>
        <v>47653.840692925645</v>
      </c>
      <c r="I340" s="9">
        <f t="shared" si="113"/>
        <v>1155772.6130980598</v>
      </c>
      <c r="J340" s="9">
        <f t="shared" si="114"/>
        <v>0.4894766084123523</v>
      </c>
      <c r="K340" s="9">
        <f t="shared" si="115"/>
        <v>133026.64357638452</v>
      </c>
      <c r="L340" s="9">
        <f t="shared" si="116"/>
        <v>2210.5950756404563</v>
      </c>
      <c r="M340" s="9">
        <f t="shared" si="117"/>
        <v>1963.6083585152519</v>
      </c>
      <c r="N340" s="9">
        <f t="shared" si="118"/>
        <v>2299.9303337514611</v>
      </c>
      <c r="O340" s="9">
        <f t="shared" si="119"/>
        <v>2876.1008412704796</v>
      </c>
      <c r="P340" s="9">
        <f t="shared" si="120"/>
        <v>170.01103260564742</v>
      </c>
      <c r="Q340" s="9">
        <f t="shared" si="121"/>
        <v>27.746903442150256</v>
      </c>
      <c r="R340" s="9">
        <f t="shared" si="122"/>
        <v>2761260.3862133995</v>
      </c>
      <c r="S340" s="9">
        <f t="shared" si="123"/>
        <v>-31137.677229742985</v>
      </c>
      <c r="T340" s="9">
        <f t="shared" si="124"/>
        <v>-44658.167616933119</v>
      </c>
      <c r="U340" s="9">
        <f t="shared" si="125"/>
        <v>71352.51686803234</v>
      </c>
      <c r="V340" s="9">
        <f t="shared" si="126"/>
        <v>-1878006.3389785737</v>
      </c>
      <c r="W340" s="9">
        <f t="shared" si="127"/>
        <v>-20535.849732661402</v>
      </c>
      <c r="X340" s="9">
        <f t="shared" si="128"/>
        <v>-6543.2395556870179</v>
      </c>
      <c r="Y340" s="9">
        <f t="shared" si="129"/>
        <v>265349.78467657423</v>
      </c>
      <c r="Z340" s="9">
        <f t="shared" si="130"/>
        <v>8058.4017680395718</v>
      </c>
      <c r="AA340" s="20"/>
      <c r="AB340" s="9">
        <v>332689.68938994739</v>
      </c>
      <c r="AC340" s="9">
        <v>21.190273087351734</v>
      </c>
      <c r="AD340" s="9">
        <v>2.0051858774774504E-2</v>
      </c>
      <c r="AE340" s="9">
        <v>158945.91769847414</v>
      </c>
      <c r="AF340" s="9">
        <v>2524475.3881474785</v>
      </c>
      <c r="AG340" s="9">
        <v>1.5808986223063151</v>
      </c>
      <c r="AH340" s="9">
        <v>260654.31404754781</v>
      </c>
      <c r="AI340" s="9">
        <v>8024.2961971933082</v>
      </c>
      <c r="AJ340" s="9">
        <v>6188.9715840692152</v>
      </c>
      <c r="AK340" s="9">
        <v>8215.3180679844791</v>
      </c>
      <c r="AL340" s="9">
        <v>12565.751318032173</v>
      </c>
      <c r="AM340" s="9">
        <v>10249.527245459552</v>
      </c>
      <c r="AN340" s="9">
        <v>253.39478471737141</v>
      </c>
      <c r="AO340" s="9">
        <v>22098571.687200636</v>
      </c>
      <c r="AP340" s="9">
        <v>1711049.9045109227</v>
      </c>
      <c r="AQ340" s="9">
        <v>2421310.7677559499</v>
      </c>
      <c r="AR340" s="9">
        <v>441339.25638123759</v>
      </c>
      <c r="AS340" s="9">
        <v>58884962.808329798</v>
      </c>
      <c r="AT340" s="9">
        <v>46287.354167517784</v>
      </c>
      <c r="AU340" s="9">
        <v>97405.322870725417</v>
      </c>
      <c r="AV340" s="9">
        <v>621843.64959390496</v>
      </c>
      <c r="AW340" s="9">
        <v>21645.824688189026</v>
      </c>
      <c r="AX340" s="20"/>
      <c r="AY340" s="9">
        <v>-347630.71188793099</v>
      </c>
      <c r="AZ340" s="9">
        <v>19.054173709239393</v>
      </c>
      <c r="BA340" s="9">
        <v>1.586356765925527E-2</v>
      </c>
      <c r="BB340" s="9">
        <v>111292.07700554849</v>
      </c>
      <c r="BC340" s="9">
        <v>1368702.7750494187</v>
      </c>
      <c r="BD340" s="9">
        <v>1.0914220138939628</v>
      </c>
      <c r="BE340" s="9">
        <v>127627.67047116329</v>
      </c>
      <c r="BF340" s="9">
        <v>5813.7011215528519</v>
      </c>
      <c r="BG340" s="9">
        <v>4225.3632255539633</v>
      </c>
      <c r="BH340" s="9">
        <v>5915.3877342330179</v>
      </c>
      <c r="BI340" s="9">
        <v>9689.6504767616934</v>
      </c>
      <c r="BJ340" s="9">
        <v>10079.516212853905</v>
      </c>
      <c r="BK340" s="9">
        <v>225.64788127522115</v>
      </c>
      <c r="BL340" s="9">
        <v>19337311.300987236</v>
      </c>
      <c r="BM340" s="9">
        <v>1742187.5817406657</v>
      </c>
      <c r="BN340" s="9">
        <v>2465968.935372883</v>
      </c>
      <c r="BO340" s="9">
        <v>369986.73951320525</v>
      </c>
      <c r="BP340" s="9">
        <v>60762969.147308372</v>
      </c>
      <c r="BQ340" s="9">
        <v>66823.203900179185</v>
      </c>
      <c r="BR340" s="9">
        <v>103948.56242641243</v>
      </c>
      <c r="BS340" s="9">
        <v>356493.86491733073</v>
      </c>
      <c r="BT340" s="9">
        <v>13587.422920149455</v>
      </c>
      <c r="BU340" s="20"/>
    </row>
    <row r="341" spans="2:73" x14ac:dyDescent="0.2">
      <c r="B341" s="4" t="s">
        <v>55</v>
      </c>
      <c r="C341" s="12">
        <v>14</v>
      </c>
      <c r="D341" s="19"/>
      <c r="E341" s="9">
        <f t="shared" si="131"/>
        <v>821751.28643434704</v>
      </c>
      <c r="F341" s="9">
        <f t="shared" si="110"/>
        <v>2.3999917372315132</v>
      </c>
      <c r="G341" s="9">
        <f t="shared" si="111"/>
        <v>4.6978467972531718E-3</v>
      </c>
      <c r="H341" s="9">
        <f t="shared" si="112"/>
        <v>53289.805208607926</v>
      </c>
      <c r="I341" s="9">
        <f t="shared" si="113"/>
        <v>1296519.5541404779</v>
      </c>
      <c r="J341" s="9">
        <f t="shared" si="114"/>
        <v>0.54857519414926115</v>
      </c>
      <c r="K341" s="9">
        <f t="shared" si="115"/>
        <v>149288.20133465779</v>
      </c>
      <c r="L341" s="9">
        <f t="shared" si="116"/>
        <v>2472.8360945219038</v>
      </c>
      <c r="M341" s="9">
        <f t="shared" si="117"/>
        <v>2205.4240255710529</v>
      </c>
      <c r="N341" s="9">
        <f t="shared" si="118"/>
        <v>2572.9546420293909</v>
      </c>
      <c r="O341" s="9">
        <f t="shared" si="119"/>
        <v>3225.293214487805</v>
      </c>
      <c r="P341" s="9">
        <f t="shared" si="120"/>
        <v>192.70200657240457</v>
      </c>
      <c r="Q341" s="9">
        <f t="shared" si="121"/>
        <v>31.163911319664606</v>
      </c>
      <c r="R341" s="9">
        <f t="shared" si="122"/>
        <v>3084150.1227598451</v>
      </c>
      <c r="S341" s="9">
        <f t="shared" si="123"/>
        <v>-34761.176835450344</v>
      </c>
      <c r="T341" s="9">
        <f t="shared" si="124"/>
        <v>-49853.691302854568</v>
      </c>
      <c r="U341" s="9">
        <f t="shared" si="125"/>
        <v>80359.599011215905</v>
      </c>
      <c r="V341" s="9">
        <f t="shared" si="126"/>
        <v>-2102370.3279313892</v>
      </c>
      <c r="W341" s="9">
        <f t="shared" si="127"/>
        <v>-23135.057172559973</v>
      </c>
      <c r="X341" s="9">
        <f t="shared" si="128"/>
        <v>-7259.2873253334546</v>
      </c>
      <c r="Y341" s="9">
        <f t="shared" si="129"/>
        <v>297449.43017321901</v>
      </c>
      <c r="Z341" s="9">
        <f t="shared" si="130"/>
        <v>9053.9959639823865</v>
      </c>
      <c r="AA341" s="20"/>
      <c r="AB341" s="9">
        <v>447379.75055503653</v>
      </c>
      <c r="AC341" s="9">
        <v>22.919871116412402</v>
      </c>
      <c r="AD341" s="9">
        <v>2.1781688891835769E-2</v>
      </c>
      <c r="AE341" s="9">
        <v>173142.81121458326</v>
      </c>
      <c r="AF341" s="9">
        <v>2770507.158039852</v>
      </c>
      <c r="AG341" s="9">
        <v>1.7239527475735288</v>
      </c>
      <c r="AH341" s="9">
        <v>286733.3849189874</v>
      </c>
      <c r="AI341" s="9">
        <v>8733.7449946557426</v>
      </c>
      <c r="AJ341" s="9">
        <v>6755.815191552244</v>
      </c>
      <c r="AK341" s="9">
        <v>8943.3722019726447</v>
      </c>
      <c r="AL341" s="9">
        <v>13660.301420231155</v>
      </c>
      <c r="AM341" s="9">
        <v>11047.565620415071</v>
      </c>
      <c r="AN341" s="9">
        <v>274.16932192374884</v>
      </c>
      <c r="AO341" s="9">
        <v>23908946.908438407</v>
      </c>
      <c r="AP341" s="9">
        <v>1841440.8342698829</v>
      </c>
      <c r="AQ341" s="9">
        <v>2605805.1621756353</v>
      </c>
      <c r="AR341" s="9">
        <v>478806.85694851412</v>
      </c>
      <c r="AS341" s="9">
        <v>63334673.369169906</v>
      </c>
      <c r="AT341" s="9">
        <v>48828.393181479187</v>
      </c>
      <c r="AU341" s="9">
        <v>104685.3183646492</v>
      </c>
      <c r="AV341" s="9">
        <v>681365.90008419065</v>
      </c>
      <c r="AW341" s="9">
        <v>23686.605262604873</v>
      </c>
      <c r="AX341" s="20"/>
      <c r="AY341" s="9">
        <v>-374371.53587931045</v>
      </c>
      <c r="AZ341" s="9">
        <v>20.519879379180889</v>
      </c>
      <c r="BA341" s="9">
        <v>1.7083842094582597E-2</v>
      </c>
      <c r="BB341" s="9">
        <v>119853.00600597533</v>
      </c>
      <c r="BC341" s="9">
        <v>1473987.6038993741</v>
      </c>
      <c r="BD341" s="9">
        <v>1.1753775534242676</v>
      </c>
      <c r="BE341" s="9">
        <v>137445.18358432961</v>
      </c>
      <c r="BF341" s="9">
        <v>6260.9089001338389</v>
      </c>
      <c r="BG341" s="9">
        <v>4550.3911659811911</v>
      </c>
      <c r="BH341" s="9">
        <v>6370.4175599432538</v>
      </c>
      <c r="BI341" s="9">
        <v>10435.00820574335</v>
      </c>
      <c r="BJ341" s="9">
        <v>10854.863613842666</v>
      </c>
      <c r="BK341" s="9">
        <v>243.00541060408423</v>
      </c>
      <c r="BL341" s="9">
        <v>20824796.785678562</v>
      </c>
      <c r="BM341" s="9">
        <v>1876202.0111053332</v>
      </c>
      <c r="BN341" s="9">
        <v>2655658.8534784899</v>
      </c>
      <c r="BO341" s="9">
        <v>398447.25793729821</v>
      </c>
      <c r="BP341" s="9">
        <v>65437043.697101295</v>
      </c>
      <c r="BQ341" s="9">
        <v>71963.45035403916</v>
      </c>
      <c r="BR341" s="9">
        <v>111944.60568998265</v>
      </c>
      <c r="BS341" s="9">
        <v>383916.46991097165</v>
      </c>
      <c r="BT341" s="9">
        <v>14632.609298622487</v>
      </c>
      <c r="BU341" s="20"/>
    </row>
    <row r="342" spans="2:73" x14ac:dyDescent="0.2">
      <c r="B342" s="4" t="s">
        <v>55</v>
      </c>
      <c r="C342" s="12">
        <v>15</v>
      </c>
      <c r="D342" s="19"/>
      <c r="E342" s="9">
        <f t="shared" si="131"/>
        <v>934371.84164625523</v>
      </c>
      <c r="F342" s="9">
        <f t="shared" si="110"/>
        <v>2.6800880965549858</v>
      </c>
      <c r="G342" s="9">
        <f t="shared" si="111"/>
        <v>5.2362449284897063E-3</v>
      </c>
      <c r="H342" s="9">
        <f t="shared" si="112"/>
        <v>59508.123078015851</v>
      </c>
      <c r="I342" s="9">
        <f t="shared" si="113"/>
        <v>1443552.9045426089</v>
      </c>
      <c r="J342" s="9">
        <f t="shared" si="114"/>
        <v>0.61083633311657648</v>
      </c>
      <c r="K342" s="9">
        <f t="shared" si="115"/>
        <v>166032.46137048159</v>
      </c>
      <c r="L342" s="9">
        <f t="shared" si="116"/>
        <v>2755.1730409078891</v>
      </c>
      <c r="M342" s="9">
        <f t="shared" si="117"/>
        <v>2458.298855888871</v>
      </c>
      <c r="N342" s="9">
        <f t="shared" si="118"/>
        <v>2866.7704651646764</v>
      </c>
      <c r="O342" s="9">
        <f t="shared" si="119"/>
        <v>3595.7297191240777</v>
      </c>
      <c r="P342" s="9">
        <f t="shared" si="120"/>
        <v>217.61598139034322</v>
      </c>
      <c r="Q342" s="9">
        <f t="shared" si="121"/>
        <v>34.746290149469189</v>
      </c>
      <c r="R342" s="9">
        <f t="shared" si="122"/>
        <v>3451492.9931253642</v>
      </c>
      <c r="S342" s="9">
        <f t="shared" si="123"/>
        <v>-38089.40705896006</v>
      </c>
      <c r="T342" s="9">
        <f t="shared" si="124"/>
        <v>-54624.37851074012</v>
      </c>
      <c r="U342" s="9">
        <f t="shared" si="125"/>
        <v>89752.913259999128</v>
      </c>
      <c r="V342" s="9">
        <f t="shared" si="126"/>
        <v>-2317832.1549309939</v>
      </c>
      <c r="W342" s="9">
        <f t="shared" si="127"/>
        <v>-25583.512787829764</v>
      </c>
      <c r="X342" s="9">
        <f t="shared" si="128"/>
        <v>-7954.6758535714616</v>
      </c>
      <c r="Y342" s="9">
        <f t="shared" si="129"/>
        <v>331306.28741871449</v>
      </c>
      <c r="Z342" s="9">
        <f t="shared" si="130"/>
        <v>10083.707996041339</v>
      </c>
      <c r="AA342" s="20"/>
      <c r="AB342" s="9">
        <v>533259.48177556565</v>
      </c>
      <c r="AC342" s="9">
        <v>24.66567314567736</v>
      </c>
      <c r="AD342" s="9">
        <v>2.3540361458399637E-2</v>
      </c>
      <c r="AE342" s="9">
        <v>187922.05808441795</v>
      </c>
      <c r="AF342" s="9">
        <v>3022825.3372919383</v>
      </c>
      <c r="AG342" s="9">
        <v>1.8701694260711494</v>
      </c>
      <c r="AH342" s="9">
        <v>313295.15806797764</v>
      </c>
      <c r="AI342" s="9">
        <v>9463.2897196227186</v>
      </c>
      <c r="AJ342" s="9">
        <v>7333.717962297289</v>
      </c>
      <c r="AK342" s="9">
        <v>9692.2178508181569</v>
      </c>
      <c r="AL342" s="9">
        <v>14776.095653849095</v>
      </c>
      <c r="AM342" s="9">
        <v>11847.826996221771</v>
      </c>
      <c r="AN342" s="9">
        <v>295.10923008241662</v>
      </c>
      <c r="AO342" s="9">
        <v>25763775.263495244</v>
      </c>
      <c r="AP342" s="9">
        <v>1972127.0334110393</v>
      </c>
      <c r="AQ342" s="9">
        <v>2790724.3930733562</v>
      </c>
      <c r="AR342" s="9">
        <v>516660.6896213899</v>
      </c>
      <c r="AS342" s="9">
        <v>67793286.091963276</v>
      </c>
      <c r="AT342" s="9">
        <v>51520.184020069311</v>
      </c>
      <c r="AU342" s="9">
        <v>111985.9730999813</v>
      </c>
      <c r="AV342" s="9">
        <v>742645.36232332687</v>
      </c>
      <c r="AW342" s="9">
        <v>25761.50367313686</v>
      </c>
      <c r="AX342" s="20"/>
      <c r="AY342" s="9">
        <v>-401112.35987068963</v>
      </c>
      <c r="AZ342" s="9">
        <v>21.985585049122374</v>
      </c>
      <c r="BA342" s="9">
        <v>1.8304116529909931E-2</v>
      </c>
      <c r="BB342" s="9">
        <v>128413.9350064021</v>
      </c>
      <c r="BC342" s="9">
        <v>1579272.4327493294</v>
      </c>
      <c r="BD342" s="9">
        <v>1.259333092954573</v>
      </c>
      <c r="BE342" s="9">
        <v>147262.69669749605</v>
      </c>
      <c r="BF342" s="9">
        <v>6708.1166787148295</v>
      </c>
      <c r="BG342" s="9">
        <v>4875.419106408418</v>
      </c>
      <c r="BH342" s="9">
        <v>6825.4473856534805</v>
      </c>
      <c r="BI342" s="9">
        <v>11180.365934725018</v>
      </c>
      <c r="BJ342" s="9">
        <v>11630.211014831428</v>
      </c>
      <c r="BK342" s="9">
        <v>260.36293993294743</v>
      </c>
      <c r="BL342" s="9">
        <v>22312282.27036988</v>
      </c>
      <c r="BM342" s="9">
        <v>2010216.4404699993</v>
      </c>
      <c r="BN342" s="9">
        <v>2845348.7715840964</v>
      </c>
      <c r="BO342" s="9">
        <v>426907.77636139077</v>
      </c>
      <c r="BP342" s="9">
        <v>70111118.24689427</v>
      </c>
      <c r="BQ342" s="9">
        <v>77103.696807899076</v>
      </c>
      <c r="BR342" s="9">
        <v>119940.64895355277</v>
      </c>
      <c r="BS342" s="9">
        <v>411339.07490461238</v>
      </c>
      <c r="BT342" s="9">
        <v>15677.795677095521</v>
      </c>
      <c r="BU342" s="20"/>
    </row>
    <row r="343" spans="2:73" x14ac:dyDescent="0.2">
      <c r="B343" s="4" t="s">
        <v>55</v>
      </c>
      <c r="C343" s="12">
        <v>16</v>
      </c>
      <c r="D343" s="19"/>
      <c r="E343" s="9">
        <f t="shared" si="131"/>
        <v>1009822.4382837856</v>
      </c>
      <c r="F343" s="9">
        <f t="shared" si="110"/>
        <v>2.9749124484611542</v>
      </c>
      <c r="G343" s="9">
        <f t="shared" si="111"/>
        <v>5.7984310904839256E-3</v>
      </c>
      <c r="H343" s="9">
        <f t="shared" si="112"/>
        <v>65756.067417175625</v>
      </c>
      <c r="I343" s="9">
        <f t="shared" si="113"/>
        <v>1595748.0446149611</v>
      </c>
      <c r="J343" s="9">
        <f t="shared" si="114"/>
        <v>0.67491389262215451</v>
      </c>
      <c r="K343" s="9">
        <f t="shared" si="115"/>
        <v>183248.0728594086</v>
      </c>
      <c r="L343" s="9">
        <f t="shared" si="116"/>
        <v>3043.1486390942982</v>
      </c>
      <c r="M343" s="9">
        <f t="shared" si="117"/>
        <v>2722.7419089929663</v>
      </c>
      <c r="N343" s="9">
        <f t="shared" si="118"/>
        <v>3166.5234352483612</v>
      </c>
      <c r="O343" s="9">
        <f t="shared" si="119"/>
        <v>3985.2906959905431</v>
      </c>
      <c r="P343" s="9">
        <f t="shared" si="120"/>
        <v>246.05503982963819</v>
      </c>
      <c r="Q343" s="9">
        <f t="shared" si="121"/>
        <v>38.59678052048838</v>
      </c>
      <c r="R343" s="9">
        <f t="shared" si="122"/>
        <v>3874191.9598113</v>
      </c>
      <c r="S343" s="9">
        <f t="shared" si="123"/>
        <v>-41207.07986731315</v>
      </c>
      <c r="T343" s="9">
        <f t="shared" si="124"/>
        <v>-59094.114252353553</v>
      </c>
      <c r="U343" s="9">
        <f t="shared" si="125"/>
        <v>99639.247324886033</v>
      </c>
      <c r="V343" s="9">
        <f t="shared" si="126"/>
        <v>-2529277.2872413844</v>
      </c>
      <c r="W343" s="9">
        <f t="shared" si="127"/>
        <v>-27954.164602162928</v>
      </c>
      <c r="X343" s="9">
        <f t="shared" si="128"/>
        <v>-8634.8964975635317</v>
      </c>
      <c r="Y343" s="9">
        <f t="shared" si="129"/>
        <v>366098.73224587663</v>
      </c>
      <c r="Z343" s="9">
        <f t="shared" si="130"/>
        <v>11162.267300920394</v>
      </c>
      <c r="AA343" s="20"/>
      <c r="AB343" s="9">
        <v>581969.25442171667</v>
      </c>
      <c r="AC343" s="9">
        <v>26.426203167525024</v>
      </c>
      <c r="AD343" s="9">
        <v>2.5322822055721186E-2</v>
      </c>
      <c r="AE343" s="9">
        <v>202730.93142400449</v>
      </c>
      <c r="AF343" s="9">
        <v>3280305.306214246</v>
      </c>
      <c r="AG343" s="9">
        <v>2.0182025251070321</v>
      </c>
      <c r="AH343" s="9">
        <v>340328.282670071</v>
      </c>
      <c r="AI343" s="9">
        <v>10198.473096390117</v>
      </c>
      <c r="AJ343" s="9">
        <v>7923.1889558286111</v>
      </c>
      <c r="AK343" s="9">
        <v>10447.000646612076</v>
      </c>
      <c r="AL343" s="9">
        <v>15911.014359697232</v>
      </c>
      <c r="AM343" s="9">
        <v>12651.613455649822</v>
      </c>
      <c r="AN343" s="9">
        <v>316.31724978229897</v>
      </c>
      <c r="AO343" s="9">
        <v>27673959.714872509</v>
      </c>
      <c r="AP343" s="9">
        <v>2103023.7899673525</v>
      </c>
      <c r="AQ343" s="9">
        <v>2975944.5754373479</v>
      </c>
      <c r="AR343" s="9">
        <v>555007.54211036954</v>
      </c>
      <c r="AS343" s="9">
        <v>72255915.509445786</v>
      </c>
      <c r="AT343" s="9">
        <v>54289.778659596064</v>
      </c>
      <c r="AU343" s="9">
        <v>119301.79571955945</v>
      </c>
      <c r="AV343" s="9">
        <v>804860.41214412963</v>
      </c>
      <c r="AW343" s="9">
        <v>27885.249356488937</v>
      </c>
      <c r="AX343" s="20"/>
      <c r="AY343" s="9">
        <v>-427853.18386206892</v>
      </c>
      <c r="AZ343" s="9">
        <v>23.45129071906387</v>
      </c>
      <c r="BA343" s="9">
        <v>1.9524390965237261E-2</v>
      </c>
      <c r="BB343" s="9">
        <v>136974.86400682887</v>
      </c>
      <c r="BC343" s="9">
        <v>1684557.2615992848</v>
      </c>
      <c r="BD343" s="9">
        <v>1.3432886324848776</v>
      </c>
      <c r="BE343" s="9">
        <v>157080.2098106624</v>
      </c>
      <c r="BF343" s="9">
        <v>7155.3244572958183</v>
      </c>
      <c r="BG343" s="9">
        <v>5200.4470468356449</v>
      </c>
      <c r="BH343" s="9">
        <v>7280.4772113637146</v>
      </c>
      <c r="BI343" s="9">
        <v>11925.723663706689</v>
      </c>
      <c r="BJ343" s="9">
        <v>12405.558415820184</v>
      </c>
      <c r="BK343" s="9">
        <v>277.72046926181059</v>
      </c>
      <c r="BL343" s="9">
        <v>23799767.755061209</v>
      </c>
      <c r="BM343" s="9">
        <v>2144230.8698346657</v>
      </c>
      <c r="BN343" s="9">
        <v>3035038.6896897014</v>
      </c>
      <c r="BO343" s="9">
        <v>455368.29478548351</v>
      </c>
      <c r="BP343" s="9">
        <v>74785192.796687171</v>
      </c>
      <c r="BQ343" s="9">
        <v>82243.943261758992</v>
      </c>
      <c r="BR343" s="9">
        <v>127936.69221712298</v>
      </c>
      <c r="BS343" s="9">
        <v>438761.679898253</v>
      </c>
      <c r="BT343" s="9">
        <v>16722.982055568544</v>
      </c>
      <c r="BU343" s="20"/>
    </row>
    <row r="344" spans="2:73" x14ac:dyDescent="0.2">
      <c r="B344" s="4" t="s">
        <v>55</v>
      </c>
      <c r="C344" s="12">
        <v>17</v>
      </c>
      <c r="D344" s="19"/>
      <c r="E344" s="9">
        <f t="shared" si="131"/>
        <v>1234855.4269275828</v>
      </c>
      <c r="F344" s="9">
        <f t="shared" si="110"/>
        <v>3.3074604568351305</v>
      </c>
      <c r="G344" s="9">
        <f t="shared" si="111"/>
        <v>6.3655754621032776E-3</v>
      </c>
      <c r="H344" s="9">
        <f t="shared" si="112"/>
        <v>71517.575742260087</v>
      </c>
      <c r="I344" s="9">
        <f t="shared" si="113"/>
        <v>1719781.6138763286</v>
      </c>
      <c r="J344" s="9">
        <f t="shared" si="114"/>
        <v>0.72730715191109874</v>
      </c>
      <c r="K344" s="9">
        <f t="shared" si="115"/>
        <v>194771.12214440524</v>
      </c>
      <c r="L344" s="9">
        <f t="shared" si="116"/>
        <v>3304.7082441517987</v>
      </c>
      <c r="M344" s="9">
        <f t="shared" si="117"/>
        <v>2972.2390264536971</v>
      </c>
      <c r="N344" s="9">
        <f t="shared" si="118"/>
        <v>3438.2778861597435</v>
      </c>
      <c r="O344" s="9">
        <f t="shared" si="119"/>
        <v>4428.9860821166094</v>
      </c>
      <c r="P344" s="9">
        <f t="shared" si="120"/>
        <v>307.60199361400009</v>
      </c>
      <c r="Q344" s="9">
        <f t="shared" si="121"/>
        <v>43.436309985848425</v>
      </c>
      <c r="R344" s="9">
        <f t="shared" si="122"/>
        <v>4990361.8741000742</v>
      </c>
      <c r="S344" s="9">
        <f t="shared" si="123"/>
        <v>-36255.416987186298</v>
      </c>
      <c r="T344" s="9">
        <f t="shared" si="124"/>
        <v>-51992.933805243578</v>
      </c>
      <c r="U344" s="9">
        <f t="shared" si="125"/>
        <v>109145.16564359656</v>
      </c>
      <c r="V344" s="9">
        <f t="shared" si="126"/>
        <v>-2412101.5010730326</v>
      </c>
      <c r="W344" s="9">
        <f t="shared" si="127"/>
        <v>-25666.558389118953</v>
      </c>
      <c r="X344" s="9">
        <f t="shared" si="128"/>
        <v>-8362.304231808972</v>
      </c>
      <c r="Y344" s="9">
        <f t="shared" si="129"/>
        <v>394315.83636789379</v>
      </c>
      <c r="Z344" s="9">
        <f t="shared" si="130"/>
        <v>12072.034626800658</v>
      </c>
      <c r="AA344" s="20"/>
      <c r="AB344" s="9">
        <v>780261.41907413432</v>
      </c>
      <c r="AC344" s="9">
        <v>28.224456845840486</v>
      </c>
      <c r="AD344" s="9">
        <v>2.7110240862667851E-2</v>
      </c>
      <c r="AE344" s="9">
        <v>217053.36874951571</v>
      </c>
      <c r="AF344" s="9">
        <v>3509623.7043255679</v>
      </c>
      <c r="AG344" s="9">
        <v>2.1545513239262806</v>
      </c>
      <c r="AH344" s="9">
        <v>361668.84506823408</v>
      </c>
      <c r="AI344" s="9">
        <v>10907.240480028606</v>
      </c>
      <c r="AJ344" s="9">
        <v>8497.7140137165716</v>
      </c>
      <c r="AK344" s="9">
        <v>11173.784923233688</v>
      </c>
      <c r="AL344" s="9">
        <v>17100.067474804964</v>
      </c>
      <c r="AM344" s="9">
        <v>13488.507810422951</v>
      </c>
      <c r="AN344" s="9">
        <v>338.51430857652218</v>
      </c>
      <c r="AO344" s="9">
        <v>30277615.113852613</v>
      </c>
      <c r="AP344" s="9">
        <v>2241989.8822121457</v>
      </c>
      <c r="AQ344" s="9">
        <v>3172735.6739900652</v>
      </c>
      <c r="AR344" s="9">
        <v>592973.97885317286</v>
      </c>
      <c r="AS344" s="9">
        <v>77047165.845407084</v>
      </c>
      <c r="AT344" s="9">
        <v>61717.631326500028</v>
      </c>
      <c r="AU344" s="9">
        <v>127570.43124888426</v>
      </c>
      <c r="AV344" s="9">
        <v>860500.12125978793</v>
      </c>
      <c r="AW344" s="9">
        <v>29840.20306084225</v>
      </c>
      <c r="AX344" s="20"/>
      <c r="AY344" s="9">
        <v>-454594.00785344839</v>
      </c>
      <c r="AZ344" s="9">
        <v>24.916996389005355</v>
      </c>
      <c r="BA344" s="9">
        <v>2.0744665400564574E-2</v>
      </c>
      <c r="BB344" s="9">
        <v>145535.79300725562</v>
      </c>
      <c r="BC344" s="9">
        <v>1789842.0904492394</v>
      </c>
      <c r="BD344" s="9">
        <v>1.4272441720151818</v>
      </c>
      <c r="BE344" s="9">
        <v>166897.72292382884</v>
      </c>
      <c r="BF344" s="9">
        <v>7602.5322358768071</v>
      </c>
      <c r="BG344" s="9">
        <v>5525.4749872628745</v>
      </c>
      <c r="BH344" s="9">
        <v>7735.507037073945</v>
      </c>
      <c r="BI344" s="9">
        <v>12671.081392688355</v>
      </c>
      <c r="BJ344" s="9">
        <v>13180.90581680895</v>
      </c>
      <c r="BK344" s="9">
        <v>295.07799859067376</v>
      </c>
      <c r="BL344" s="9">
        <v>25287253.239752539</v>
      </c>
      <c r="BM344" s="9">
        <v>2278245.299199332</v>
      </c>
      <c r="BN344" s="9">
        <v>3224728.6077953088</v>
      </c>
      <c r="BO344" s="9">
        <v>483828.8132095763</v>
      </c>
      <c r="BP344" s="9">
        <v>79459267.346480116</v>
      </c>
      <c r="BQ344" s="9">
        <v>87384.189715618981</v>
      </c>
      <c r="BR344" s="9">
        <v>135932.73548069323</v>
      </c>
      <c r="BS344" s="9">
        <v>466184.28489189415</v>
      </c>
      <c r="BT344" s="9">
        <v>17768.168434041592</v>
      </c>
      <c r="BU344" s="20"/>
    </row>
    <row r="345" spans="2:73" x14ac:dyDescent="0.2">
      <c r="B345" s="4" t="s">
        <v>55</v>
      </c>
      <c r="C345" s="12">
        <v>18</v>
      </c>
      <c r="D345" s="19"/>
      <c r="E345" s="9">
        <f t="shared" si="131"/>
        <v>1420913.1807293724</v>
      </c>
      <c r="F345" s="9">
        <f t="shared" si="110"/>
        <v>3.639987479868136</v>
      </c>
      <c r="G345" s="9">
        <f t="shared" si="111"/>
        <v>6.9326904265806476E-3</v>
      </c>
      <c r="H345" s="9">
        <f t="shared" si="112"/>
        <v>77278.848574284784</v>
      </c>
      <c r="I345" s="9">
        <f t="shared" si="113"/>
        <v>1843811.7115237028</v>
      </c>
      <c r="J345" s="9">
        <f t="shared" si="114"/>
        <v>0.77969894828304609</v>
      </c>
      <c r="K345" s="9">
        <f t="shared" si="115"/>
        <v>206294.16196922041</v>
      </c>
      <c r="L345" s="9">
        <f t="shared" si="116"/>
        <v>3566.2575677673194</v>
      </c>
      <c r="M345" s="9">
        <f t="shared" si="117"/>
        <v>3221.7248003714494</v>
      </c>
      <c r="N345" s="9">
        <f t="shared" si="118"/>
        <v>3710.0217007931415</v>
      </c>
      <c r="O345" s="9">
        <f t="shared" si="119"/>
        <v>4872.6534389837143</v>
      </c>
      <c r="P345" s="9">
        <f t="shared" si="120"/>
        <v>369.14233757488546</v>
      </c>
      <c r="Q345" s="9">
        <f t="shared" si="121"/>
        <v>48.275489884449144</v>
      </c>
      <c r="R345" s="9">
        <f t="shared" si="122"/>
        <v>6106405.2491189055</v>
      </c>
      <c r="S345" s="9">
        <f t="shared" si="123"/>
        <v>-31304.834056855179</v>
      </c>
      <c r="T345" s="9">
        <f t="shared" si="124"/>
        <v>-44893.302043526433</v>
      </c>
      <c r="U345" s="9">
        <f t="shared" si="125"/>
        <v>118650.62014580879</v>
      </c>
      <c r="V345" s="9">
        <f t="shared" si="126"/>
        <v>-2294965.2478835434</v>
      </c>
      <c r="W345" s="9">
        <f t="shared" si="127"/>
        <v>-23379.536086364707</v>
      </c>
      <c r="X345" s="9">
        <f t="shared" si="128"/>
        <v>-8089.826813434076</v>
      </c>
      <c r="Y345" s="9">
        <f t="shared" si="129"/>
        <v>422532.17934610322</v>
      </c>
      <c r="Z345" s="9">
        <f t="shared" si="130"/>
        <v>12981.771744126032</v>
      </c>
      <c r="AA345" s="20"/>
      <c r="AB345" s="9">
        <v>939578.3488845448</v>
      </c>
      <c r="AC345" s="9">
        <v>30.022689538814991</v>
      </c>
      <c r="AD345" s="9">
        <v>2.8897630262472551E-2</v>
      </c>
      <c r="AE345" s="9">
        <v>231375.5705819673</v>
      </c>
      <c r="AF345" s="9">
        <v>3738938.6308228979</v>
      </c>
      <c r="AG345" s="9">
        <v>2.290898659828533</v>
      </c>
      <c r="AH345" s="9">
        <v>383009.39800621569</v>
      </c>
      <c r="AI345" s="9">
        <v>11615.997582225116</v>
      </c>
      <c r="AJ345" s="9">
        <v>9072.227728061549</v>
      </c>
      <c r="AK345" s="9">
        <v>11900.55856357732</v>
      </c>
      <c r="AL345" s="9">
        <v>18289.092560653735</v>
      </c>
      <c r="AM345" s="9">
        <v>14325.395555372594</v>
      </c>
      <c r="AN345" s="9">
        <v>360.71101780398595</v>
      </c>
      <c r="AO345" s="9">
        <v>32881143.97356277</v>
      </c>
      <c r="AP345" s="9">
        <v>2380954.8945071436</v>
      </c>
      <c r="AQ345" s="9">
        <v>3369525.223857387</v>
      </c>
      <c r="AR345" s="9">
        <v>630939.95177947765</v>
      </c>
      <c r="AS345" s="9">
        <v>81838376.648389533</v>
      </c>
      <c r="AT345" s="9">
        <v>69144.900083114175</v>
      </c>
      <c r="AU345" s="9">
        <v>135838.95193082924</v>
      </c>
      <c r="AV345" s="9">
        <v>916139.06923163799</v>
      </c>
      <c r="AW345" s="9">
        <v>31795.126556640644</v>
      </c>
      <c r="AX345" s="20"/>
      <c r="AY345" s="9">
        <v>-481334.83184482751</v>
      </c>
      <c r="AZ345" s="9">
        <v>26.382702058946855</v>
      </c>
      <c r="BA345" s="9">
        <v>2.1964939835891904E-2</v>
      </c>
      <c r="BB345" s="9">
        <v>154096.72200768252</v>
      </c>
      <c r="BC345" s="9">
        <v>1895126.9192991951</v>
      </c>
      <c r="BD345" s="9">
        <v>1.5111997115454869</v>
      </c>
      <c r="BE345" s="9">
        <v>176715.23603699528</v>
      </c>
      <c r="BF345" s="9">
        <v>8049.7400144577969</v>
      </c>
      <c r="BG345" s="9">
        <v>5850.5029276900996</v>
      </c>
      <c r="BH345" s="9">
        <v>8190.536862784179</v>
      </c>
      <c r="BI345" s="9">
        <v>13416.439121670021</v>
      </c>
      <c r="BJ345" s="9">
        <v>13956.253217797708</v>
      </c>
      <c r="BK345" s="9">
        <v>312.43552791953681</v>
      </c>
      <c r="BL345" s="9">
        <v>26774738.724443864</v>
      </c>
      <c r="BM345" s="9">
        <v>2412259.7285639988</v>
      </c>
      <c r="BN345" s="9">
        <v>3414418.5259009134</v>
      </c>
      <c r="BO345" s="9">
        <v>512289.33163366886</v>
      </c>
      <c r="BP345" s="9">
        <v>84133341.896273077</v>
      </c>
      <c r="BQ345" s="9">
        <v>92524.436169478882</v>
      </c>
      <c r="BR345" s="9">
        <v>143928.77874426331</v>
      </c>
      <c r="BS345" s="9">
        <v>493606.88988553477</v>
      </c>
      <c r="BT345" s="9">
        <v>18813.354812514612</v>
      </c>
      <c r="BU345" s="20"/>
    </row>
    <row r="346" spans="2:73" x14ac:dyDescent="0.2">
      <c r="B346" s="4" t="s">
        <v>55</v>
      </c>
      <c r="C346" s="12">
        <v>19</v>
      </c>
      <c r="D346" s="19"/>
      <c r="E346" s="9">
        <f t="shared" si="131"/>
        <v>1646390.2342749599</v>
      </c>
      <c r="F346" s="9">
        <f t="shared" si="110"/>
        <v>3.9849829094010865</v>
      </c>
      <c r="G346" s="9">
        <f t="shared" si="111"/>
        <v>7.5134737290579526E-3</v>
      </c>
      <c r="H346" s="9">
        <f t="shared" si="112"/>
        <v>83214.495641308982</v>
      </c>
      <c r="I346" s="9">
        <f t="shared" si="113"/>
        <v>1970142.1787460663</v>
      </c>
      <c r="J346" s="9">
        <f t="shared" si="114"/>
        <v>0.83290841040498842</v>
      </c>
      <c r="K346" s="9">
        <f t="shared" si="115"/>
        <v>217843.89089403473</v>
      </c>
      <c r="L346" s="9">
        <f t="shared" si="116"/>
        <v>3831.4120838828112</v>
      </c>
      <c r="M346" s="9">
        <f t="shared" si="117"/>
        <v>3478.3399775391708</v>
      </c>
      <c r="N346" s="9">
        <f t="shared" si="118"/>
        <v>3985.6072789265181</v>
      </c>
      <c r="O346" s="9">
        <f t="shared" si="119"/>
        <v>5326.4984306007609</v>
      </c>
      <c r="P346" s="9">
        <f t="shared" si="120"/>
        <v>434.5479502857379</v>
      </c>
      <c r="Q346" s="9">
        <f t="shared" si="121"/>
        <v>53.242102658048793</v>
      </c>
      <c r="R346" s="9">
        <f t="shared" si="122"/>
        <v>7244057.741137635</v>
      </c>
      <c r="S346" s="9">
        <f t="shared" si="123"/>
        <v>-25808.928426530212</v>
      </c>
      <c r="T346" s="9">
        <f t="shared" si="124"/>
        <v>-37009.349831820931</v>
      </c>
      <c r="U346" s="9">
        <f t="shared" si="125"/>
        <v>128634.15442301868</v>
      </c>
      <c r="V346" s="9">
        <f t="shared" si="126"/>
        <v>-2159381.1356942207</v>
      </c>
      <c r="W346" s="9">
        <f t="shared" si="127"/>
        <v>-20984.520323610835</v>
      </c>
      <c r="X346" s="9">
        <f t="shared" si="128"/>
        <v>-7696.4105925595504</v>
      </c>
      <c r="Y346" s="9">
        <f t="shared" si="129"/>
        <v>451297.46604931029</v>
      </c>
      <c r="Z346" s="9">
        <f t="shared" si="130"/>
        <v>13915.16827395128</v>
      </c>
      <c r="AA346" s="20"/>
      <c r="AB346" s="9">
        <v>1138314.578438753</v>
      </c>
      <c r="AC346" s="9">
        <v>31.833390638289426</v>
      </c>
      <c r="AD346" s="9">
        <v>3.0698688000277179E-2</v>
      </c>
      <c r="AE346" s="9">
        <v>245872.14664941825</v>
      </c>
      <c r="AF346" s="9">
        <v>3970553.9268952161</v>
      </c>
      <c r="AG346" s="9">
        <v>2.4280636614807798</v>
      </c>
      <c r="AH346" s="9">
        <v>404376.64004419628</v>
      </c>
      <c r="AI346" s="9">
        <v>12328.359876921593</v>
      </c>
      <c r="AJ346" s="9">
        <v>9653.8708456565018</v>
      </c>
      <c r="AK346" s="9">
        <v>12631.173967420924</v>
      </c>
      <c r="AL346" s="9">
        <v>19488.295281252449</v>
      </c>
      <c r="AM346" s="9">
        <v>15166.148569072211</v>
      </c>
      <c r="AN346" s="9">
        <v>383.03515990644877</v>
      </c>
      <c r="AO346" s="9">
        <v>35506281.950272828</v>
      </c>
      <c r="AP346" s="9">
        <v>2520465.2295021354</v>
      </c>
      <c r="AQ346" s="9">
        <v>3567099.0941747013</v>
      </c>
      <c r="AR346" s="9">
        <v>669384.00448078022</v>
      </c>
      <c r="AS346" s="9">
        <v>86648035.310371801</v>
      </c>
      <c r="AT346" s="9">
        <v>76680.162299727992</v>
      </c>
      <c r="AU346" s="9">
        <v>144228.41141527391</v>
      </c>
      <c r="AV346" s="9">
        <v>972326.96092848573</v>
      </c>
      <c r="AW346" s="9">
        <v>33773.709464938933</v>
      </c>
      <c r="AX346" s="20"/>
      <c r="AY346" s="9">
        <v>-508075.65583620692</v>
      </c>
      <c r="AZ346" s="9">
        <v>27.84840772888834</v>
      </c>
      <c r="BA346" s="9">
        <v>2.3185214271219227E-2</v>
      </c>
      <c r="BB346" s="9">
        <v>162657.65100810927</v>
      </c>
      <c r="BC346" s="9">
        <v>2000411.7481491498</v>
      </c>
      <c r="BD346" s="9">
        <v>1.5951552510757914</v>
      </c>
      <c r="BE346" s="9">
        <v>186532.74915016154</v>
      </c>
      <c r="BF346" s="9">
        <v>8496.947793038782</v>
      </c>
      <c r="BG346" s="9">
        <v>6175.530868117331</v>
      </c>
      <c r="BH346" s="9">
        <v>8645.5666884944058</v>
      </c>
      <c r="BI346" s="9">
        <v>14161.796850651688</v>
      </c>
      <c r="BJ346" s="9">
        <v>14731.600618786473</v>
      </c>
      <c r="BK346" s="9">
        <v>329.79305724839998</v>
      </c>
      <c r="BL346" s="9">
        <v>28262224.209135193</v>
      </c>
      <c r="BM346" s="9">
        <v>2546274.1579286656</v>
      </c>
      <c r="BN346" s="9">
        <v>3604108.4440065222</v>
      </c>
      <c r="BO346" s="9">
        <v>540749.85005776153</v>
      </c>
      <c r="BP346" s="9">
        <v>88807416.446066022</v>
      </c>
      <c r="BQ346" s="9">
        <v>97664.682623338827</v>
      </c>
      <c r="BR346" s="9">
        <v>151924.82200783346</v>
      </c>
      <c r="BS346" s="9">
        <v>521029.49487917544</v>
      </c>
      <c r="BT346" s="9">
        <v>19858.541190987653</v>
      </c>
      <c r="BU346" s="20"/>
    </row>
    <row r="347" spans="2:73" x14ac:dyDescent="0.2">
      <c r="B347" s="5" t="s">
        <v>55</v>
      </c>
      <c r="C347" s="13">
        <v>20</v>
      </c>
      <c r="D347" s="19"/>
      <c r="E347" s="10">
        <f t="shared" si="131"/>
        <v>1842695.6396565908</v>
      </c>
      <c r="F347" s="10">
        <f t="shared" si="110"/>
        <v>4.3175099324340458</v>
      </c>
      <c r="G347" s="10">
        <f t="shared" si="111"/>
        <v>8.0805886935352983E-3</v>
      </c>
      <c r="H347" s="10">
        <f t="shared" si="112"/>
        <v>88975.768473333388</v>
      </c>
      <c r="I347" s="10">
        <f t="shared" si="113"/>
        <v>2094172.276393434</v>
      </c>
      <c r="J347" s="10">
        <f t="shared" si="114"/>
        <v>0.88530020677693155</v>
      </c>
      <c r="K347" s="10">
        <f t="shared" si="115"/>
        <v>229366.93071884947</v>
      </c>
      <c r="L347" s="10">
        <f t="shared" si="116"/>
        <v>4092.9614074983128</v>
      </c>
      <c r="M347" s="10">
        <f t="shared" si="117"/>
        <v>3727.8257514569113</v>
      </c>
      <c r="N347" s="10">
        <f t="shared" si="118"/>
        <v>4257.3510935598988</v>
      </c>
      <c r="O347" s="10">
        <f t="shared" si="119"/>
        <v>5770.1657874678349</v>
      </c>
      <c r="P347" s="10">
        <f t="shared" si="120"/>
        <v>496.08829424660871</v>
      </c>
      <c r="Q347" s="10">
        <f t="shared" si="121"/>
        <v>58.081282556648716</v>
      </c>
      <c r="R347" s="10">
        <f t="shared" si="122"/>
        <v>8360101.1161564253</v>
      </c>
      <c r="S347" s="10">
        <f t="shared" si="123"/>
        <v>-20858.345496201422</v>
      </c>
      <c r="T347" s="10">
        <f t="shared" si="124"/>
        <v>-29909.718070107047</v>
      </c>
      <c r="U347" s="10">
        <f t="shared" si="125"/>
        <v>138139.60892522964</v>
      </c>
      <c r="V347" s="10">
        <f t="shared" si="126"/>
        <v>-2042244.8825048357</v>
      </c>
      <c r="W347" s="10">
        <f t="shared" si="127"/>
        <v>-18697.498020856772</v>
      </c>
      <c r="X347" s="10">
        <f t="shared" si="128"/>
        <v>-7423.9331741849892</v>
      </c>
      <c r="Y347" s="10">
        <f t="shared" si="129"/>
        <v>479513.80902751803</v>
      </c>
      <c r="Z347" s="10">
        <f t="shared" si="130"/>
        <v>14824.90539127657</v>
      </c>
      <c r="AA347" s="20"/>
      <c r="AB347" s="10">
        <v>1307879.1598290042</v>
      </c>
      <c r="AC347" s="10">
        <v>33.631623331263889</v>
      </c>
      <c r="AD347" s="10">
        <v>3.2486077400081852E-2</v>
      </c>
      <c r="AE347" s="10">
        <v>260194.34848186947</v>
      </c>
      <c r="AF347" s="10">
        <v>4199868.8533925386</v>
      </c>
      <c r="AG347" s="10">
        <v>2.5644109973830282</v>
      </c>
      <c r="AH347" s="10">
        <v>425717.19298217742</v>
      </c>
      <c r="AI347" s="10">
        <v>13037.116979118086</v>
      </c>
      <c r="AJ347" s="10">
        <v>10228.384560001467</v>
      </c>
      <c r="AK347" s="10">
        <v>13357.947607764539</v>
      </c>
      <c r="AL347" s="10">
        <v>20677.320367101191</v>
      </c>
      <c r="AM347" s="10">
        <v>16003.036314021838</v>
      </c>
      <c r="AN347" s="10">
        <v>405.23186913391191</v>
      </c>
      <c r="AO347" s="10">
        <v>38109810.809982933</v>
      </c>
      <c r="AP347" s="10">
        <v>2659430.2417971292</v>
      </c>
      <c r="AQ347" s="10">
        <v>3763888.6440420197</v>
      </c>
      <c r="AR347" s="10">
        <v>707349.97740708385</v>
      </c>
      <c r="AS347" s="10">
        <v>91439246.113354117</v>
      </c>
      <c r="AT347" s="10">
        <v>84107.431056341942</v>
      </c>
      <c r="AU347" s="10">
        <v>152496.93209721876</v>
      </c>
      <c r="AV347" s="10">
        <v>1027965.9089003345</v>
      </c>
      <c r="AW347" s="10">
        <v>35728.632960737261</v>
      </c>
      <c r="AX347" s="20"/>
      <c r="AY347" s="10">
        <v>-534816.47982758668</v>
      </c>
      <c r="AZ347" s="10">
        <v>29.314113398829843</v>
      </c>
      <c r="BA347" s="10">
        <v>2.4405488706546553E-2</v>
      </c>
      <c r="BB347" s="10">
        <v>171218.58000853608</v>
      </c>
      <c r="BC347" s="10">
        <v>2105696.5769991046</v>
      </c>
      <c r="BD347" s="10">
        <v>1.6791107906060967</v>
      </c>
      <c r="BE347" s="10">
        <v>196350.26226332795</v>
      </c>
      <c r="BF347" s="10">
        <v>8944.1555716197727</v>
      </c>
      <c r="BG347" s="10">
        <v>6500.5588085445552</v>
      </c>
      <c r="BH347" s="10">
        <v>9100.5965142046407</v>
      </c>
      <c r="BI347" s="10">
        <v>14907.154579633356</v>
      </c>
      <c r="BJ347" s="10">
        <v>15506.948019775229</v>
      </c>
      <c r="BK347" s="10">
        <v>347.1505865772632</v>
      </c>
      <c r="BL347" s="10">
        <v>29749709.693826508</v>
      </c>
      <c r="BM347" s="10">
        <v>2680288.5872933306</v>
      </c>
      <c r="BN347" s="10">
        <v>3793798.3621121268</v>
      </c>
      <c r="BO347" s="10">
        <v>569210.36848185421</v>
      </c>
      <c r="BP347" s="10">
        <v>93481490.995858952</v>
      </c>
      <c r="BQ347" s="10">
        <v>102804.92907719871</v>
      </c>
      <c r="BR347" s="10">
        <v>159920.86527140375</v>
      </c>
      <c r="BS347" s="10">
        <v>548452.09987281647</v>
      </c>
      <c r="BT347" s="10">
        <v>20903.727569460691</v>
      </c>
      <c r="BU347" s="20"/>
    </row>
    <row r="348" spans="2:73" x14ac:dyDescent="0.2">
      <c r="B348" s="7" t="s">
        <v>56</v>
      </c>
      <c r="C348" s="11">
        <v>1</v>
      </c>
      <c r="D348" s="19"/>
      <c r="E348" s="8">
        <f t="shared" si="131"/>
        <v>0</v>
      </c>
      <c r="F348" s="8">
        <f t="shared" si="110"/>
        <v>0</v>
      </c>
      <c r="G348" s="8">
        <f t="shared" si="111"/>
        <v>0</v>
      </c>
      <c r="H348" s="8">
        <f t="shared" si="112"/>
        <v>0</v>
      </c>
      <c r="I348" s="8">
        <f t="shared" si="113"/>
        <v>0</v>
      </c>
      <c r="J348" s="8">
        <f t="shared" si="114"/>
        <v>0</v>
      </c>
      <c r="K348" s="8">
        <f t="shared" si="115"/>
        <v>0</v>
      </c>
      <c r="L348" s="8">
        <f t="shared" si="116"/>
        <v>0</v>
      </c>
      <c r="M348" s="8">
        <f t="shared" si="117"/>
        <v>0</v>
      </c>
      <c r="N348" s="8">
        <f t="shared" si="118"/>
        <v>0</v>
      </c>
      <c r="O348" s="8">
        <f t="shared" si="119"/>
        <v>0</v>
      </c>
      <c r="P348" s="8">
        <f t="shared" si="120"/>
        <v>0</v>
      </c>
      <c r="Q348" s="8">
        <f t="shared" si="121"/>
        <v>0</v>
      </c>
      <c r="R348" s="8">
        <f t="shared" si="122"/>
        <v>0</v>
      </c>
      <c r="S348" s="8">
        <f t="shared" si="123"/>
        <v>0</v>
      </c>
      <c r="T348" s="8">
        <f t="shared" si="124"/>
        <v>0</v>
      </c>
      <c r="U348" s="8">
        <f t="shared" si="125"/>
        <v>0</v>
      </c>
      <c r="V348" s="8">
        <f t="shared" si="126"/>
        <v>0</v>
      </c>
      <c r="W348" s="8">
        <f t="shared" si="127"/>
        <v>0</v>
      </c>
      <c r="X348" s="8">
        <f t="shared" si="128"/>
        <v>0</v>
      </c>
      <c r="Y348" s="8">
        <f t="shared" si="129"/>
        <v>0</v>
      </c>
      <c r="Z348" s="8">
        <f t="shared" si="130"/>
        <v>0</v>
      </c>
      <c r="AA348" s="20"/>
      <c r="AB348" s="8">
        <v>-26740.823991379308</v>
      </c>
      <c r="AC348" s="8">
        <v>1.4657056699414917</v>
      </c>
      <c r="AD348" s="8">
        <v>1.2202744353273284E-3</v>
      </c>
      <c r="AE348" s="8">
        <v>8560.9290004268023</v>
      </c>
      <c r="AF348" s="8">
        <v>105284.82884995527</v>
      </c>
      <c r="AG348" s="8">
        <v>8.3955539530304837E-2</v>
      </c>
      <c r="AH348" s="8">
        <v>9817.5131131663984</v>
      </c>
      <c r="AI348" s="8">
        <v>447.20777858098864</v>
      </c>
      <c r="AJ348" s="8">
        <v>325.0279404272278</v>
      </c>
      <c r="AK348" s="8">
        <v>455.02982571023216</v>
      </c>
      <c r="AL348" s="8">
        <v>745.35772898166795</v>
      </c>
      <c r="AM348" s="8">
        <v>775.34740098876114</v>
      </c>
      <c r="AN348" s="8">
        <v>17.357529328863158</v>
      </c>
      <c r="AO348" s="8">
        <v>1487485.4846913256</v>
      </c>
      <c r="AP348" s="8">
        <v>134014.42936466658</v>
      </c>
      <c r="AQ348" s="8">
        <v>189689.91810560631</v>
      </c>
      <c r="AR348" s="8">
        <v>28460.518424092719</v>
      </c>
      <c r="AS348" s="8">
        <v>4674074.5497929482</v>
      </c>
      <c r="AT348" s="8">
        <v>5140.2464538599361</v>
      </c>
      <c r="AU348" s="8">
        <v>7996.0432635701854</v>
      </c>
      <c r="AV348" s="8">
        <v>27422.604993640809</v>
      </c>
      <c r="AW348" s="8">
        <v>1045.186378473034</v>
      </c>
      <c r="AX348" s="20"/>
      <c r="AY348" s="8">
        <v>-26740.823991379308</v>
      </c>
      <c r="AZ348" s="8">
        <v>1.4657056699414917</v>
      </c>
      <c r="BA348" s="8">
        <v>1.2202744353273284E-3</v>
      </c>
      <c r="BB348" s="8">
        <v>8560.9290004268023</v>
      </c>
      <c r="BC348" s="8">
        <v>105284.82884995527</v>
      </c>
      <c r="BD348" s="8">
        <v>8.3955539530304837E-2</v>
      </c>
      <c r="BE348" s="8">
        <v>9817.5131131663984</v>
      </c>
      <c r="BF348" s="8">
        <v>447.20777858098864</v>
      </c>
      <c r="BG348" s="8">
        <v>325.0279404272278</v>
      </c>
      <c r="BH348" s="8">
        <v>455.02982571023216</v>
      </c>
      <c r="BI348" s="8">
        <v>745.35772898166795</v>
      </c>
      <c r="BJ348" s="8">
        <v>775.34740098876114</v>
      </c>
      <c r="BK348" s="8">
        <v>17.357529328863158</v>
      </c>
      <c r="BL348" s="8">
        <v>1487485.4846913256</v>
      </c>
      <c r="BM348" s="8">
        <v>134014.42936466658</v>
      </c>
      <c r="BN348" s="8">
        <v>189689.91810560631</v>
      </c>
      <c r="BO348" s="8">
        <v>28460.518424092719</v>
      </c>
      <c r="BP348" s="8">
        <v>4674074.5497929482</v>
      </c>
      <c r="BQ348" s="8">
        <v>5140.2464538599361</v>
      </c>
      <c r="BR348" s="8">
        <v>7996.0432635701854</v>
      </c>
      <c r="BS348" s="8">
        <v>27422.604993640809</v>
      </c>
      <c r="BT348" s="8">
        <v>1045.186378473034</v>
      </c>
      <c r="BU348" s="20"/>
    </row>
    <row r="349" spans="2:73" x14ac:dyDescent="0.2">
      <c r="B349" s="4" t="s">
        <v>56</v>
      </c>
      <c r="C349" s="12">
        <v>2</v>
      </c>
      <c r="D349" s="19"/>
      <c r="E349" s="9">
        <f t="shared" si="131"/>
        <v>0</v>
      </c>
      <c r="F349" s="9">
        <f t="shared" si="110"/>
        <v>0</v>
      </c>
      <c r="G349" s="9">
        <f t="shared" si="111"/>
        <v>0</v>
      </c>
      <c r="H349" s="9">
        <f t="shared" si="112"/>
        <v>0</v>
      </c>
      <c r="I349" s="9">
        <f t="shared" si="113"/>
        <v>0</v>
      </c>
      <c r="J349" s="9">
        <f t="shared" si="114"/>
        <v>0</v>
      </c>
      <c r="K349" s="9">
        <f t="shared" si="115"/>
        <v>0</v>
      </c>
      <c r="L349" s="9">
        <f t="shared" si="116"/>
        <v>0</v>
      </c>
      <c r="M349" s="9">
        <f t="shared" si="117"/>
        <v>0</v>
      </c>
      <c r="N349" s="9">
        <f t="shared" si="118"/>
        <v>0</v>
      </c>
      <c r="O349" s="9">
        <f t="shared" si="119"/>
        <v>0</v>
      </c>
      <c r="P349" s="9">
        <f t="shared" si="120"/>
        <v>0</v>
      </c>
      <c r="Q349" s="9">
        <f t="shared" si="121"/>
        <v>0</v>
      </c>
      <c r="R349" s="9">
        <f t="shared" si="122"/>
        <v>0</v>
      </c>
      <c r="S349" s="9">
        <f t="shared" si="123"/>
        <v>0</v>
      </c>
      <c r="T349" s="9">
        <f t="shared" si="124"/>
        <v>0</v>
      </c>
      <c r="U349" s="9">
        <f t="shared" si="125"/>
        <v>0</v>
      </c>
      <c r="V349" s="9">
        <f t="shared" si="126"/>
        <v>0</v>
      </c>
      <c r="W349" s="9">
        <f t="shared" si="127"/>
        <v>0</v>
      </c>
      <c r="X349" s="9">
        <f t="shared" si="128"/>
        <v>0</v>
      </c>
      <c r="Y349" s="9">
        <f t="shared" si="129"/>
        <v>0</v>
      </c>
      <c r="Z349" s="9">
        <f t="shared" si="130"/>
        <v>0</v>
      </c>
      <c r="AA349" s="20"/>
      <c r="AB349" s="9">
        <v>-53481.647982758615</v>
      </c>
      <c r="AC349" s="9">
        <v>2.9314113398829833</v>
      </c>
      <c r="AD349" s="9">
        <v>2.4405488706546567E-3</v>
      </c>
      <c r="AE349" s="9">
        <v>17121.858000853605</v>
      </c>
      <c r="AF349" s="9">
        <v>210569.65769991055</v>
      </c>
      <c r="AG349" s="9">
        <v>0.16791107906060967</v>
      </c>
      <c r="AH349" s="9">
        <v>19635.026226332797</v>
      </c>
      <c r="AI349" s="9">
        <v>894.41555716197729</v>
      </c>
      <c r="AJ349" s="9">
        <v>650.05588085445561</v>
      </c>
      <c r="AK349" s="9">
        <v>910.05965142046432</v>
      </c>
      <c r="AL349" s="9">
        <v>1490.7154579633359</v>
      </c>
      <c r="AM349" s="9">
        <v>1550.6948019775223</v>
      </c>
      <c r="AN349" s="9">
        <v>34.715058657726317</v>
      </c>
      <c r="AO349" s="9">
        <v>2974970.9693826512</v>
      </c>
      <c r="AP349" s="9">
        <v>268028.85872933315</v>
      </c>
      <c r="AQ349" s="9">
        <v>379379.83621121262</v>
      </c>
      <c r="AR349" s="9">
        <v>56921.036848185438</v>
      </c>
      <c r="AS349" s="9">
        <v>9348149.0995858964</v>
      </c>
      <c r="AT349" s="9">
        <v>10280.492907719872</v>
      </c>
      <c r="AU349" s="9">
        <v>15992.086527140371</v>
      </c>
      <c r="AV349" s="9">
        <v>54845.209987281618</v>
      </c>
      <c r="AW349" s="9">
        <v>2090.372756946068</v>
      </c>
      <c r="AX349" s="20"/>
      <c r="AY349" s="9">
        <v>-53481.647982758615</v>
      </c>
      <c r="AZ349" s="9">
        <v>2.9314113398829833</v>
      </c>
      <c r="BA349" s="9">
        <v>2.4405488706546567E-3</v>
      </c>
      <c r="BB349" s="9">
        <v>17121.858000853605</v>
      </c>
      <c r="BC349" s="9">
        <v>210569.65769991055</v>
      </c>
      <c r="BD349" s="9">
        <v>0.16791107906060967</v>
      </c>
      <c r="BE349" s="9">
        <v>19635.026226332797</v>
      </c>
      <c r="BF349" s="9">
        <v>894.41555716197729</v>
      </c>
      <c r="BG349" s="9">
        <v>650.05588085445561</v>
      </c>
      <c r="BH349" s="9">
        <v>910.05965142046432</v>
      </c>
      <c r="BI349" s="9">
        <v>1490.7154579633359</v>
      </c>
      <c r="BJ349" s="9">
        <v>1550.6948019775223</v>
      </c>
      <c r="BK349" s="9">
        <v>34.715058657726317</v>
      </c>
      <c r="BL349" s="9">
        <v>2974970.9693826512</v>
      </c>
      <c r="BM349" s="9">
        <v>268028.85872933315</v>
      </c>
      <c r="BN349" s="9">
        <v>379379.83621121262</v>
      </c>
      <c r="BO349" s="9">
        <v>56921.036848185438</v>
      </c>
      <c r="BP349" s="9">
        <v>9348149.0995858964</v>
      </c>
      <c r="BQ349" s="9">
        <v>10280.492907719872</v>
      </c>
      <c r="BR349" s="9">
        <v>15992.086527140371</v>
      </c>
      <c r="BS349" s="9">
        <v>54845.209987281618</v>
      </c>
      <c r="BT349" s="9">
        <v>2090.372756946068</v>
      </c>
      <c r="BU349" s="20"/>
    </row>
    <row r="350" spans="2:73" x14ac:dyDescent="0.2">
      <c r="B350" s="4" t="s">
        <v>56</v>
      </c>
      <c r="C350" s="12">
        <v>3</v>
      </c>
      <c r="D350" s="19"/>
      <c r="E350" s="9">
        <f t="shared" si="131"/>
        <v>0</v>
      </c>
      <c r="F350" s="9">
        <f t="shared" si="110"/>
        <v>0</v>
      </c>
      <c r="G350" s="9">
        <f t="shared" si="111"/>
        <v>0</v>
      </c>
      <c r="H350" s="9">
        <f t="shared" si="112"/>
        <v>0</v>
      </c>
      <c r="I350" s="9">
        <f t="shared" si="113"/>
        <v>0</v>
      </c>
      <c r="J350" s="9">
        <f t="shared" si="114"/>
        <v>0</v>
      </c>
      <c r="K350" s="9">
        <f t="shared" si="115"/>
        <v>0</v>
      </c>
      <c r="L350" s="9">
        <f t="shared" si="116"/>
        <v>0</v>
      </c>
      <c r="M350" s="9">
        <f t="shared" si="117"/>
        <v>0</v>
      </c>
      <c r="N350" s="9">
        <f t="shared" si="118"/>
        <v>0</v>
      </c>
      <c r="O350" s="9">
        <f t="shared" si="119"/>
        <v>0</v>
      </c>
      <c r="P350" s="9">
        <f t="shared" si="120"/>
        <v>0</v>
      </c>
      <c r="Q350" s="9">
        <f t="shared" si="121"/>
        <v>0</v>
      </c>
      <c r="R350" s="9">
        <f t="shared" si="122"/>
        <v>0</v>
      </c>
      <c r="S350" s="9">
        <f t="shared" si="123"/>
        <v>0</v>
      </c>
      <c r="T350" s="9">
        <f t="shared" si="124"/>
        <v>0</v>
      </c>
      <c r="U350" s="9">
        <f t="shared" si="125"/>
        <v>0</v>
      </c>
      <c r="V350" s="9">
        <f t="shared" si="126"/>
        <v>0</v>
      </c>
      <c r="W350" s="9">
        <f t="shared" si="127"/>
        <v>0</v>
      </c>
      <c r="X350" s="9">
        <f t="shared" si="128"/>
        <v>0</v>
      </c>
      <c r="Y350" s="9">
        <f t="shared" si="129"/>
        <v>0</v>
      </c>
      <c r="Z350" s="9">
        <f t="shared" si="130"/>
        <v>0</v>
      </c>
      <c r="AA350" s="20"/>
      <c r="AB350" s="9">
        <v>-80222.471974137952</v>
      </c>
      <c r="AC350" s="9">
        <v>4.3971170098244725</v>
      </c>
      <c r="AD350" s="9">
        <v>3.6608233059819834E-3</v>
      </c>
      <c r="AE350" s="9">
        <v>25682.787001280416</v>
      </c>
      <c r="AF350" s="9">
        <v>315854.48654986604</v>
      </c>
      <c r="AG350" s="9">
        <v>0.25186661859091447</v>
      </c>
      <c r="AH350" s="9">
        <v>29452.539339499217</v>
      </c>
      <c r="AI350" s="9">
        <v>1341.6233357429662</v>
      </c>
      <c r="AJ350" s="9">
        <v>975.08382128168364</v>
      </c>
      <c r="AK350" s="9">
        <v>1365.0894771306964</v>
      </c>
      <c r="AL350" s="9">
        <v>2236.0731869450033</v>
      </c>
      <c r="AM350" s="9">
        <v>2326.0422029662845</v>
      </c>
      <c r="AN350" s="9">
        <v>52.072587986589461</v>
      </c>
      <c r="AO350" s="9">
        <v>4462456.4540739749</v>
      </c>
      <c r="AP350" s="9">
        <v>402043.28809399978</v>
      </c>
      <c r="AQ350" s="9">
        <v>569069.75431681878</v>
      </c>
      <c r="AR350" s="9">
        <v>85381.555272278129</v>
      </c>
      <c r="AS350" s="9">
        <v>14022223.649378847</v>
      </c>
      <c r="AT350" s="9">
        <v>15420.73936157981</v>
      </c>
      <c r="AU350" s="9">
        <v>23988.129790710558</v>
      </c>
      <c r="AV350" s="9">
        <v>82267.814980922456</v>
      </c>
      <c r="AW350" s="9">
        <v>3135.5591354191033</v>
      </c>
      <c r="AX350" s="20"/>
      <c r="AY350" s="9">
        <v>-80222.471974137938</v>
      </c>
      <c r="AZ350" s="9">
        <v>4.3971170098244725</v>
      </c>
      <c r="BA350" s="9">
        <v>3.6608233059819834E-3</v>
      </c>
      <c r="BB350" s="9">
        <v>25682.787001280416</v>
      </c>
      <c r="BC350" s="9">
        <v>315854.48654986604</v>
      </c>
      <c r="BD350" s="9">
        <v>0.25186661859091447</v>
      </c>
      <c r="BE350" s="9">
        <v>29452.539339499217</v>
      </c>
      <c r="BF350" s="9">
        <v>1341.6233357429662</v>
      </c>
      <c r="BG350" s="9">
        <v>975.08382128168364</v>
      </c>
      <c r="BH350" s="9">
        <v>1365.0894771306964</v>
      </c>
      <c r="BI350" s="9">
        <v>2236.0731869450033</v>
      </c>
      <c r="BJ350" s="9">
        <v>2326.0422029662845</v>
      </c>
      <c r="BK350" s="9">
        <v>52.072587986589461</v>
      </c>
      <c r="BL350" s="9">
        <v>4462456.4540739749</v>
      </c>
      <c r="BM350" s="9">
        <v>402043.28809399978</v>
      </c>
      <c r="BN350" s="9">
        <v>569069.75431681878</v>
      </c>
      <c r="BO350" s="9">
        <v>85381.555272278129</v>
      </c>
      <c r="BP350" s="9">
        <v>14022223.649378847</v>
      </c>
      <c r="BQ350" s="9">
        <v>15420.73936157981</v>
      </c>
      <c r="BR350" s="9">
        <v>23988.129790710558</v>
      </c>
      <c r="BS350" s="9">
        <v>82267.814980922456</v>
      </c>
      <c r="BT350" s="9">
        <v>3135.5591354191033</v>
      </c>
      <c r="BU350" s="20"/>
    </row>
    <row r="351" spans="2:73" x14ac:dyDescent="0.2">
      <c r="B351" s="4" t="s">
        <v>56</v>
      </c>
      <c r="C351" s="12">
        <v>4</v>
      </c>
      <c r="D351" s="19"/>
      <c r="E351" s="9">
        <f t="shared" si="131"/>
        <v>-400407.61908500397</v>
      </c>
      <c r="F351" s="9">
        <f t="shared" si="110"/>
        <v>-8.5202802236355346E-2</v>
      </c>
      <c r="G351" s="9">
        <f t="shared" si="111"/>
        <v>-2.1596875571312183E-4</v>
      </c>
      <c r="H351" s="9">
        <f t="shared" si="112"/>
        <v>-3014.892400350087</v>
      </c>
      <c r="I351" s="9">
        <f t="shared" si="113"/>
        <v>-35283.844609689259</v>
      </c>
      <c r="J351" s="9">
        <f t="shared" si="114"/>
        <v>-7.4336487397210771E-3</v>
      </c>
      <c r="K351" s="9">
        <f t="shared" si="115"/>
        <v>-114.54371760896902</v>
      </c>
      <c r="L351" s="9">
        <f t="shared" si="116"/>
        <v>-106.80010240066122</v>
      </c>
      <c r="M351" s="9">
        <f t="shared" si="117"/>
        <v>-73.806171993283897</v>
      </c>
      <c r="N351" s="9">
        <f t="shared" si="118"/>
        <v>-111.59989464428895</v>
      </c>
      <c r="O351" s="9">
        <f t="shared" si="119"/>
        <v>-200.59875511740165</v>
      </c>
      <c r="P351" s="9">
        <f t="shared" si="120"/>
        <v>-9.5190214715098591</v>
      </c>
      <c r="Q351" s="9">
        <f t="shared" si="121"/>
        <v>-0.7138605356372949</v>
      </c>
      <c r="R351" s="9">
        <f t="shared" si="122"/>
        <v>-187004.41032982431</v>
      </c>
      <c r="S351" s="9">
        <f t="shared" si="123"/>
        <v>1384.8714967813576</v>
      </c>
      <c r="T351" s="9">
        <f t="shared" si="124"/>
        <v>1597.6899879055563</v>
      </c>
      <c r="U351" s="9">
        <f t="shared" si="125"/>
        <v>-1992.3693022724474</v>
      </c>
      <c r="V351" s="9">
        <f t="shared" si="126"/>
        <v>5462.841974183917</v>
      </c>
      <c r="W351" s="9">
        <f t="shared" si="127"/>
        <v>-5549.2461150800791</v>
      </c>
      <c r="X351" s="9">
        <f t="shared" si="128"/>
        <v>-771.67208235272483</v>
      </c>
      <c r="Y351" s="9">
        <f t="shared" si="129"/>
        <v>-9100.8661911327799</v>
      </c>
      <c r="Z351" s="9">
        <f t="shared" si="130"/>
        <v>-266.85544352796524</v>
      </c>
      <c r="AA351" s="20"/>
      <c r="AB351" s="9">
        <v>-507370.9150505212</v>
      </c>
      <c r="AC351" s="9">
        <v>5.7776198775296113</v>
      </c>
      <c r="AD351" s="9">
        <v>4.6651289855961916E-3</v>
      </c>
      <c r="AE351" s="9">
        <v>31228.823601357122</v>
      </c>
      <c r="AF351" s="9">
        <v>385855.47079013183</v>
      </c>
      <c r="AG351" s="9">
        <v>0.32838850938149827</v>
      </c>
      <c r="AH351" s="9">
        <v>39155.508735056625</v>
      </c>
      <c r="AI351" s="9">
        <v>1682.0310119232934</v>
      </c>
      <c r="AJ351" s="9">
        <v>1226.3055897156273</v>
      </c>
      <c r="AK351" s="9">
        <v>1708.5194081966397</v>
      </c>
      <c r="AL351" s="9">
        <v>2780.8321608092701</v>
      </c>
      <c r="AM351" s="9">
        <v>3091.8705824835347</v>
      </c>
      <c r="AN351" s="9">
        <v>68.716256779815339</v>
      </c>
      <c r="AO351" s="9">
        <v>5762937.528435478</v>
      </c>
      <c r="AP351" s="9">
        <v>537442.58895544766</v>
      </c>
      <c r="AQ351" s="9">
        <v>760357.3624103308</v>
      </c>
      <c r="AR351" s="9">
        <v>111849.70439409843</v>
      </c>
      <c r="AS351" s="9">
        <v>18701761.041145977</v>
      </c>
      <c r="AT351" s="9">
        <v>15011.739700359665</v>
      </c>
      <c r="AU351" s="9">
        <v>31212.500971928017</v>
      </c>
      <c r="AV351" s="9">
        <v>100589.55378343046</v>
      </c>
      <c r="AW351" s="9">
        <v>3913.8900703641707</v>
      </c>
      <c r="AX351" s="20"/>
      <c r="AY351" s="9">
        <v>-106963.29596551723</v>
      </c>
      <c r="AZ351" s="9">
        <v>5.8628226797659666</v>
      </c>
      <c r="BA351" s="9">
        <v>4.8810977413093135E-3</v>
      </c>
      <c r="BB351" s="9">
        <v>34243.716001707209</v>
      </c>
      <c r="BC351" s="9">
        <v>421139.31539982109</v>
      </c>
      <c r="BD351" s="9">
        <v>0.33582215812121935</v>
      </c>
      <c r="BE351" s="9">
        <v>39270.052452665594</v>
      </c>
      <c r="BF351" s="9">
        <v>1788.8311143239546</v>
      </c>
      <c r="BG351" s="9">
        <v>1300.1117617089112</v>
      </c>
      <c r="BH351" s="9">
        <v>1820.1193028409286</v>
      </c>
      <c r="BI351" s="9">
        <v>2981.4309159266718</v>
      </c>
      <c r="BJ351" s="9">
        <v>3101.3896039550445</v>
      </c>
      <c r="BK351" s="9">
        <v>69.430117315452634</v>
      </c>
      <c r="BL351" s="9">
        <v>5949941.9387653023</v>
      </c>
      <c r="BM351" s="9">
        <v>536057.7174586663</v>
      </c>
      <c r="BN351" s="9">
        <v>758759.67242242524</v>
      </c>
      <c r="BO351" s="9">
        <v>113842.07369637088</v>
      </c>
      <c r="BP351" s="9">
        <v>18696298.199171793</v>
      </c>
      <c r="BQ351" s="9">
        <v>20560.985815439744</v>
      </c>
      <c r="BR351" s="9">
        <v>31984.173054280742</v>
      </c>
      <c r="BS351" s="9">
        <v>109690.41997456324</v>
      </c>
      <c r="BT351" s="9">
        <v>4180.7455138921359</v>
      </c>
      <c r="BU351" s="20"/>
    </row>
    <row r="352" spans="2:73" x14ac:dyDescent="0.2">
      <c r="B352" s="4" t="s">
        <v>56</v>
      </c>
      <c r="C352" s="12">
        <v>5</v>
      </c>
      <c r="D352" s="19"/>
      <c r="E352" s="9">
        <f t="shared" si="131"/>
        <v>-387886.12505181425</v>
      </c>
      <c r="F352" s="9">
        <f t="shared" si="110"/>
        <v>-8.215117029544583E-2</v>
      </c>
      <c r="G352" s="9">
        <f t="shared" si="111"/>
        <v>-2.1376336964139871E-4</v>
      </c>
      <c r="H352" s="9">
        <f t="shared" si="112"/>
        <v>-3102.6240504376256</v>
      </c>
      <c r="I352" s="9">
        <f t="shared" si="113"/>
        <v>-34775.637262111472</v>
      </c>
      <c r="J352" s="9">
        <f t="shared" si="114"/>
        <v>-6.7019010246513466E-3</v>
      </c>
      <c r="K352" s="9">
        <f t="shared" si="115"/>
        <v>-141.42674776120111</v>
      </c>
      <c r="L352" s="9">
        <f t="shared" si="116"/>
        <v>-108.91294800082642</v>
      </c>
      <c r="M352" s="9">
        <f t="shared" si="117"/>
        <v>-74.059238491604901</v>
      </c>
      <c r="N352" s="9">
        <f t="shared" si="118"/>
        <v>-113.79347880535988</v>
      </c>
      <c r="O352" s="9">
        <f t="shared" si="119"/>
        <v>-200.79160689675064</v>
      </c>
      <c r="P352" s="9">
        <f t="shared" si="120"/>
        <v>-9.0755855893880835</v>
      </c>
      <c r="Q352" s="9">
        <f t="shared" si="121"/>
        <v>-0.6752387695466382</v>
      </c>
      <c r="R352" s="9">
        <f t="shared" si="122"/>
        <v>-180585.68791227881</v>
      </c>
      <c r="S352" s="9">
        <f t="shared" si="123"/>
        <v>1967.2368859769776</v>
      </c>
      <c r="T352" s="9">
        <f t="shared" si="124"/>
        <v>2360.1393298815237</v>
      </c>
      <c r="U352" s="9">
        <f t="shared" si="125"/>
        <v>-1928.6746778405213</v>
      </c>
      <c r="V352" s="9">
        <f t="shared" si="126"/>
        <v>16531.103467728943</v>
      </c>
      <c r="W352" s="9">
        <f t="shared" si="127"/>
        <v>-5523.6722438501019</v>
      </c>
      <c r="X352" s="9">
        <f t="shared" si="128"/>
        <v>-764.60703294091218</v>
      </c>
      <c r="Y352" s="9">
        <f t="shared" si="129"/>
        <v>-9295.3819389160635</v>
      </c>
      <c r="Z352" s="9">
        <f t="shared" si="130"/>
        <v>-264.93760440995811</v>
      </c>
      <c r="AA352" s="20"/>
      <c r="AB352" s="9">
        <v>-521590.24500871089</v>
      </c>
      <c r="AC352" s="9">
        <v>7.2463771794120149</v>
      </c>
      <c r="AD352" s="9">
        <v>5.8876088069952396E-3</v>
      </c>
      <c r="AE352" s="9">
        <v>39702.020951696395</v>
      </c>
      <c r="AF352" s="9">
        <v>491648.50698766467</v>
      </c>
      <c r="AG352" s="9">
        <v>0.41307579662687283</v>
      </c>
      <c r="AH352" s="9">
        <v>48946.138818070787</v>
      </c>
      <c r="AI352" s="9">
        <v>2127.1259449041167</v>
      </c>
      <c r="AJ352" s="9">
        <v>1551.0804636445339</v>
      </c>
      <c r="AK352" s="9">
        <v>2161.3556497458003</v>
      </c>
      <c r="AL352" s="9">
        <v>3525.9970380115883</v>
      </c>
      <c r="AM352" s="9">
        <v>3867.6614193544192</v>
      </c>
      <c r="AN352" s="9">
        <v>86.112407874769161</v>
      </c>
      <c r="AO352" s="9">
        <v>7256841.7355443481</v>
      </c>
      <c r="AP352" s="9">
        <v>672039.38370930962</v>
      </c>
      <c r="AQ352" s="9">
        <v>950809.72985791322</v>
      </c>
      <c r="AR352" s="9">
        <v>140373.91744262303</v>
      </c>
      <c r="AS352" s="9">
        <v>23386903.852432467</v>
      </c>
      <c r="AT352" s="9">
        <v>20177.560025449577</v>
      </c>
      <c r="AU352" s="9">
        <v>39215.609284910024</v>
      </c>
      <c r="AV352" s="9">
        <v>127817.64302928805</v>
      </c>
      <c r="AW352" s="9">
        <v>4960.9942879552145</v>
      </c>
      <c r="AX352" s="20"/>
      <c r="AY352" s="9">
        <v>-133704.11995689667</v>
      </c>
      <c r="AZ352" s="9">
        <v>7.3285283497074607</v>
      </c>
      <c r="BA352" s="9">
        <v>6.1013721766366383E-3</v>
      </c>
      <c r="BB352" s="9">
        <v>42804.645002134021</v>
      </c>
      <c r="BC352" s="9">
        <v>526424.14424977615</v>
      </c>
      <c r="BD352" s="9">
        <v>0.41977769765152417</v>
      </c>
      <c r="BE352" s="9">
        <v>49087.565565831988</v>
      </c>
      <c r="BF352" s="9">
        <v>2236.0388929049432</v>
      </c>
      <c r="BG352" s="9">
        <v>1625.1397021361388</v>
      </c>
      <c r="BH352" s="9">
        <v>2275.1491285511602</v>
      </c>
      <c r="BI352" s="9">
        <v>3726.7886449083389</v>
      </c>
      <c r="BJ352" s="9">
        <v>3876.7370049438073</v>
      </c>
      <c r="BK352" s="9">
        <v>86.787646644315799</v>
      </c>
      <c r="BL352" s="9">
        <v>7437427.4234566269</v>
      </c>
      <c r="BM352" s="9">
        <v>670072.14682333264</v>
      </c>
      <c r="BN352" s="9">
        <v>948449.59052803169</v>
      </c>
      <c r="BO352" s="9">
        <v>142302.59212046355</v>
      </c>
      <c r="BP352" s="9">
        <v>23370372.748964738</v>
      </c>
      <c r="BQ352" s="9">
        <v>25701.232269299679</v>
      </c>
      <c r="BR352" s="9">
        <v>39980.216317850936</v>
      </c>
      <c r="BS352" s="9">
        <v>137113.02496820412</v>
      </c>
      <c r="BT352" s="9">
        <v>5225.9318923651726</v>
      </c>
      <c r="BU352" s="20"/>
    </row>
    <row r="353" spans="2:73" x14ac:dyDescent="0.2">
      <c r="B353" s="4" t="s">
        <v>56</v>
      </c>
      <c r="C353" s="12">
        <v>6</v>
      </c>
      <c r="D353" s="19"/>
      <c r="E353" s="9">
        <f t="shared" si="131"/>
        <v>-375364.63101862464</v>
      </c>
      <c r="F353" s="9">
        <f t="shared" si="110"/>
        <v>-7.909953835452832E-2</v>
      </c>
      <c r="G353" s="9">
        <f t="shared" si="111"/>
        <v>-2.1155798356967907E-4</v>
      </c>
      <c r="H353" s="9">
        <f t="shared" si="112"/>
        <v>-3190.3557005251569</v>
      </c>
      <c r="I353" s="9">
        <f t="shared" si="113"/>
        <v>-34267.429914534558</v>
      </c>
      <c r="J353" s="9">
        <f t="shared" si="114"/>
        <v>-5.9701533095814496E-3</v>
      </c>
      <c r="K353" s="9">
        <f t="shared" si="115"/>
        <v>-168.30977791349142</v>
      </c>
      <c r="L353" s="9">
        <f t="shared" si="116"/>
        <v>-111.02579360099253</v>
      </c>
      <c r="M353" s="9">
        <f t="shared" si="117"/>
        <v>-74.312304989926133</v>
      </c>
      <c r="N353" s="9">
        <f t="shared" si="118"/>
        <v>-115.98706296643286</v>
      </c>
      <c r="O353" s="9">
        <f t="shared" si="119"/>
        <v>-200.98445867609917</v>
      </c>
      <c r="P353" s="9">
        <f t="shared" si="120"/>
        <v>-8.6321497072667626</v>
      </c>
      <c r="Q353" s="9">
        <f t="shared" si="121"/>
        <v>-0.63661700345593886</v>
      </c>
      <c r="R353" s="9">
        <f t="shared" si="122"/>
        <v>-174166.96549472958</v>
      </c>
      <c r="S353" s="9">
        <f t="shared" si="123"/>
        <v>2549.6022751720157</v>
      </c>
      <c r="T353" s="9">
        <f t="shared" si="124"/>
        <v>3122.5886718584225</v>
      </c>
      <c r="U353" s="9">
        <f t="shared" si="125"/>
        <v>-1864.9800534085953</v>
      </c>
      <c r="V353" s="9">
        <f t="shared" si="126"/>
        <v>27599.364961262792</v>
      </c>
      <c r="W353" s="9">
        <f t="shared" si="127"/>
        <v>-5498.0983726201266</v>
      </c>
      <c r="X353" s="9">
        <f t="shared" si="128"/>
        <v>-757.54198352908134</v>
      </c>
      <c r="Y353" s="9">
        <f t="shared" si="129"/>
        <v>-9489.8976866992307</v>
      </c>
      <c r="Z353" s="9">
        <f t="shared" si="130"/>
        <v>-263.01976529195144</v>
      </c>
      <c r="AA353" s="20"/>
      <c r="AB353" s="9">
        <v>-535809.57496690052</v>
      </c>
      <c r="AC353" s="9">
        <v>8.7151344812944167</v>
      </c>
      <c r="AD353" s="9">
        <v>7.1100886283942876E-3</v>
      </c>
      <c r="AE353" s="9">
        <v>48175.218302035675</v>
      </c>
      <c r="AF353" s="9">
        <v>597441.54318519752</v>
      </c>
      <c r="AG353" s="9">
        <v>0.49776308387224749</v>
      </c>
      <c r="AH353" s="9">
        <v>58736.768901084943</v>
      </c>
      <c r="AI353" s="9">
        <v>2572.2208778849399</v>
      </c>
      <c r="AJ353" s="9">
        <v>1875.8553375734411</v>
      </c>
      <c r="AK353" s="9">
        <v>2614.19189129496</v>
      </c>
      <c r="AL353" s="9">
        <v>4271.1619152139074</v>
      </c>
      <c r="AM353" s="9">
        <v>4643.4522562253023</v>
      </c>
      <c r="AN353" s="9">
        <v>103.50855896972298</v>
      </c>
      <c r="AO353" s="9">
        <v>8750745.9426532201</v>
      </c>
      <c r="AP353" s="9">
        <v>806636.17846317159</v>
      </c>
      <c r="AQ353" s="9">
        <v>1141262.097305496</v>
      </c>
      <c r="AR353" s="9">
        <v>168898.13049114766</v>
      </c>
      <c r="AS353" s="9">
        <v>28072046.663718957</v>
      </c>
      <c r="AT353" s="9">
        <v>25343.380350539494</v>
      </c>
      <c r="AU353" s="9">
        <v>47218.717597892035</v>
      </c>
      <c r="AV353" s="9">
        <v>155045.73227514568</v>
      </c>
      <c r="AW353" s="9">
        <v>6008.0985055462552</v>
      </c>
      <c r="AX353" s="20"/>
      <c r="AY353" s="9">
        <v>-160444.94394827588</v>
      </c>
      <c r="AZ353" s="9">
        <v>8.794234019648945</v>
      </c>
      <c r="BA353" s="9">
        <v>7.3216466119639667E-3</v>
      </c>
      <c r="BB353" s="9">
        <v>51365.574002560832</v>
      </c>
      <c r="BC353" s="9">
        <v>631708.97309973207</v>
      </c>
      <c r="BD353" s="9">
        <v>0.50373323718182894</v>
      </c>
      <c r="BE353" s="9">
        <v>58905.078678998434</v>
      </c>
      <c r="BF353" s="9">
        <v>2683.2466714859324</v>
      </c>
      <c r="BG353" s="9">
        <v>1950.1676425633673</v>
      </c>
      <c r="BH353" s="9">
        <v>2730.1789542613928</v>
      </c>
      <c r="BI353" s="9">
        <v>4472.1463738900065</v>
      </c>
      <c r="BJ353" s="9">
        <v>4652.0844059325691</v>
      </c>
      <c r="BK353" s="9">
        <v>104.14517597317892</v>
      </c>
      <c r="BL353" s="9">
        <v>8924912.9081479497</v>
      </c>
      <c r="BM353" s="9">
        <v>804086.57618799957</v>
      </c>
      <c r="BN353" s="9">
        <v>1138139.5086336376</v>
      </c>
      <c r="BO353" s="9">
        <v>170763.11054455626</v>
      </c>
      <c r="BP353" s="9">
        <v>28044447.298757695</v>
      </c>
      <c r="BQ353" s="9">
        <v>30841.47872315962</v>
      </c>
      <c r="BR353" s="9">
        <v>47976.259581421116</v>
      </c>
      <c r="BS353" s="9">
        <v>164535.62996184491</v>
      </c>
      <c r="BT353" s="9">
        <v>6271.1182708382066</v>
      </c>
      <c r="BU353" s="20"/>
    </row>
    <row r="354" spans="2:73" x14ac:dyDescent="0.2">
      <c r="B354" s="4" t="s">
        <v>56</v>
      </c>
      <c r="C354" s="12">
        <v>7</v>
      </c>
      <c r="D354" s="19"/>
      <c r="E354" s="9">
        <f t="shared" si="131"/>
        <v>-362843.13698543492</v>
      </c>
      <c r="F354" s="9">
        <f t="shared" si="110"/>
        <v>-7.6047906413617028E-2</v>
      </c>
      <c r="G354" s="9">
        <f t="shared" si="111"/>
        <v>-2.0935259749795855E-4</v>
      </c>
      <c r="H354" s="9">
        <f t="shared" si="112"/>
        <v>-3278.0873506126809</v>
      </c>
      <c r="I354" s="9">
        <f t="shared" si="113"/>
        <v>-33759.222566956305</v>
      </c>
      <c r="J354" s="9">
        <f t="shared" si="114"/>
        <v>-5.2384055945114971E-3</v>
      </c>
      <c r="K354" s="9">
        <f t="shared" si="115"/>
        <v>-195.19280806569441</v>
      </c>
      <c r="L354" s="9">
        <f t="shared" si="116"/>
        <v>-113.138639201155</v>
      </c>
      <c r="M354" s="9">
        <f t="shared" si="117"/>
        <v>-74.56537148824691</v>
      </c>
      <c r="N354" s="9">
        <f t="shared" si="118"/>
        <v>-118.18064712750538</v>
      </c>
      <c r="O354" s="9">
        <f t="shared" si="119"/>
        <v>-201.17731045544951</v>
      </c>
      <c r="P354" s="9">
        <f t="shared" si="120"/>
        <v>-8.1887138251449869</v>
      </c>
      <c r="Q354" s="9">
        <f t="shared" si="121"/>
        <v>-0.59799523736525373</v>
      </c>
      <c r="R354" s="9">
        <f t="shared" si="122"/>
        <v>-167748.24307719618</v>
      </c>
      <c r="S354" s="9">
        <f t="shared" si="123"/>
        <v>3131.9676643672865</v>
      </c>
      <c r="T354" s="9">
        <f t="shared" si="124"/>
        <v>3885.0380138349719</v>
      </c>
      <c r="U354" s="9">
        <f t="shared" si="125"/>
        <v>-1801.2854289767565</v>
      </c>
      <c r="V354" s="9">
        <f t="shared" si="126"/>
        <v>38667.626454811543</v>
      </c>
      <c r="W354" s="9">
        <f t="shared" si="127"/>
        <v>-5472.5245013901658</v>
      </c>
      <c r="X354" s="9">
        <f t="shared" si="128"/>
        <v>-750.47693411725049</v>
      </c>
      <c r="Y354" s="9">
        <f t="shared" si="129"/>
        <v>-9684.4134344824415</v>
      </c>
      <c r="Z354" s="9">
        <f t="shared" si="130"/>
        <v>-261.10192617394114</v>
      </c>
      <c r="AA354" s="20"/>
      <c r="AB354" s="9">
        <v>-550028.90492509014</v>
      </c>
      <c r="AC354" s="9">
        <v>10.183891783176824</v>
      </c>
      <c r="AD354" s="9">
        <v>8.3325684497933365E-3</v>
      </c>
      <c r="AE354" s="9">
        <v>56648.41565237497</v>
      </c>
      <c r="AF354" s="9">
        <v>703234.57938273065</v>
      </c>
      <c r="AG354" s="9">
        <v>0.58245037111762221</v>
      </c>
      <c r="AH354" s="9">
        <v>68527.398984099113</v>
      </c>
      <c r="AI354" s="9">
        <v>3017.3158108657644</v>
      </c>
      <c r="AJ354" s="9">
        <v>2200.6302115023477</v>
      </c>
      <c r="AK354" s="9">
        <v>3067.0281328441201</v>
      </c>
      <c r="AL354" s="9">
        <v>5016.3267924162255</v>
      </c>
      <c r="AM354" s="9">
        <v>5419.2430930961873</v>
      </c>
      <c r="AN354" s="9">
        <v>120.90471006467685</v>
      </c>
      <c r="AO354" s="9">
        <v>10244650.149762085</v>
      </c>
      <c r="AP354" s="9">
        <v>941232.97321703366</v>
      </c>
      <c r="AQ354" s="9">
        <v>1331714.464753079</v>
      </c>
      <c r="AR354" s="9">
        <v>197422.34353967229</v>
      </c>
      <c r="AS354" s="9">
        <v>32757189.475005455</v>
      </c>
      <c r="AT354" s="9">
        <v>30509.200675629407</v>
      </c>
      <c r="AU354" s="9">
        <v>55221.82591087406</v>
      </c>
      <c r="AV354" s="9">
        <v>182273.82152100335</v>
      </c>
      <c r="AW354" s="9">
        <v>7055.2027231372986</v>
      </c>
      <c r="AX354" s="20"/>
      <c r="AY354" s="9">
        <v>-187185.7679396552</v>
      </c>
      <c r="AZ354" s="9">
        <v>10.259939689590441</v>
      </c>
      <c r="BA354" s="9">
        <v>8.5419210472912951E-3</v>
      </c>
      <c r="BB354" s="9">
        <v>59926.503002987651</v>
      </c>
      <c r="BC354" s="9">
        <v>736993.80194968695</v>
      </c>
      <c r="BD354" s="9">
        <v>0.58768877671213371</v>
      </c>
      <c r="BE354" s="9">
        <v>68722.591792164807</v>
      </c>
      <c r="BF354" s="9">
        <v>3130.4544500669194</v>
      </c>
      <c r="BG354" s="9">
        <v>2275.1955829905946</v>
      </c>
      <c r="BH354" s="9">
        <v>3185.2087799716255</v>
      </c>
      <c r="BI354" s="9">
        <v>5217.5041028716751</v>
      </c>
      <c r="BJ354" s="9">
        <v>5427.4318069213323</v>
      </c>
      <c r="BK354" s="9">
        <v>121.5027053020421</v>
      </c>
      <c r="BL354" s="9">
        <v>10412398.392839281</v>
      </c>
      <c r="BM354" s="9">
        <v>938101.00555266638</v>
      </c>
      <c r="BN354" s="9">
        <v>1327829.426739244</v>
      </c>
      <c r="BO354" s="9">
        <v>199223.62896864905</v>
      </c>
      <c r="BP354" s="9">
        <v>32718521.848550644</v>
      </c>
      <c r="BQ354" s="9">
        <v>35981.725177019573</v>
      </c>
      <c r="BR354" s="9">
        <v>55972.302844991311</v>
      </c>
      <c r="BS354" s="9">
        <v>191958.23495548579</v>
      </c>
      <c r="BT354" s="9">
        <v>7316.3046493112397</v>
      </c>
      <c r="BU354" s="20"/>
    </row>
    <row r="355" spans="2:73" x14ac:dyDescent="0.2">
      <c r="B355" s="4" t="s">
        <v>56</v>
      </c>
      <c r="C355" s="12">
        <v>8</v>
      </c>
      <c r="D355" s="19"/>
      <c r="E355" s="9">
        <f t="shared" si="131"/>
        <v>-603885.53546122869</v>
      </c>
      <c r="F355" s="9">
        <f t="shared" si="110"/>
        <v>-0.11611396508107852</v>
      </c>
      <c r="G355" s="9">
        <f t="shared" si="111"/>
        <v>-3.1597713997793229E-4</v>
      </c>
      <c r="H355" s="9">
        <f t="shared" si="112"/>
        <v>-4892.4847652188037</v>
      </c>
      <c r="I355" s="9">
        <f t="shared" si="113"/>
        <v>-51076.901642676443</v>
      </c>
      <c r="J355" s="9">
        <f t="shared" si="114"/>
        <v>-8.3431779791667271E-3</v>
      </c>
      <c r="K355" s="9">
        <f t="shared" si="115"/>
        <v>-284.10477483381692</v>
      </c>
      <c r="L355" s="9">
        <f t="shared" si="116"/>
        <v>-169.28849873928493</v>
      </c>
      <c r="M355" s="9">
        <f t="shared" si="117"/>
        <v>-111.97309587487325</v>
      </c>
      <c r="N355" s="9">
        <f t="shared" si="118"/>
        <v>-176.83084779639512</v>
      </c>
      <c r="O355" s="9">
        <f t="shared" si="119"/>
        <v>-302.22363563509498</v>
      </c>
      <c r="P355" s="9">
        <f t="shared" si="120"/>
        <v>-12.553769626833855</v>
      </c>
      <c r="Q355" s="9">
        <f t="shared" si="121"/>
        <v>-0.91991448940837017</v>
      </c>
      <c r="R355" s="9">
        <f t="shared" si="122"/>
        <v>-255906.274324378</v>
      </c>
      <c r="S355" s="9">
        <f t="shared" si="123"/>
        <v>4378.2208774962928</v>
      </c>
      <c r="T355" s="9">
        <f t="shared" si="124"/>
        <v>5407.8613458829932</v>
      </c>
      <c r="U355" s="9">
        <f t="shared" si="125"/>
        <v>-2743.4166922603908</v>
      </c>
      <c r="V355" s="9">
        <f t="shared" si="126"/>
        <v>51795.350610397756</v>
      </c>
      <c r="W355" s="9">
        <f t="shared" si="127"/>
        <v>-8227.2648179768148</v>
      </c>
      <c r="X355" s="9">
        <f t="shared" si="128"/>
        <v>-1130.0898765234888</v>
      </c>
      <c r="Y355" s="9">
        <f t="shared" si="129"/>
        <v>-14476.636173580104</v>
      </c>
      <c r="Z355" s="9">
        <f t="shared" si="130"/>
        <v>-393.26795495849456</v>
      </c>
      <c r="AA355" s="20"/>
      <c r="AB355" s="9">
        <v>-817812.12739226315</v>
      </c>
      <c r="AC355" s="9">
        <v>11.609531394450855</v>
      </c>
      <c r="AD355" s="9">
        <v>9.4462183426406946E-3</v>
      </c>
      <c r="AE355" s="9">
        <v>63594.947238195615</v>
      </c>
      <c r="AF355" s="9">
        <v>791201.72915696574</v>
      </c>
      <c r="AG355" s="9">
        <v>0.66330113826327197</v>
      </c>
      <c r="AH355" s="9">
        <v>78256.00013049737</v>
      </c>
      <c r="AI355" s="9">
        <v>3408.3737299086242</v>
      </c>
      <c r="AJ355" s="9">
        <v>2488.2504275429492</v>
      </c>
      <c r="AK355" s="9">
        <v>3463.4077578854622</v>
      </c>
      <c r="AL355" s="9">
        <v>5660.6381962182486</v>
      </c>
      <c r="AM355" s="9">
        <v>6190.2254382832552</v>
      </c>
      <c r="AN355" s="9">
        <v>137.9403201414969</v>
      </c>
      <c r="AO355" s="9">
        <v>11643977.603206227</v>
      </c>
      <c r="AP355" s="9">
        <v>1076493.6557948289</v>
      </c>
      <c r="AQ355" s="9">
        <v>1522927.2061907335</v>
      </c>
      <c r="AR355" s="9">
        <v>224940.73070048136</v>
      </c>
      <c r="AS355" s="9">
        <v>37444391.748953983</v>
      </c>
      <c r="AT355" s="9">
        <v>32894.706812902674</v>
      </c>
      <c r="AU355" s="9">
        <v>62838.256232037995</v>
      </c>
      <c r="AV355" s="9">
        <v>204904.20377554637</v>
      </c>
      <c r="AW355" s="9">
        <v>7968.2230728257773</v>
      </c>
      <c r="AX355" s="20"/>
      <c r="AY355" s="9">
        <v>-213926.59193103446</v>
      </c>
      <c r="AZ355" s="9">
        <v>11.725645359531933</v>
      </c>
      <c r="BA355" s="9">
        <v>9.7621954826186269E-3</v>
      </c>
      <c r="BB355" s="9">
        <v>68487.432003414418</v>
      </c>
      <c r="BC355" s="9">
        <v>842278.63079964218</v>
      </c>
      <c r="BD355" s="9">
        <v>0.6716443162424387</v>
      </c>
      <c r="BE355" s="9">
        <v>78540.104905331187</v>
      </c>
      <c r="BF355" s="9">
        <v>3577.6622286479092</v>
      </c>
      <c r="BG355" s="9">
        <v>2600.2235234178224</v>
      </c>
      <c r="BH355" s="9">
        <v>3640.2386056818573</v>
      </c>
      <c r="BI355" s="9">
        <v>5962.8618318533436</v>
      </c>
      <c r="BJ355" s="9">
        <v>6202.7792079100891</v>
      </c>
      <c r="BK355" s="9">
        <v>138.86023463090527</v>
      </c>
      <c r="BL355" s="9">
        <v>11899883.877530605</v>
      </c>
      <c r="BM355" s="9">
        <v>1072115.4349173326</v>
      </c>
      <c r="BN355" s="9">
        <v>1517519.3448448505</v>
      </c>
      <c r="BO355" s="9">
        <v>227684.14739274175</v>
      </c>
      <c r="BP355" s="9">
        <v>37392596.398343585</v>
      </c>
      <c r="BQ355" s="9">
        <v>41121.971630879489</v>
      </c>
      <c r="BR355" s="9">
        <v>63968.346108561484</v>
      </c>
      <c r="BS355" s="9">
        <v>219380.83994912647</v>
      </c>
      <c r="BT355" s="9">
        <v>8361.4910277842719</v>
      </c>
      <c r="BU355" s="20"/>
    </row>
    <row r="356" spans="2:73" x14ac:dyDescent="0.2">
      <c r="B356" s="4" t="s">
        <v>56</v>
      </c>
      <c r="C356" s="12">
        <v>9</v>
      </c>
      <c r="D356" s="19"/>
      <c r="E356" s="9">
        <f t="shared" si="131"/>
        <v>-739222.21857299434</v>
      </c>
      <c r="F356" s="9">
        <f t="shared" si="110"/>
        <v>-0.15560309791187521</v>
      </c>
      <c r="G356" s="9">
        <f t="shared" si="111"/>
        <v>-4.224478513374097E-4</v>
      </c>
      <c r="H356" s="9">
        <f t="shared" si="112"/>
        <v>-6542.8868565744633</v>
      </c>
      <c r="I356" s="9">
        <f t="shared" si="113"/>
        <v>-68353.935285475804</v>
      </c>
      <c r="J356" s="9">
        <f t="shared" si="114"/>
        <v>-1.1308246268560196E-2</v>
      </c>
      <c r="K356" s="9">
        <f t="shared" si="115"/>
        <v>-383.45360848949349</v>
      </c>
      <c r="L356" s="9">
        <f t="shared" si="116"/>
        <v>-226.40421566195391</v>
      </c>
      <c r="M356" s="9">
        <f t="shared" si="117"/>
        <v>-149.5938275145536</v>
      </c>
      <c r="N356" s="9">
        <f t="shared" si="118"/>
        <v>-236.4810568879343</v>
      </c>
      <c r="O356" s="9">
        <f t="shared" si="119"/>
        <v>-403.63205200618995</v>
      </c>
      <c r="P356" s="9">
        <f t="shared" si="120"/>
        <v>-16.820041567851149</v>
      </c>
      <c r="Q356" s="9">
        <f t="shared" si="121"/>
        <v>-1.2328572064419063</v>
      </c>
      <c r="R356" s="9">
        <f t="shared" si="122"/>
        <v>-342843.55388904922</v>
      </c>
      <c r="S356" s="9">
        <f t="shared" si="123"/>
        <v>5773.9595733832102</v>
      </c>
      <c r="T356" s="9">
        <f t="shared" si="124"/>
        <v>7125.7740814827848</v>
      </c>
      <c r="U356" s="9">
        <f t="shared" si="125"/>
        <v>-3672.8278291137831</v>
      </c>
      <c r="V356" s="9">
        <f t="shared" si="126"/>
        <v>67690.398030690849</v>
      </c>
      <c r="W356" s="9">
        <f t="shared" si="127"/>
        <v>-10977.582778388882</v>
      </c>
      <c r="X356" s="9">
        <f t="shared" si="128"/>
        <v>-1508.1157530553028</v>
      </c>
      <c r="Y356" s="9">
        <f t="shared" si="129"/>
        <v>-19351.212378757773</v>
      </c>
      <c r="Z356" s="9">
        <f t="shared" si="130"/>
        <v>-525.24782193770443</v>
      </c>
      <c r="AA356" s="20"/>
      <c r="AB356" s="9">
        <v>-979889.63449540839</v>
      </c>
      <c r="AC356" s="9">
        <v>13.035747931561556</v>
      </c>
      <c r="AD356" s="9">
        <v>1.0560022066608558E-2</v>
      </c>
      <c r="AE356" s="9">
        <v>70505.474147266839</v>
      </c>
      <c r="AF356" s="9">
        <v>879209.52436412242</v>
      </c>
      <c r="AG356" s="9">
        <v>0.74429160950418372</v>
      </c>
      <c r="AH356" s="9">
        <v>87974.164410008176</v>
      </c>
      <c r="AI356" s="9">
        <v>3798.4657915669472</v>
      </c>
      <c r="AJ356" s="9">
        <v>2775.657636330498</v>
      </c>
      <c r="AK356" s="9">
        <v>3858.7873745041579</v>
      </c>
      <c r="AL356" s="9">
        <v>6304.5875088288258</v>
      </c>
      <c r="AM356" s="9">
        <v>6961.3065673310093</v>
      </c>
      <c r="AN356" s="9">
        <v>154.98490675332658</v>
      </c>
      <c r="AO356" s="9">
        <v>13044525.808332896</v>
      </c>
      <c r="AP356" s="9">
        <v>1211903.8238553831</v>
      </c>
      <c r="AQ356" s="9">
        <v>1714335.0370319418</v>
      </c>
      <c r="AR356" s="9">
        <v>252471.83798772079</v>
      </c>
      <c r="AS356" s="9">
        <v>42134361.346167237</v>
      </c>
      <c r="AT356" s="9">
        <v>35284.635306350596</v>
      </c>
      <c r="AU356" s="9">
        <v>70456.273619076397</v>
      </c>
      <c r="AV356" s="9">
        <v>227452.23256400984</v>
      </c>
      <c r="AW356" s="9">
        <v>8881.4295843196087</v>
      </c>
      <c r="AX356" s="20"/>
      <c r="AY356" s="9">
        <v>-240667.41592241407</v>
      </c>
      <c r="AZ356" s="9">
        <v>13.191351029473431</v>
      </c>
      <c r="BA356" s="9">
        <v>1.0982469917945967E-2</v>
      </c>
      <c r="BB356" s="9">
        <v>77048.361003841303</v>
      </c>
      <c r="BC356" s="9">
        <v>947563.45964959823</v>
      </c>
      <c r="BD356" s="9">
        <v>0.75559985577274391</v>
      </c>
      <c r="BE356" s="9">
        <v>88357.618018497669</v>
      </c>
      <c r="BF356" s="9">
        <v>4024.8700072289012</v>
      </c>
      <c r="BG356" s="9">
        <v>2925.2514638450516</v>
      </c>
      <c r="BH356" s="9">
        <v>4095.2684313920922</v>
      </c>
      <c r="BI356" s="9">
        <v>6708.2195608350157</v>
      </c>
      <c r="BJ356" s="9">
        <v>6978.1266088988605</v>
      </c>
      <c r="BK356" s="9">
        <v>156.21776395976849</v>
      </c>
      <c r="BL356" s="9">
        <v>13387369.362221945</v>
      </c>
      <c r="BM356" s="9">
        <v>1206129.8642819999</v>
      </c>
      <c r="BN356" s="9">
        <v>1707209.262950459</v>
      </c>
      <c r="BO356" s="9">
        <v>256144.66581683457</v>
      </c>
      <c r="BP356" s="9">
        <v>42066670.948136546</v>
      </c>
      <c r="BQ356" s="9">
        <v>46262.218084739477</v>
      </c>
      <c r="BR356" s="9">
        <v>71964.3893721317</v>
      </c>
      <c r="BS356" s="9">
        <v>246803.44494276762</v>
      </c>
      <c r="BT356" s="9">
        <v>9406.6774062573131</v>
      </c>
      <c r="BU356" s="20"/>
    </row>
    <row r="357" spans="2:73" x14ac:dyDescent="0.2">
      <c r="B357" s="4" t="s">
        <v>56</v>
      </c>
      <c r="C357" s="12">
        <v>10</v>
      </c>
      <c r="D357" s="19"/>
      <c r="E357" s="9">
        <f t="shared" si="131"/>
        <v>-754822.67572727636</v>
      </c>
      <c r="F357" s="9">
        <f t="shared" si="110"/>
        <v>-0.15125014253897895</v>
      </c>
      <c r="G357" s="9">
        <f t="shared" si="111"/>
        <v>-4.1944309216599904E-4</v>
      </c>
      <c r="H357" s="9">
        <f t="shared" si="112"/>
        <v>-6678.0002835627238</v>
      </c>
      <c r="I357" s="9">
        <f t="shared" si="113"/>
        <v>-67657.881280483911</v>
      </c>
      <c r="J357" s="9">
        <f t="shared" si="114"/>
        <v>-1.0262814193493841E-2</v>
      </c>
      <c r="K357" s="9">
        <f t="shared" si="115"/>
        <v>-424.50174394823262</v>
      </c>
      <c r="L357" s="9">
        <f t="shared" si="116"/>
        <v>-229.70933956750378</v>
      </c>
      <c r="M357" s="9">
        <f t="shared" si="117"/>
        <v>-150.04217563421571</v>
      </c>
      <c r="N357" s="9">
        <f t="shared" si="118"/>
        <v>-239.91117590027989</v>
      </c>
      <c r="O357" s="9">
        <f t="shared" si="119"/>
        <v>-404.08286166679318</v>
      </c>
      <c r="P357" s="9">
        <f t="shared" si="120"/>
        <v>-16.179933642722062</v>
      </c>
      <c r="Q357" s="9">
        <f t="shared" si="121"/>
        <v>-1.1769138003844546</v>
      </c>
      <c r="R357" s="9">
        <f t="shared" si="122"/>
        <v>-333684.66784559935</v>
      </c>
      <c r="S357" s="9">
        <f t="shared" si="123"/>
        <v>6625.3775575342588</v>
      </c>
      <c r="T357" s="9">
        <f t="shared" si="124"/>
        <v>8240.1527479861397</v>
      </c>
      <c r="U357" s="9">
        <f t="shared" si="125"/>
        <v>-3581.6535055842833</v>
      </c>
      <c r="V357" s="9">
        <f t="shared" si="126"/>
        <v>83834.318247236311</v>
      </c>
      <c r="W357" s="9">
        <f t="shared" si="127"/>
        <v>-10941.66724450318</v>
      </c>
      <c r="X357" s="9">
        <f t="shared" si="128"/>
        <v>-1497.9569937183842</v>
      </c>
      <c r="Y357" s="9">
        <f t="shared" si="129"/>
        <v>-19652.205167650827</v>
      </c>
      <c r="Z357" s="9">
        <f t="shared" si="130"/>
        <v>-522.6149366774498</v>
      </c>
      <c r="AA357" s="20"/>
      <c r="AB357" s="9">
        <v>-1022230.9156410698</v>
      </c>
      <c r="AC357" s="9">
        <v>14.505806556875948</v>
      </c>
      <c r="AD357" s="9">
        <v>1.1783301261107285E-2</v>
      </c>
      <c r="AE357" s="9">
        <v>78931.289720705347</v>
      </c>
      <c r="AF357" s="9">
        <v>985190.40721906885</v>
      </c>
      <c r="AG357" s="9">
        <v>0.82929258110955506</v>
      </c>
      <c r="AH357" s="9">
        <v>97750.629387715831</v>
      </c>
      <c r="AI357" s="9">
        <v>4242.3684462423844</v>
      </c>
      <c r="AJ357" s="9">
        <v>3100.2372286380642</v>
      </c>
      <c r="AK357" s="9">
        <v>4310.3870812020423</v>
      </c>
      <c r="AL357" s="9">
        <v>7049.494428149892</v>
      </c>
      <c r="AM357" s="9">
        <v>7737.294076244898</v>
      </c>
      <c r="AN357" s="9">
        <v>172.39837948824726</v>
      </c>
      <c r="AO357" s="9">
        <v>14541170.17906766</v>
      </c>
      <c r="AP357" s="9">
        <v>1346769.6712042002</v>
      </c>
      <c r="AQ357" s="9">
        <v>1905139.3338040514</v>
      </c>
      <c r="AR357" s="9">
        <v>281023.53073534305</v>
      </c>
      <c r="AS357" s="9">
        <v>46824579.81617675</v>
      </c>
      <c r="AT357" s="9">
        <v>40460.797294096199</v>
      </c>
      <c r="AU357" s="9">
        <v>78462.475641983518</v>
      </c>
      <c r="AV357" s="9">
        <v>254573.84476875752</v>
      </c>
      <c r="AW357" s="9">
        <v>9929.2488480528973</v>
      </c>
      <c r="AX357" s="20"/>
      <c r="AY357" s="9">
        <v>-267408.2399137934</v>
      </c>
      <c r="AZ357" s="9">
        <v>14.657056699414927</v>
      </c>
      <c r="BA357" s="9">
        <v>1.2202744353273284E-2</v>
      </c>
      <c r="BB357" s="9">
        <v>85609.29000426807</v>
      </c>
      <c r="BC357" s="9">
        <v>1052848.2884995528</v>
      </c>
      <c r="BD357" s="9">
        <v>0.8395553953030489</v>
      </c>
      <c r="BE357" s="9">
        <v>98175.131131664064</v>
      </c>
      <c r="BF357" s="9">
        <v>4472.0777858098882</v>
      </c>
      <c r="BG357" s="9">
        <v>3250.2794042722799</v>
      </c>
      <c r="BH357" s="9">
        <v>4550.2982571023222</v>
      </c>
      <c r="BI357" s="9">
        <v>7453.5772898166852</v>
      </c>
      <c r="BJ357" s="9">
        <v>7753.47400988762</v>
      </c>
      <c r="BK357" s="9">
        <v>173.57529328863171</v>
      </c>
      <c r="BL357" s="9">
        <v>14874854.846913259</v>
      </c>
      <c r="BM357" s="9">
        <v>1340144.293646666</v>
      </c>
      <c r="BN357" s="9">
        <v>1896899.1810560653</v>
      </c>
      <c r="BO357" s="9">
        <v>284605.18424092734</v>
      </c>
      <c r="BP357" s="9">
        <v>46740745.497929513</v>
      </c>
      <c r="BQ357" s="9">
        <v>51402.464538599379</v>
      </c>
      <c r="BR357" s="9">
        <v>79960.432635701902</v>
      </c>
      <c r="BS357" s="9">
        <v>274226.04993640835</v>
      </c>
      <c r="BT357" s="9">
        <v>10451.863784730347</v>
      </c>
      <c r="BU357" s="20"/>
    </row>
    <row r="358" spans="2:73" x14ac:dyDescent="0.2">
      <c r="B358" s="4" t="s">
        <v>56</v>
      </c>
      <c r="C358" s="12">
        <v>11</v>
      </c>
      <c r="D358" s="19"/>
      <c r="E358" s="9">
        <f t="shared" si="131"/>
        <v>-736571.72382946615</v>
      </c>
      <c r="F358" s="9">
        <f t="shared" si="110"/>
        <v>-0.14689231669957437</v>
      </c>
      <c r="G358" s="9">
        <f t="shared" si="111"/>
        <v>-4.164270934796082E-4</v>
      </c>
      <c r="H358" s="9">
        <f t="shared" si="112"/>
        <v>-6812.980512261056</v>
      </c>
      <c r="I358" s="9">
        <f t="shared" si="113"/>
        <v>-66959.961441793013</v>
      </c>
      <c r="J358" s="9">
        <f t="shared" si="114"/>
        <v>-9.2168640864467299E-3</v>
      </c>
      <c r="K358" s="9">
        <f t="shared" si="115"/>
        <v>-465.54952882713405</v>
      </c>
      <c r="L358" s="9">
        <f t="shared" si="116"/>
        <v>-233.00954603705577</v>
      </c>
      <c r="M358" s="9">
        <f t="shared" si="117"/>
        <v>-150.48688405857683</v>
      </c>
      <c r="N358" s="9">
        <f t="shared" si="118"/>
        <v>-243.33615363472927</v>
      </c>
      <c r="O358" s="9">
        <f t="shared" si="119"/>
        <v>-404.52367995999339</v>
      </c>
      <c r="P358" s="9">
        <f t="shared" si="120"/>
        <v>-15.539261079338758</v>
      </c>
      <c r="Q358" s="9">
        <f t="shared" si="121"/>
        <v>-1.1209269769468051</v>
      </c>
      <c r="R358" s="9">
        <f t="shared" si="122"/>
        <v>-324515.14783717133</v>
      </c>
      <c r="S358" s="9">
        <f t="shared" si="123"/>
        <v>7476.8427711874247</v>
      </c>
      <c r="T358" s="9">
        <f t="shared" si="124"/>
        <v>9354.6040198581759</v>
      </c>
      <c r="U358" s="9">
        <f t="shared" si="125"/>
        <v>-3490.366824664874</v>
      </c>
      <c r="V358" s="9">
        <f t="shared" si="126"/>
        <v>99980.178973972797</v>
      </c>
      <c r="W358" s="9">
        <f t="shared" si="127"/>
        <v>-10905.469133537525</v>
      </c>
      <c r="X358" s="9">
        <f t="shared" si="128"/>
        <v>-1487.7582377674116</v>
      </c>
      <c r="Y358" s="9">
        <f t="shared" si="129"/>
        <v>-19952.781816383824</v>
      </c>
      <c r="Z358" s="9">
        <f t="shared" si="130"/>
        <v>-519.96832507719955</v>
      </c>
      <c r="AA358" s="20"/>
      <c r="AB358" s="9">
        <v>-1030720.7877346386</v>
      </c>
      <c r="AC358" s="9">
        <v>15.975870052656841</v>
      </c>
      <c r="AD358" s="9">
        <v>1.3006591695121009E-2</v>
      </c>
      <c r="AE358" s="9">
        <v>87357.23849243384</v>
      </c>
      <c r="AF358" s="9">
        <v>1091173.1559077157</v>
      </c>
      <c r="AG358" s="9">
        <v>0.9142940707469065</v>
      </c>
      <c r="AH358" s="9">
        <v>107527.09471600338</v>
      </c>
      <c r="AI358" s="9">
        <v>4686.2760183538203</v>
      </c>
      <c r="AJ358" s="9">
        <v>3424.8204606409295</v>
      </c>
      <c r="AK358" s="9">
        <v>4761.9919291778251</v>
      </c>
      <c r="AL358" s="9">
        <v>7794.4113388383594</v>
      </c>
      <c r="AM358" s="9">
        <v>8513.2821497970399</v>
      </c>
      <c r="AN358" s="9">
        <v>189.81189564054799</v>
      </c>
      <c r="AO358" s="9">
        <v>16037825.183767419</v>
      </c>
      <c r="AP358" s="9">
        <v>1481635.5657825207</v>
      </c>
      <c r="AQ358" s="9">
        <v>2095943.7031815294</v>
      </c>
      <c r="AR358" s="9">
        <v>309575.33584035526</v>
      </c>
      <c r="AS358" s="9">
        <v>51514800.226696447</v>
      </c>
      <c r="AT358" s="9">
        <v>45637.241858921807</v>
      </c>
      <c r="AU358" s="9">
        <v>86468.717661504648</v>
      </c>
      <c r="AV358" s="9">
        <v>281695.87311366526</v>
      </c>
      <c r="AW358" s="9">
        <v>10977.081838126183</v>
      </c>
      <c r="AX358" s="20"/>
      <c r="AY358" s="9">
        <v>-294149.06390517234</v>
      </c>
      <c r="AZ358" s="9">
        <v>16.122762369356415</v>
      </c>
      <c r="BA358" s="9">
        <v>1.3423018788600617E-2</v>
      </c>
      <c r="BB358" s="9">
        <v>94170.219004694896</v>
      </c>
      <c r="BC358" s="9">
        <v>1158133.1173495087</v>
      </c>
      <c r="BD358" s="9">
        <v>0.92351093483335323</v>
      </c>
      <c r="BE358" s="9">
        <v>107992.64424483052</v>
      </c>
      <c r="BF358" s="9">
        <v>4919.2855643908761</v>
      </c>
      <c r="BG358" s="9">
        <v>3575.3073446995063</v>
      </c>
      <c r="BH358" s="9">
        <v>5005.3280828125544</v>
      </c>
      <c r="BI358" s="9">
        <v>8198.9350187983528</v>
      </c>
      <c r="BJ358" s="9">
        <v>8528.8214108763786</v>
      </c>
      <c r="BK358" s="9">
        <v>190.93282261749479</v>
      </c>
      <c r="BL358" s="9">
        <v>16362340.331604591</v>
      </c>
      <c r="BM358" s="9">
        <v>1474158.7230113333</v>
      </c>
      <c r="BN358" s="9">
        <v>2086589.0991616712</v>
      </c>
      <c r="BO358" s="9">
        <v>313065.70266502013</v>
      </c>
      <c r="BP358" s="9">
        <v>51414820.047722474</v>
      </c>
      <c r="BQ358" s="9">
        <v>56542.710992459331</v>
      </c>
      <c r="BR358" s="9">
        <v>87956.47589927206</v>
      </c>
      <c r="BS358" s="9">
        <v>301648.65493004909</v>
      </c>
      <c r="BT358" s="9">
        <v>11497.050163203383</v>
      </c>
      <c r="BU358" s="20"/>
    </row>
    <row r="359" spans="2:73" x14ac:dyDescent="0.2">
      <c r="B359" s="4" t="s">
        <v>56</v>
      </c>
      <c r="C359" s="12">
        <v>12</v>
      </c>
      <c r="D359" s="19"/>
      <c r="E359" s="9">
        <f t="shared" si="131"/>
        <v>-718320.7719316557</v>
      </c>
      <c r="F359" s="9">
        <f t="shared" si="110"/>
        <v>-0.14253449086016801</v>
      </c>
      <c r="G359" s="9">
        <f t="shared" si="111"/>
        <v>-4.1341109479320001E-4</v>
      </c>
      <c r="H359" s="9">
        <f t="shared" si="112"/>
        <v>-6947.96074095933</v>
      </c>
      <c r="I359" s="9">
        <f t="shared" si="113"/>
        <v>-66262.041603102116</v>
      </c>
      <c r="J359" s="9">
        <f t="shared" si="114"/>
        <v>-8.1709139794001739E-3</v>
      </c>
      <c r="K359" s="9">
        <f t="shared" si="115"/>
        <v>-506.59731370602094</v>
      </c>
      <c r="L359" s="9">
        <f t="shared" si="116"/>
        <v>-236.30975250660777</v>
      </c>
      <c r="M359" s="9">
        <f t="shared" si="117"/>
        <v>-150.93159248293887</v>
      </c>
      <c r="N359" s="9">
        <f t="shared" si="118"/>
        <v>-246.76113136918048</v>
      </c>
      <c r="O359" s="9">
        <f t="shared" si="119"/>
        <v>-404.96449825318996</v>
      </c>
      <c r="P359" s="9">
        <f t="shared" si="120"/>
        <v>-14.898588515967276</v>
      </c>
      <c r="Q359" s="9">
        <f t="shared" si="121"/>
        <v>-1.0649401535093261</v>
      </c>
      <c r="R359" s="9">
        <f t="shared" si="122"/>
        <v>-315345.62782872096</v>
      </c>
      <c r="S359" s="9">
        <f t="shared" si="123"/>
        <v>8328.3079848419875</v>
      </c>
      <c r="T359" s="9">
        <f t="shared" si="124"/>
        <v>10469.055291732308</v>
      </c>
      <c r="U359" s="9">
        <f t="shared" si="125"/>
        <v>-3399.0801437451737</v>
      </c>
      <c r="V359" s="9">
        <f t="shared" si="126"/>
        <v>116126.03970074654</v>
      </c>
      <c r="W359" s="9">
        <f t="shared" si="127"/>
        <v>-10869.271022571833</v>
      </c>
      <c r="X359" s="9">
        <f t="shared" si="128"/>
        <v>-1477.5594818164973</v>
      </c>
      <c r="Y359" s="9">
        <f t="shared" si="129"/>
        <v>-20253.358465116995</v>
      </c>
      <c r="Z359" s="9">
        <f t="shared" si="130"/>
        <v>-517.32171347694566</v>
      </c>
      <c r="AA359" s="20"/>
      <c r="AB359" s="9">
        <v>-1039210.6598282076</v>
      </c>
      <c r="AC359" s="9">
        <v>17.445933548437736</v>
      </c>
      <c r="AD359" s="9">
        <v>1.4229882129134735E-2</v>
      </c>
      <c r="AE359" s="9">
        <v>95783.187264162363</v>
      </c>
      <c r="AF359" s="9">
        <v>1197155.9045963623</v>
      </c>
      <c r="AG359" s="9">
        <v>0.99929556038425793</v>
      </c>
      <c r="AH359" s="9">
        <v>117303.56004429091</v>
      </c>
      <c r="AI359" s="9">
        <v>5130.1835904652589</v>
      </c>
      <c r="AJ359" s="9">
        <v>3749.4036926437957</v>
      </c>
      <c r="AK359" s="9">
        <v>5213.5967771536079</v>
      </c>
      <c r="AL359" s="9">
        <v>8539.3282495268249</v>
      </c>
      <c r="AM359" s="9">
        <v>9289.2702233491746</v>
      </c>
      <c r="AN359" s="9">
        <v>207.22541179284866</v>
      </c>
      <c r="AO359" s="9">
        <v>17534480.188467186</v>
      </c>
      <c r="AP359" s="9">
        <v>1616501.4603608414</v>
      </c>
      <c r="AQ359" s="9">
        <v>2286748.0725590084</v>
      </c>
      <c r="AR359" s="9">
        <v>338127.14094536746</v>
      </c>
      <c r="AS359" s="9">
        <v>56205020.637216151</v>
      </c>
      <c r="AT359" s="9">
        <v>50813.686423747422</v>
      </c>
      <c r="AU359" s="9">
        <v>94474.959681025794</v>
      </c>
      <c r="AV359" s="9">
        <v>308817.90145857295</v>
      </c>
      <c r="AW359" s="9">
        <v>12024.914828199473</v>
      </c>
      <c r="AX359" s="20"/>
      <c r="AY359" s="9">
        <v>-320889.88789655187</v>
      </c>
      <c r="AZ359" s="9">
        <v>17.588468039297904</v>
      </c>
      <c r="BA359" s="9">
        <v>1.4643293223927935E-2</v>
      </c>
      <c r="BB359" s="9">
        <v>102731.14800512169</v>
      </c>
      <c r="BC359" s="9">
        <v>1263417.9461994644</v>
      </c>
      <c r="BD359" s="9">
        <v>1.0074664743636581</v>
      </c>
      <c r="BE359" s="9">
        <v>117810.15735799693</v>
      </c>
      <c r="BF359" s="9">
        <v>5366.4933429718667</v>
      </c>
      <c r="BG359" s="9">
        <v>3900.3352851267346</v>
      </c>
      <c r="BH359" s="9">
        <v>5460.3579085227884</v>
      </c>
      <c r="BI359" s="9">
        <v>8944.2927477800149</v>
      </c>
      <c r="BJ359" s="9">
        <v>9304.1688118651418</v>
      </c>
      <c r="BK359" s="9">
        <v>208.29035194635799</v>
      </c>
      <c r="BL359" s="9">
        <v>17849825.816295907</v>
      </c>
      <c r="BM359" s="9">
        <v>1608173.1523759994</v>
      </c>
      <c r="BN359" s="9">
        <v>2276279.0172672761</v>
      </c>
      <c r="BO359" s="9">
        <v>341526.22108911263</v>
      </c>
      <c r="BP359" s="9">
        <v>56088894.597515404</v>
      </c>
      <c r="BQ359" s="9">
        <v>61682.957446319255</v>
      </c>
      <c r="BR359" s="9">
        <v>95952.519162842291</v>
      </c>
      <c r="BS359" s="9">
        <v>329071.25992368994</v>
      </c>
      <c r="BT359" s="9">
        <v>12542.236541676419</v>
      </c>
      <c r="BU359" s="20"/>
    </row>
    <row r="360" spans="2:73" x14ac:dyDescent="0.2">
      <c r="B360" s="4" t="s">
        <v>56</v>
      </c>
      <c r="C360" s="12">
        <v>13</v>
      </c>
      <c r="D360" s="19"/>
      <c r="E360" s="9">
        <f t="shared" si="131"/>
        <v>-700069.82003384538</v>
      </c>
      <c r="F360" s="9">
        <f t="shared" si="110"/>
        <v>-0.1381766650207652</v>
      </c>
      <c r="G360" s="9">
        <f t="shared" si="111"/>
        <v>-4.1039509610681091E-4</v>
      </c>
      <c r="H360" s="9">
        <f t="shared" si="112"/>
        <v>-7082.9409696575749</v>
      </c>
      <c r="I360" s="9">
        <f t="shared" si="113"/>
        <v>-65564.121764409589</v>
      </c>
      <c r="J360" s="9">
        <f t="shared" si="114"/>
        <v>-7.12496387235384E-3</v>
      </c>
      <c r="K360" s="9">
        <f t="shared" si="115"/>
        <v>-547.64509858486417</v>
      </c>
      <c r="L360" s="9">
        <f t="shared" si="116"/>
        <v>-239.60995897615703</v>
      </c>
      <c r="M360" s="9">
        <f t="shared" si="117"/>
        <v>-151.3763009073009</v>
      </c>
      <c r="N360" s="9">
        <f t="shared" si="118"/>
        <v>-250.18610910362622</v>
      </c>
      <c r="O360" s="9">
        <f t="shared" si="119"/>
        <v>-405.40531654639926</v>
      </c>
      <c r="P360" s="9">
        <f t="shared" si="120"/>
        <v>-14.257915952590338</v>
      </c>
      <c r="Q360" s="9">
        <f t="shared" si="121"/>
        <v>-1.0089533300717903</v>
      </c>
      <c r="R360" s="9">
        <f t="shared" si="122"/>
        <v>-306176.10782028735</v>
      </c>
      <c r="S360" s="9">
        <f t="shared" si="123"/>
        <v>9179.7731984958518</v>
      </c>
      <c r="T360" s="9">
        <f t="shared" si="124"/>
        <v>11583.506563603878</v>
      </c>
      <c r="U360" s="9">
        <f t="shared" si="125"/>
        <v>-3307.7934628254734</v>
      </c>
      <c r="V360" s="9">
        <f t="shared" si="126"/>
        <v>132271.90042749047</v>
      </c>
      <c r="W360" s="9">
        <f t="shared" si="127"/>
        <v>-10833.072911606156</v>
      </c>
      <c r="X360" s="9">
        <f t="shared" si="128"/>
        <v>-1467.3607258654956</v>
      </c>
      <c r="Y360" s="9">
        <f t="shared" si="129"/>
        <v>-20553.935113850108</v>
      </c>
      <c r="Z360" s="9">
        <f t="shared" si="130"/>
        <v>-514.67510187669541</v>
      </c>
      <c r="AA360" s="20"/>
      <c r="AB360" s="9">
        <v>-1047700.5319217764</v>
      </c>
      <c r="AC360" s="9">
        <v>18.915997044218628</v>
      </c>
      <c r="AD360" s="9">
        <v>1.545317256314846E-2</v>
      </c>
      <c r="AE360" s="9">
        <v>104209.13603589092</v>
      </c>
      <c r="AF360" s="9">
        <v>1303138.6532850091</v>
      </c>
      <c r="AG360" s="9">
        <v>1.0842970500216089</v>
      </c>
      <c r="AH360" s="9">
        <v>127080.02537257843</v>
      </c>
      <c r="AI360" s="9">
        <v>5574.0911625766948</v>
      </c>
      <c r="AJ360" s="9">
        <v>4073.9869246466624</v>
      </c>
      <c r="AK360" s="9">
        <v>5665.2016251293917</v>
      </c>
      <c r="AL360" s="9">
        <v>9284.2451602152942</v>
      </c>
      <c r="AM360" s="9">
        <v>10065.258296901315</v>
      </c>
      <c r="AN360" s="9">
        <v>224.63892794514936</v>
      </c>
      <c r="AO360" s="9">
        <v>19031135.193166949</v>
      </c>
      <c r="AP360" s="9">
        <v>1751367.3549391616</v>
      </c>
      <c r="AQ360" s="9">
        <v>2477552.4419364869</v>
      </c>
      <c r="AR360" s="9">
        <v>366678.94605037977</v>
      </c>
      <c r="AS360" s="9">
        <v>60895241.047735862</v>
      </c>
      <c r="AT360" s="9">
        <v>55990.13098857303</v>
      </c>
      <c r="AU360" s="9">
        <v>102481.20170054694</v>
      </c>
      <c r="AV360" s="9">
        <v>335939.92980348063</v>
      </c>
      <c r="AW360" s="9">
        <v>13072.747818272759</v>
      </c>
      <c r="AX360" s="20"/>
      <c r="AY360" s="9">
        <v>-347630.71188793099</v>
      </c>
      <c r="AZ360" s="9">
        <v>19.054173709239393</v>
      </c>
      <c r="BA360" s="9">
        <v>1.586356765925527E-2</v>
      </c>
      <c r="BB360" s="9">
        <v>111292.07700554849</v>
      </c>
      <c r="BC360" s="9">
        <v>1368702.7750494187</v>
      </c>
      <c r="BD360" s="9">
        <v>1.0914220138939628</v>
      </c>
      <c r="BE360" s="9">
        <v>127627.67047116329</v>
      </c>
      <c r="BF360" s="9">
        <v>5813.7011215528519</v>
      </c>
      <c r="BG360" s="9">
        <v>4225.3632255539633</v>
      </c>
      <c r="BH360" s="9">
        <v>5915.3877342330179</v>
      </c>
      <c r="BI360" s="9">
        <v>9689.6504767616934</v>
      </c>
      <c r="BJ360" s="9">
        <v>10079.516212853905</v>
      </c>
      <c r="BK360" s="9">
        <v>225.64788127522115</v>
      </c>
      <c r="BL360" s="9">
        <v>19337311.300987236</v>
      </c>
      <c r="BM360" s="9">
        <v>1742187.5817406657</v>
      </c>
      <c r="BN360" s="9">
        <v>2465968.935372883</v>
      </c>
      <c r="BO360" s="9">
        <v>369986.73951320525</v>
      </c>
      <c r="BP360" s="9">
        <v>60762969.147308372</v>
      </c>
      <c r="BQ360" s="9">
        <v>66823.203900179185</v>
      </c>
      <c r="BR360" s="9">
        <v>103948.56242641243</v>
      </c>
      <c r="BS360" s="9">
        <v>356493.86491733073</v>
      </c>
      <c r="BT360" s="9">
        <v>13587.422920149455</v>
      </c>
      <c r="BU360" s="20"/>
    </row>
    <row r="361" spans="2:73" x14ac:dyDescent="0.2">
      <c r="B361" s="4" t="s">
        <v>56</v>
      </c>
      <c r="C361" s="12">
        <v>14</v>
      </c>
      <c r="D361" s="19"/>
      <c r="E361" s="9">
        <f t="shared" si="131"/>
        <v>-681818.86813603528</v>
      </c>
      <c r="F361" s="9">
        <f t="shared" si="110"/>
        <v>-0.1338188391813695</v>
      </c>
      <c r="G361" s="9">
        <f t="shared" si="111"/>
        <v>-4.0737909742040793E-4</v>
      </c>
      <c r="H361" s="9">
        <f t="shared" si="112"/>
        <v>-7217.9211983558926</v>
      </c>
      <c r="I361" s="9">
        <f t="shared" si="113"/>
        <v>-64866.201925718458</v>
      </c>
      <c r="J361" s="9">
        <f t="shared" si="114"/>
        <v>-6.0790137653068399E-3</v>
      </c>
      <c r="K361" s="9">
        <f t="shared" si="115"/>
        <v>-588.69288346360554</v>
      </c>
      <c r="L361" s="9">
        <f t="shared" si="116"/>
        <v>-242.9101654457063</v>
      </c>
      <c r="M361" s="9">
        <f t="shared" si="117"/>
        <v>-151.82100933166294</v>
      </c>
      <c r="N361" s="9">
        <f t="shared" si="118"/>
        <v>-253.61108683807834</v>
      </c>
      <c r="O361" s="9">
        <f t="shared" si="119"/>
        <v>-405.84613483958492</v>
      </c>
      <c r="P361" s="9">
        <f t="shared" si="120"/>
        <v>-13.617243389211581</v>
      </c>
      <c r="Q361" s="9">
        <f t="shared" si="121"/>
        <v>-0.95296650663419769</v>
      </c>
      <c r="R361" s="9">
        <f t="shared" si="122"/>
        <v>-297006.58781185001</v>
      </c>
      <c r="S361" s="9">
        <f t="shared" si="123"/>
        <v>10031.238412149018</v>
      </c>
      <c r="T361" s="9">
        <f t="shared" si="124"/>
        <v>12697.957835475914</v>
      </c>
      <c r="U361" s="9">
        <f t="shared" si="125"/>
        <v>-3216.5067819062388</v>
      </c>
      <c r="V361" s="9">
        <f t="shared" si="126"/>
        <v>148417.76115427166</v>
      </c>
      <c r="W361" s="9">
        <f t="shared" si="127"/>
        <v>-10796.874800640508</v>
      </c>
      <c r="X361" s="9">
        <f t="shared" si="128"/>
        <v>-1457.1619699145813</v>
      </c>
      <c r="Y361" s="9">
        <f t="shared" si="129"/>
        <v>-20854.511762583279</v>
      </c>
      <c r="Z361" s="9">
        <f t="shared" si="130"/>
        <v>-512.02849027643606</v>
      </c>
      <c r="AA361" s="20"/>
      <c r="AB361" s="9">
        <v>-1056190.4040153457</v>
      </c>
      <c r="AC361" s="9">
        <v>20.386060539999519</v>
      </c>
      <c r="AD361" s="9">
        <v>1.6676462997162189E-2</v>
      </c>
      <c r="AE361" s="9">
        <v>112635.08480761944</v>
      </c>
      <c r="AF361" s="9">
        <v>1409121.4019736557</v>
      </c>
      <c r="AG361" s="9">
        <v>1.1692985396589608</v>
      </c>
      <c r="AH361" s="9">
        <v>136856.49070086601</v>
      </c>
      <c r="AI361" s="9">
        <v>6017.9987346881326</v>
      </c>
      <c r="AJ361" s="9">
        <v>4398.5701566495281</v>
      </c>
      <c r="AK361" s="9">
        <v>6116.8064731051754</v>
      </c>
      <c r="AL361" s="9">
        <v>10029.162070903765</v>
      </c>
      <c r="AM361" s="9">
        <v>10841.246370453455</v>
      </c>
      <c r="AN361" s="9">
        <v>242.05244409745004</v>
      </c>
      <c r="AO361" s="9">
        <v>20527790.197866712</v>
      </c>
      <c r="AP361" s="9">
        <v>1886233.2495174822</v>
      </c>
      <c r="AQ361" s="9">
        <v>2668356.8113139658</v>
      </c>
      <c r="AR361" s="9">
        <v>395230.75115539198</v>
      </c>
      <c r="AS361" s="9">
        <v>65585461.458255567</v>
      </c>
      <c r="AT361" s="9">
        <v>61166.575553398652</v>
      </c>
      <c r="AU361" s="9">
        <v>110487.44372006807</v>
      </c>
      <c r="AV361" s="9">
        <v>363061.95814838837</v>
      </c>
      <c r="AW361" s="9">
        <v>14120.580808346051</v>
      </c>
      <c r="AX361" s="20"/>
      <c r="AY361" s="9">
        <v>-374371.53587931045</v>
      </c>
      <c r="AZ361" s="9">
        <v>20.519879379180889</v>
      </c>
      <c r="BA361" s="9">
        <v>1.7083842094582597E-2</v>
      </c>
      <c r="BB361" s="9">
        <v>119853.00600597533</v>
      </c>
      <c r="BC361" s="9">
        <v>1473987.6038993741</v>
      </c>
      <c r="BD361" s="9">
        <v>1.1753775534242676</v>
      </c>
      <c r="BE361" s="9">
        <v>137445.18358432961</v>
      </c>
      <c r="BF361" s="9">
        <v>6260.9089001338389</v>
      </c>
      <c r="BG361" s="9">
        <v>4550.3911659811911</v>
      </c>
      <c r="BH361" s="9">
        <v>6370.4175599432538</v>
      </c>
      <c r="BI361" s="9">
        <v>10435.00820574335</v>
      </c>
      <c r="BJ361" s="9">
        <v>10854.863613842666</v>
      </c>
      <c r="BK361" s="9">
        <v>243.00541060408423</v>
      </c>
      <c r="BL361" s="9">
        <v>20824796.785678562</v>
      </c>
      <c r="BM361" s="9">
        <v>1876202.0111053332</v>
      </c>
      <c r="BN361" s="9">
        <v>2655658.8534784899</v>
      </c>
      <c r="BO361" s="9">
        <v>398447.25793729821</v>
      </c>
      <c r="BP361" s="9">
        <v>65437043.697101295</v>
      </c>
      <c r="BQ361" s="9">
        <v>71963.45035403916</v>
      </c>
      <c r="BR361" s="9">
        <v>111944.60568998265</v>
      </c>
      <c r="BS361" s="9">
        <v>383916.46991097165</v>
      </c>
      <c r="BT361" s="9">
        <v>14632.609298622487</v>
      </c>
      <c r="BU361" s="20"/>
    </row>
    <row r="362" spans="2:73" x14ac:dyDescent="0.2">
      <c r="B362" s="4" t="s">
        <v>56</v>
      </c>
      <c r="C362" s="12">
        <v>15</v>
      </c>
      <c r="D362" s="19"/>
      <c r="E362" s="9">
        <f t="shared" si="131"/>
        <v>-866566.42367099389</v>
      </c>
      <c r="F362" s="9">
        <f t="shared" si="110"/>
        <v>-0.17048553323997595</v>
      </c>
      <c r="G362" s="9">
        <f t="shared" si="111"/>
        <v>-5.0816640493266813E-4</v>
      </c>
      <c r="H362" s="9">
        <f t="shared" si="112"/>
        <v>-8684.5366744550411</v>
      </c>
      <c r="I362" s="9">
        <f t="shared" si="113"/>
        <v>-80913.215255616931</v>
      </c>
      <c r="J362" s="9">
        <f t="shared" si="114"/>
        <v>-8.3943813698319492E-3</v>
      </c>
      <c r="K362" s="9">
        <f t="shared" si="115"/>
        <v>-640.28547418536618</v>
      </c>
      <c r="L362" s="9">
        <f t="shared" si="116"/>
        <v>-294.24811153230439</v>
      </c>
      <c r="M362" s="9">
        <f t="shared" si="117"/>
        <v>-187.39932181191489</v>
      </c>
      <c r="N362" s="9">
        <f t="shared" si="118"/>
        <v>-307.29935277284676</v>
      </c>
      <c r="O362" s="9">
        <f t="shared" si="119"/>
        <v>-502.91337996176298</v>
      </c>
      <c r="P362" s="9">
        <f t="shared" si="120"/>
        <v>-17.676444991160679</v>
      </c>
      <c r="Q362" s="9">
        <f t="shared" si="121"/>
        <v>-1.2529670986683072</v>
      </c>
      <c r="R362" s="9">
        <f t="shared" si="122"/>
        <v>-378099.67132533342</v>
      </c>
      <c r="S362" s="9">
        <f t="shared" si="123"/>
        <v>11423.837444502627</v>
      </c>
      <c r="T362" s="9">
        <f t="shared" si="124"/>
        <v>14420.263039324433</v>
      </c>
      <c r="U362" s="9">
        <f t="shared" si="125"/>
        <v>-4095.9894879293861</v>
      </c>
      <c r="V362" s="9">
        <f t="shared" si="126"/>
        <v>165259.42271910608</v>
      </c>
      <c r="W362" s="9">
        <f t="shared" si="127"/>
        <v>-13514.73722693415</v>
      </c>
      <c r="X362" s="9">
        <f t="shared" si="128"/>
        <v>-1831.6490817311715</v>
      </c>
      <c r="Y362" s="9">
        <f t="shared" si="129"/>
        <v>-25286.005060740164</v>
      </c>
      <c r="Z362" s="9">
        <f t="shared" si="130"/>
        <v>-639.71761885023807</v>
      </c>
      <c r="AA362" s="20"/>
      <c r="AB362" s="9">
        <v>-1267678.7835416836</v>
      </c>
      <c r="AC362" s="9">
        <v>21.815099515882398</v>
      </c>
      <c r="AD362" s="9">
        <v>1.7795950124977263E-2</v>
      </c>
      <c r="AE362" s="9">
        <v>119729.39833194706</v>
      </c>
      <c r="AF362" s="9">
        <v>1498359.2174937124</v>
      </c>
      <c r="AG362" s="9">
        <v>1.250938711584741</v>
      </c>
      <c r="AH362" s="9">
        <v>146622.41122331069</v>
      </c>
      <c r="AI362" s="9">
        <v>6413.8685671825251</v>
      </c>
      <c r="AJ362" s="9">
        <v>4688.0197845965031</v>
      </c>
      <c r="AK362" s="9">
        <v>6518.1480328806338</v>
      </c>
      <c r="AL362" s="9">
        <v>10677.452554763255</v>
      </c>
      <c r="AM362" s="9">
        <v>11612.534569840267</v>
      </c>
      <c r="AN362" s="9">
        <v>259.10997283427912</v>
      </c>
      <c r="AO362" s="9">
        <v>21934182.599044546</v>
      </c>
      <c r="AP362" s="9">
        <v>2021640.277914502</v>
      </c>
      <c r="AQ362" s="9">
        <v>2859769.0346234208</v>
      </c>
      <c r="AR362" s="9">
        <v>422811.78687346139</v>
      </c>
      <c r="AS362" s="9">
        <v>70276377.669613376</v>
      </c>
      <c r="AT362" s="9">
        <v>63588.959580964925</v>
      </c>
      <c r="AU362" s="9">
        <v>118108.99987182159</v>
      </c>
      <c r="AV362" s="9">
        <v>386053.06984387222</v>
      </c>
      <c r="AW362" s="9">
        <v>15038.078058245283</v>
      </c>
      <c r="AX362" s="20"/>
      <c r="AY362" s="9">
        <v>-401112.35987068963</v>
      </c>
      <c r="AZ362" s="9">
        <v>21.985585049122374</v>
      </c>
      <c r="BA362" s="9">
        <v>1.8304116529909931E-2</v>
      </c>
      <c r="BB362" s="9">
        <v>128413.9350064021</v>
      </c>
      <c r="BC362" s="9">
        <v>1579272.4327493294</v>
      </c>
      <c r="BD362" s="9">
        <v>1.259333092954573</v>
      </c>
      <c r="BE362" s="9">
        <v>147262.69669749605</v>
      </c>
      <c r="BF362" s="9">
        <v>6708.1166787148295</v>
      </c>
      <c r="BG362" s="9">
        <v>4875.419106408418</v>
      </c>
      <c r="BH362" s="9">
        <v>6825.4473856534805</v>
      </c>
      <c r="BI362" s="9">
        <v>11180.365934725018</v>
      </c>
      <c r="BJ362" s="9">
        <v>11630.211014831428</v>
      </c>
      <c r="BK362" s="9">
        <v>260.36293993294743</v>
      </c>
      <c r="BL362" s="9">
        <v>22312282.27036988</v>
      </c>
      <c r="BM362" s="9">
        <v>2010216.4404699993</v>
      </c>
      <c r="BN362" s="9">
        <v>2845348.7715840964</v>
      </c>
      <c r="BO362" s="9">
        <v>426907.77636139077</v>
      </c>
      <c r="BP362" s="9">
        <v>70111118.24689427</v>
      </c>
      <c r="BQ362" s="9">
        <v>77103.696807899076</v>
      </c>
      <c r="BR362" s="9">
        <v>119940.64895355277</v>
      </c>
      <c r="BS362" s="9">
        <v>411339.07490461238</v>
      </c>
      <c r="BT362" s="9">
        <v>15677.795677095521</v>
      </c>
      <c r="BU362" s="20"/>
    </row>
    <row r="363" spans="2:73" x14ac:dyDescent="0.2">
      <c r="B363" s="4" t="s">
        <v>56</v>
      </c>
      <c r="C363" s="12">
        <v>16</v>
      </c>
      <c r="D363" s="19"/>
      <c r="E363" s="9">
        <f t="shared" si="131"/>
        <v>-886873.92621120112</v>
      </c>
      <c r="F363" s="9">
        <f t="shared" si="110"/>
        <v>-0.16562056819361004</v>
      </c>
      <c r="G363" s="9">
        <f t="shared" si="111"/>
        <v>-5.0458885617451349E-4</v>
      </c>
      <c r="H363" s="9">
        <f t="shared" si="112"/>
        <v>-8819.6269246033044</v>
      </c>
      <c r="I363" s="9">
        <f t="shared" si="113"/>
        <v>-80089.600995197892</v>
      </c>
      <c r="J363" s="9">
        <f t="shared" si="114"/>
        <v>-7.2276824888697355E-3</v>
      </c>
      <c r="K363" s="9">
        <f t="shared" si="115"/>
        <v>-681.80287680021138</v>
      </c>
      <c r="L363" s="9">
        <f t="shared" si="116"/>
        <v>-297.47746074565748</v>
      </c>
      <c r="M363" s="9">
        <f t="shared" si="117"/>
        <v>-187.76344666863588</v>
      </c>
      <c r="N363" s="9">
        <f t="shared" si="118"/>
        <v>-310.65283906521927</v>
      </c>
      <c r="O363" s="9">
        <f t="shared" si="119"/>
        <v>-503.14503981096459</v>
      </c>
      <c r="P363" s="9">
        <f t="shared" si="120"/>
        <v>-16.973236510380957</v>
      </c>
      <c r="Q363" s="9">
        <f t="shared" si="121"/>
        <v>-1.1918112669754919</v>
      </c>
      <c r="R363" s="9">
        <f t="shared" si="122"/>
        <v>-367868.98218335956</v>
      </c>
      <c r="S363" s="9">
        <f t="shared" si="123"/>
        <v>12342.817351900507</v>
      </c>
      <c r="T363" s="9">
        <f t="shared" si="124"/>
        <v>15623.568880627863</v>
      </c>
      <c r="U363" s="9">
        <f t="shared" si="125"/>
        <v>-3994.6281968626427</v>
      </c>
      <c r="V363" s="9">
        <f t="shared" si="126"/>
        <v>182743.40312494338</v>
      </c>
      <c r="W363" s="9">
        <f t="shared" si="127"/>
        <v>-13474.041008865752</v>
      </c>
      <c r="X363" s="9">
        <f t="shared" si="128"/>
        <v>-1820.4716375787248</v>
      </c>
      <c r="Y363" s="9">
        <f t="shared" si="129"/>
        <v>-25584.965519594669</v>
      </c>
      <c r="Z363" s="9">
        <f t="shared" si="130"/>
        <v>-636.62288960157457</v>
      </c>
      <c r="AA363" s="20"/>
      <c r="AB363" s="9">
        <v>-1314727.11007327</v>
      </c>
      <c r="AC363" s="9">
        <v>23.28567015087026</v>
      </c>
      <c r="AD363" s="9">
        <v>1.9019802109062747E-2</v>
      </c>
      <c r="AE363" s="9">
        <v>128155.23708222556</v>
      </c>
      <c r="AF363" s="9">
        <v>1604467.6606040869</v>
      </c>
      <c r="AG363" s="9">
        <v>1.3360609499960079</v>
      </c>
      <c r="AH363" s="9">
        <v>156398.40693386219</v>
      </c>
      <c r="AI363" s="9">
        <v>6857.8469965501608</v>
      </c>
      <c r="AJ363" s="9">
        <v>5012.683600167009</v>
      </c>
      <c r="AK363" s="9">
        <v>6969.8243722984953</v>
      </c>
      <c r="AL363" s="9">
        <v>11422.578623895724</v>
      </c>
      <c r="AM363" s="9">
        <v>12388.585179309803</v>
      </c>
      <c r="AN363" s="9">
        <v>276.5286579948351</v>
      </c>
      <c r="AO363" s="9">
        <v>23431898.77287785</v>
      </c>
      <c r="AP363" s="9">
        <v>2156573.6871865662</v>
      </c>
      <c r="AQ363" s="9">
        <v>3050662.2585703293</v>
      </c>
      <c r="AR363" s="9">
        <v>451373.66658862086</v>
      </c>
      <c r="AS363" s="9">
        <v>74967936.199812114</v>
      </c>
      <c r="AT363" s="9">
        <v>68769.90225289324</v>
      </c>
      <c r="AU363" s="9">
        <v>126116.22057954426</v>
      </c>
      <c r="AV363" s="9">
        <v>413176.71437865833</v>
      </c>
      <c r="AW363" s="9">
        <v>16086.359165966969</v>
      </c>
      <c r="AX363" s="20"/>
      <c r="AY363" s="9">
        <v>-427853.18386206892</v>
      </c>
      <c r="AZ363" s="9">
        <v>23.45129071906387</v>
      </c>
      <c r="BA363" s="9">
        <v>1.9524390965237261E-2</v>
      </c>
      <c r="BB363" s="9">
        <v>136974.86400682887</v>
      </c>
      <c r="BC363" s="9">
        <v>1684557.2615992848</v>
      </c>
      <c r="BD363" s="9">
        <v>1.3432886324848776</v>
      </c>
      <c r="BE363" s="9">
        <v>157080.2098106624</v>
      </c>
      <c r="BF363" s="9">
        <v>7155.3244572958183</v>
      </c>
      <c r="BG363" s="9">
        <v>5200.4470468356449</v>
      </c>
      <c r="BH363" s="9">
        <v>7280.4772113637146</v>
      </c>
      <c r="BI363" s="9">
        <v>11925.723663706689</v>
      </c>
      <c r="BJ363" s="9">
        <v>12405.558415820184</v>
      </c>
      <c r="BK363" s="9">
        <v>277.72046926181059</v>
      </c>
      <c r="BL363" s="9">
        <v>23799767.755061209</v>
      </c>
      <c r="BM363" s="9">
        <v>2144230.8698346657</v>
      </c>
      <c r="BN363" s="9">
        <v>3035038.6896897014</v>
      </c>
      <c r="BO363" s="9">
        <v>455368.29478548351</v>
      </c>
      <c r="BP363" s="9">
        <v>74785192.796687171</v>
      </c>
      <c r="BQ363" s="9">
        <v>82243.943261758992</v>
      </c>
      <c r="BR363" s="9">
        <v>127936.69221712298</v>
      </c>
      <c r="BS363" s="9">
        <v>438761.679898253</v>
      </c>
      <c r="BT363" s="9">
        <v>16722.982055568544</v>
      </c>
      <c r="BU363" s="20"/>
    </row>
    <row r="364" spans="2:73" x14ac:dyDescent="0.2">
      <c r="B364" s="4" t="s">
        <v>56</v>
      </c>
      <c r="C364" s="12">
        <v>17</v>
      </c>
      <c r="D364" s="19"/>
      <c r="E364" s="9">
        <f t="shared" si="131"/>
        <v>-867181.42875140766</v>
      </c>
      <c r="F364" s="9">
        <f t="shared" si="110"/>
        <v>-0.16075073268073581</v>
      </c>
      <c r="G364" s="9">
        <f t="shared" si="111"/>
        <v>-5.0100006790134571E-4</v>
      </c>
      <c r="H364" s="9">
        <f t="shared" si="112"/>
        <v>-8954.5839764615812</v>
      </c>
      <c r="I364" s="9">
        <f t="shared" si="113"/>
        <v>-79264.120901077986</v>
      </c>
      <c r="J364" s="9">
        <f t="shared" si="114"/>
        <v>-6.0604655759273207E-3</v>
      </c>
      <c r="K364" s="9">
        <f t="shared" si="115"/>
        <v>-723.31992883532075</v>
      </c>
      <c r="L364" s="9">
        <f t="shared" si="116"/>
        <v>-300.70189252301134</v>
      </c>
      <c r="M364" s="9">
        <f t="shared" si="117"/>
        <v>-188.1239318300577</v>
      </c>
      <c r="N364" s="9">
        <f t="shared" si="118"/>
        <v>-314.00118407968603</v>
      </c>
      <c r="O364" s="9">
        <f t="shared" si="119"/>
        <v>-503.36670829276045</v>
      </c>
      <c r="P364" s="9">
        <f t="shared" si="120"/>
        <v>-16.269463391365207</v>
      </c>
      <c r="Q364" s="9">
        <f t="shared" si="121"/>
        <v>-1.1306120179027062</v>
      </c>
      <c r="R364" s="9">
        <f t="shared" si="122"/>
        <v>-357627.6590763852</v>
      </c>
      <c r="S364" s="9">
        <f t="shared" si="123"/>
        <v>13261.844488801435</v>
      </c>
      <c r="T364" s="9">
        <f t="shared" si="124"/>
        <v>16826.947327297647</v>
      </c>
      <c r="U364" s="9">
        <f t="shared" si="125"/>
        <v>-3893.1545484060189</v>
      </c>
      <c r="V364" s="9">
        <f t="shared" si="126"/>
        <v>200229.32404088974</v>
      </c>
      <c r="W364" s="9">
        <f t="shared" si="127"/>
        <v>-13433.062213717407</v>
      </c>
      <c r="X364" s="9">
        <f t="shared" si="128"/>
        <v>-1809.2541968123405</v>
      </c>
      <c r="Y364" s="9">
        <f t="shared" si="129"/>
        <v>-25883.509838289698</v>
      </c>
      <c r="Z364" s="9">
        <f t="shared" si="130"/>
        <v>-633.51443401294091</v>
      </c>
      <c r="AA364" s="20"/>
      <c r="AB364" s="9">
        <v>-1321775.436604856</v>
      </c>
      <c r="AC364" s="9">
        <v>24.756245656324619</v>
      </c>
      <c r="AD364" s="9">
        <v>2.0243665332663228E-2</v>
      </c>
      <c r="AE364" s="9">
        <v>136581.20903079404</v>
      </c>
      <c r="AF364" s="9">
        <v>1710577.9695481614</v>
      </c>
      <c r="AG364" s="9">
        <v>1.4211837064392545</v>
      </c>
      <c r="AH364" s="9">
        <v>166174.40299499352</v>
      </c>
      <c r="AI364" s="9">
        <v>7301.8303433537958</v>
      </c>
      <c r="AJ364" s="9">
        <v>5337.3510554328168</v>
      </c>
      <c r="AK364" s="9">
        <v>7421.5058529942589</v>
      </c>
      <c r="AL364" s="9">
        <v>12167.714684395594</v>
      </c>
      <c r="AM364" s="9">
        <v>13164.636353417585</v>
      </c>
      <c r="AN364" s="9">
        <v>293.94738657277105</v>
      </c>
      <c r="AO364" s="9">
        <v>24929625.580676153</v>
      </c>
      <c r="AP364" s="9">
        <v>2291507.1436881335</v>
      </c>
      <c r="AQ364" s="9">
        <v>3241555.5551226065</v>
      </c>
      <c r="AR364" s="9">
        <v>479935.65866117028</v>
      </c>
      <c r="AS364" s="9">
        <v>79659496.670521006</v>
      </c>
      <c r="AT364" s="9">
        <v>73951.127501901574</v>
      </c>
      <c r="AU364" s="9">
        <v>134123.48128388089</v>
      </c>
      <c r="AV364" s="9">
        <v>440300.77505360445</v>
      </c>
      <c r="AW364" s="9">
        <v>17134.654000028651</v>
      </c>
      <c r="AX364" s="20"/>
      <c r="AY364" s="9">
        <v>-454594.00785344839</v>
      </c>
      <c r="AZ364" s="9">
        <v>24.916996389005355</v>
      </c>
      <c r="BA364" s="9">
        <v>2.0744665400564574E-2</v>
      </c>
      <c r="BB364" s="9">
        <v>145535.79300725562</v>
      </c>
      <c r="BC364" s="9">
        <v>1789842.0904492394</v>
      </c>
      <c r="BD364" s="9">
        <v>1.4272441720151818</v>
      </c>
      <c r="BE364" s="9">
        <v>166897.72292382884</v>
      </c>
      <c r="BF364" s="9">
        <v>7602.5322358768071</v>
      </c>
      <c r="BG364" s="9">
        <v>5525.4749872628745</v>
      </c>
      <c r="BH364" s="9">
        <v>7735.507037073945</v>
      </c>
      <c r="BI364" s="9">
        <v>12671.081392688355</v>
      </c>
      <c r="BJ364" s="9">
        <v>13180.90581680895</v>
      </c>
      <c r="BK364" s="9">
        <v>295.07799859067376</v>
      </c>
      <c r="BL364" s="9">
        <v>25287253.239752539</v>
      </c>
      <c r="BM364" s="9">
        <v>2278245.299199332</v>
      </c>
      <c r="BN364" s="9">
        <v>3224728.6077953088</v>
      </c>
      <c r="BO364" s="9">
        <v>483828.8132095763</v>
      </c>
      <c r="BP364" s="9">
        <v>79459267.346480116</v>
      </c>
      <c r="BQ364" s="9">
        <v>87384.189715618981</v>
      </c>
      <c r="BR364" s="9">
        <v>135932.73548069323</v>
      </c>
      <c r="BS364" s="9">
        <v>466184.28489189415</v>
      </c>
      <c r="BT364" s="9">
        <v>17768.168434041592</v>
      </c>
      <c r="BU364" s="20"/>
    </row>
    <row r="365" spans="2:73" x14ac:dyDescent="0.2">
      <c r="B365" s="4" t="s">
        <v>56</v>
      </c>
      <c r="C365" s="12">
        <v>18</v>
      </c>
      <c r="D365" s="19"/>
      <c r="E365" s="9">
        <f t="shared" si="131"/>
        <v>-1015821.1691967264</v>
      </c>
      <c r="F365" s="9">
        <f t="shared" si="110"/>
        <v>-0.19841113926724319</v>
      </c>
      <c r="G365" s="9">
        <f t="shared" si="111"/>
        <v>-6.0430024683907901E-4</v>
      </c>
      <c r="H365" s="9">
        <f t="shared" si="112"/>
        <v>-10522.837035693548</v>
      </c>
      <c r="I365" s="9">
        <f t="shared" si="113"/>
        <v>-95850.406052698381</v>
      </c>
      <c r="J365" s="9">
        <f t="shared" si="114"/>
        <v>-8.6001790121275068E-3</v>
      </c>
      <c r="K365" s="9">
        <f t="shared" si="115"/>
        <v>-801.81785977506661</v>
      </c>
      <c r="L365" s="9">
        <f t="shared" si="116"/>
        <v>-355.15218819321581</v>
      </c>
      <c r="M365" s="9">
        <f t="shared" si="117"/>
        <v>-224.74036463422999</v>
      </c>
      <c r="N365" s="9">
        <f t="shared" si="118"/>
        <v>-370.90281088822849</v>
      </c>
      <c r="O365" s="9">
        <f t="shared" si="119"/>
        <v>-602.59803053685391</v>
      </c>
      <c r="P365" s="9">
        <f t="shared" si="120"/>
        <v>-20.373329328271211</v>
      </c>
      <c r="Q365" s="9">
        <f t="shared" si="121"/>
        <v>-1.4319991341218952</v>
      </c>
      <c r="R365" s="9">
        <f t="shared" si="122"/>
        <v>-440765.94072361663</v>
      </c>
      <c r="S365" s="9">
        <f t="shared" si="123"/>
        <v>14731.393918524962</v>
      </c>
      <c r="T365" s="9">
        <f t="shared" si="124"/>
        <v>18645.817169650458</v>
      </c>
      <c r="U365" s="9">
        <f t="shared" si="125"/>
        <v>-4788.9836779274046</v>
      </c>
      <c r="V365" s="9">
        <f t="shared" si="126"/>
        <v>218038.91293764114</v>
      </c>
      <c r="W365" s="9">
        <f t="shared" si="127"/>
        <v>-16163.811173576381</v>
      </c>
      <c r="X365" s="9">
        <f t="shared" si="128"/>
        <v>-2184.6014410154894</v>
      </c>
      <c r="Y365" s="9">
        <f t="shared" si="129"/>
        <v>-30557.929899159411</v>
      </c>
      <c r="Z365" s="9">
        <f t="shared" si="130"/>
        <v>-763.07315542057404</v>
      </c>
      <c r="AA365" s="20"/>
      <c r="AB365" s="9">
        <v>-1497156.0010415539</v>
      </c>
      <c r="AC365" s="9">
        <v>26.184290919679611</v>
      </c>
      <c r="AD365" s="9">
        <v>2.1360639589052825E-2</v>
      </c>
      <c r="AE365" s="9">
        <v>143573.88497198897</v>
      </c>
      <c r="AF365" s="9">
        <v>1799276.5132464967</v>
      </c>
      <c r="AG365" s="9">
        <v>1.5025995325333594</v>
      </c>
      <c r="AH365" s="9">
        <v>175913.41817722021</v>
      </c>
      <c r="AI365" s="9">
        <v>7694.5878262645811</v>
      </c>
      <c r="AJ365" s="9">
        <v>5625.7625630558696</v>
      </c>
      <c r="AK365" s="9">
        <v>7819.6340518959505</v>
      </c>
      <c r="AL365" s="9">
        <v>12813.841091133167</v>
      </c>
      <c r="AM365" s="9">
        <v>13935.879888469437</v>
      </c>
      <c r="AN365" s="9">
        <v>311.00352878541491</v>
      </c>
      <c r="AO365" s="9">
        <v>26333972.783720247</v>
      </c>
      <c r="AP365" s="9">
        <v>2426991.1224825238</v>
      </c>
      <c r="AQ365" s="9">
        <v>3433064.3430705639</v>
      </c>
      <c r="AR365" s="9">
        <v>507500.34795574145</v>
      </c>
      <c r="AS365" s="9">
        <v>84351380.809210718</v>
      </c>
      <c r="AT365" s="9">
        <v>76360.624995902501</v>
      </c>
      <c r="AU365" s="9">
        <v>141744.17730324782</v>
      </c>
      <c r="AV365" s="9">
        <v>463048.95998637535</v>
      </c>
      <c r="AW365" s="9">
        <v>18050.281657094038</v>
      </c>
      <c r="AX365" s="20"/>
      <c r="AY365" s="9">
        <v>-481334.83184482751</v>
      </c>
      <c r="AZ365" s="9">
        <v>26.382702058946855</v>
      </c>
      <c r="BA365" s="9">
        <v>2.1964939835891904E-2</v>
      </c>
      <c r="BB365" s="9">
        <v>154096.72200768252</v>
      </c>
      <c r="BC365" s="9">
        <v>1895126.9192991951</v>
      </c>
      <c r="BD365" s="9">
        <v>1.5111997115454869</v>
      </c>
      <c r="BE365" s="9">
        <v>176715.23603699528</v>
      </c>
      <c r="BF365" s="9">
        <v>8049.7400144577969</v>
      </c>
      <c r="BG365" s="9">
        <v>5850.5029276900996</v>
      </c>
      <c r="BH365" s="9">
        <v>8190.536862784179</v>
      </c>
      <c r="BI365" s="9">
        <v>13416.439121670021</v>
      </c>
      <c r="BJ365" s="9">
        <v>13956.253217797708</v>
      </c>
      <c r="BK365" s="9">
        <v>312.43552791953681</v>
      </c>
      <c r="BL365" s="9">
        <v>26774738.724443864</v>
      </c>
      <c r="BM365" s="9">
        <v>2412259.7285639988</v>
      </c>
      <c r="BN365" s="9">
        <v>3414418.5259009134</v>
      </c>
      <c r="BO365" s="9">
        <v>512289.33163366886</v>
      </c>
      <c r="BP365" s="9">
        <v>84133341.896273077</v>
      </c>
      <c r="BQ365" s="9">
        <v>92524.436169478882</v>
      </c>
      <c r="BR365" s="9">
        <v>143928.77874426331</v>
      </c>
      <c r="BS365" s="9">
        <v>493606.88988553477</v>
      </c>
      <c r="BT365" s="9">
        <v>18813.354812514612</v>
      </c>
      <c r="BU365" s="20"/>
    </row>
    <row r="366" spans="2:73" x14ac:dyDescent="0.2">
      <c r="B366" s="4" t="s">
        <v>56</v>
      </c>
      <c r="C366" s="12">
        <v>19</v>
      </c>
      <c r="D366" s="19"/>
      <c r="E366" s="9">
        <f t="shared" si="131"/>
        <v>-1028773.9125951747</v>
      </c>
      <c r="F366" s="9">
        <f t="shared" si="110"/>
        <v>-0.19320283383946091</v>
      </c>
      <c r="G366" s="9">
        <f t="shared" si="111"/>
        <v>-6.0041609569905577E-4</v>
      </c>
      <c r="H366" s="9">
        <f t="shared" si="112"/>
        <v>-10663.547525742964</v>
      </c>
      <c r="I366" s="9">
        <f t="shared" si="113"/>
        <v>-94957.416987609118</v>
      </c>
      <c r="J366" s="9">
        <f t="shared" si="114"/>
        <v>-7.3515892289972573E-3</v>
      </c>
      <c r="K366" s="9">
        <f t="shared" si="115"/>
        <v>-845.19340696799918</v>
      </c>
      <c r="L366" s="9">
        <f t="shared" si="116"/>
        <v>-358.49519904479621</v>
      </c>
      <c r="M366" s="9">
        <f t="shared" si="117"/>
        <v>-225.09641867828032</v>
      </c>
      <c r="N366" s="9">
        <f t="shared" si="118"/>
        <v>-374.37488929905521</v>
      </c>
      <c r="O366" s="9">
        <f t="shared" si="119"/>
        <v>-602.77884997391993</v>
      </c>
      <c r="P366" s="9">
        <f t="shared" si="120"/>
        <v>-19.623483853192738</v>
      </c>
      <c r="Q366" s="9">
        <f t="shared" si="121"/>
        <v>-1.3668631473987602</v>
      </c>
      <c r="R366" s="9">
        <f t="shared" si="122"/>
        <v>-429814.50576624274</v>
      </c>
      <c r="S366" s="9">
        <f t="shared" si="123"/>
        <v>15707.200236334465</v>
      </c>
      <c r="T366" s="9">
        <f t="shared" si="124"/>
        <v>19923.658209880814</v>
      </c>
      <c r="U366" s="9">
        <f t="shared" si="125"/>
        <v>-4680.5997439571656</v>
      </c>
      <c r="V366" s="9">
        <f t="shared" si="126"/>
        <v>236619.05983322859</v>
      </c>
      <c r="W366" s="9">
        <f t="shared" si="127"/>
        <v>-16120.096542168307</v>
      </c>
      <c r="X366" s="9">
        <f t="shared" si="128"/>
        <v>-2172.6771974827861</v>
      </c>
      <c r="Y366" s="9">
        <f t="shared" si="129"/>
        <v>-30868.778444614378</v>
      </c>
      <c r="Z366" s="9">
        <f t="shared" si="130"/>
        <v>-759.72219226032394</v>
      </c>
      <c r="AA366" s="20"/>
      <c r="AB366" s="9">
        <v>-1536849.5684313816</v>
      </c>
      <c r="AC366" s="9">
        <v>27.655204895048879</v>
      </c>
      <c r="AD366" s="9">
        <v>2.2584798175520171E-2</v>
      </c>
      <c r="AE366" s="9">
        <v>151994.10348236631</v>
      </c>
      <c r="AF366" s="9">
        <v>1905454.3311615407</v>
      </c>
      <c r="AG366" s="9">
        <v>1.5878036618467941</v>
      </c>
      <c r="AH366" s="9">
        <v>185687.55574319354</v>
      </c>
      <c r="AI366" s="9">
        <v>8138.4525939939858</v>
      </c>
      <c r="AJ366" s="9">
        <v>5950.4344494390507</v>
      </c>
      <c r="AK366" s="9">
        <v>8271.1917991953505</v>
      </c>
      <c r="AL366" s="9">
        <v>13559.018000677768</v>
      </c>
      <c r="AM366" s="9">
        <v>14711.97713493328</v>
      </c>
      <c r="AN366" s="9">
        <v>328.42619410100122</v>
      </c>
      <c r="AO366" s="9">
        <v>27832409.703368951</v>
      </c>
      <c r="AP366" s="9">
        <v>2561981.3581650001</v>
      </c>
      <c r="AQ366" s="9">
        <v>3624032.102216403</v>
      </c>
      <c r="AR366" s="9">
        <v>536069.25031380437</v>
      </c>
      <c r="AS366" s="9">
        <v>89044035.505899251</v>
      </c>
      <c r="AT366" s="9">
        <v>81544.586081170521</v>
      </c>
      <c r="AU366" s="9">
        <v>149752.14481035067</v>
      </c>
      <c r="AV366" s="9">
        <v>490160.71643456107</v>
      </c>
      <c r="AW366" s="9">
        <v>19098.818998727329</v>
      </c>
      <c r="AX366" s="20"/>
      <c r="AY366" s="9">
        <v>-508075.65583620692</v>
      </c>
      <c r="AZ366" s="9">
        <v>27.84840772888834</v>
      </c>
      <c r="BA366" s="9">
        <v>2.3185214271219227E-2</v>
      </c>
      <c r="BB366" s="9">
        <v>162657.65100810927</v>
      </c>
      <c r="BC366" s="9">
        <v>2000411.7481491498</v>
      </c>
      <c r="BD366" s="9">
        <v>1.5951552510757914</v>
      </c>
      <c r="BE366" s="9">
        <v>186532.74915016154</v>
      </c>
      <c r="BF366" s="9">
        <v>8496.947793038782</v>
      </c>
      <c r="BG366" s="9">
        <v>6175.530868117331</v>
      </c>
      <c r="BH366" s="9">
        <v>8645.5666884944058</v>
      </c>
      <c r="BI366" s="9">
        <v>14161.796850651688</v>
      </c>
      <c r="BJ366" s="9">
        <v>14731.600618786473</v>
      </c>
      <c r="BK366" s="9">
        <v>329.79305724839998</v>
      </c>
      <c r="BL366" s="9">
        <v>28262224.209135193</v>
      </c>
      <c r="BM366" s="9">
        <v>2546274.1579286656</v>
      </c>
      <c r="BN366" s="9">
        <v>3604108.4440065222</v>
      </c>
      <c r="BO366" s="9">
        <v>540749.85005776153</v>
      </c>
      <c r="BP366" s="9">
        <v>88807416.446066022</v>
      </c>
      <c r="BQ366" s="9">
        <v>97664.682623338827</v>
      </c>
      <c r="BR366" s="9">
        <v>151924.82200783346</v>
      </c>
      <c r="BS366" s="9">
        <v>521029.49487917544</v>
      </c>
      <c r="BT366" s="9">
        <v>19858.541190987653</v>
      </c>
      <c r="BU366" s="20"/>
    </row>
    <row r="367" spans="2:73" x14ac:dyDescent="0.2">
      <c r="B367" s="5" t="s">
        <v>56</v>
      </c>
      <c r="C367" s="13">
        <v>20</v>
      </c>
      <c r="D367" s="19"/>
      <c r="E367" s="10">
        <f t="shared" si="131"/>
        <v>-1294802.6203140952</v>
      </c>
      <c r="F367" s="10">
        <f t="shared" si="110"/>
        <v>-0.23099436390219452</v>
      </c>
      <c r="G367" s="10">
        <f t="shared" si="111"/>
        <v>-7.0448063234754277E-4</v>
      </c>
      <c r="H367" s="10">
        <f t="shared" si="112"/>
        <v>-12276.715959130001</v>
      </c>
      <c r="I367" s="10">
        <f t="shared" si="113"/>
        <v>-111705.20117141074</v>
      </c>
      <c r="J367" s="10">
        <f t="shared" si="114"/>
        <v>-9.9177628525959349E-3</v>
      </c>
      <c r="K367" s="10">
        <f t="shared" si="115"/>
        <v>-935.88273733155802</v>
      </c>
      <c r="L367" s="10">
        <f t="shared" si="116"/>
        <v>-414.27558323555058</v>
      </c>
      <c r="M367" s="10">
        <f t="shared" si="117"/>
        <v>-262.1203377283864</v>
      </c>
      <c r="N367" s="10">
        <f t="shared" si="118"/>
        <v>-432.65070333186304</v>
      </c>
      <c r="O367" s="10">
        <f t="shared" si="119"/>
        <v>-702.83245210054884</v>
      </c>
      <c r="P367" s="10">
        <f t="shared" si="120"/>
        <v>-23.709091390715912</v>
      </c>
      <c r="Q367" s="10">
        <f t="shared" si="121"/>
        <v>-1.6657240385675323</v>
      </c>
      <c r="R367" s="10">
        <f t="shared" si="122"/>
        <v>-513211.65625015274</v>
      </c>
      <c r="S367" s="10">
        <f t="shared" si="123"/>
        <v>17251.288565777708</v>
      </c>
      <c r="T367" s="10">
        <f t="shared" si="124"/>
        <v>21838.553911169525</v>
      </c>
      <c r="U367" s="10">
        <f t="shared" si="125"/>
        <v>-5577.5155077754753</v>
      </c>
      <c r="V367" s="10">
        <f t="shared" si="126"/>
        <v>255660.39513012767</v>
      </c>
      <c r="W367" s="10">
        <f t="shared" si="127"/>
        <v>-18853.56181325436</v>
      </c>
      <c r="X367" s="10">
        <f t="shared" si="128"/>
        <v>-2547.7774826582172</v>
      </c>
      <c r="Y367" s="10">
        <f t="shared" si="129"/>
        <v>-35649.326785679325</v>
      </c>
      <c r="Z367" s="10">
        <f t="shared" si="130"/>
        <v>-889.82592416793341</v>
      </c>
      <c r="AA367" s="20"/>
      <c r="AB367" s="10">
        <v>-1829619.100141682</v>
      </c>
      <c r="AC367" s="10">
        <v>29.083119034927648</v>
      </c>
      <c r="AD367" s="10">
        <v>2.3701008074199011E-2</v>
      </c>
      <c r="AE367" s="10">
        <v>158941.86404940608</v>
      </c>
      <c r="AF367" s="10">
        <v>1993991.3758276938</v>
      </c>
      <c r="AG367" s="10">
        <v>1.6691930277535008</v>
      </c>
      <c r="AH367" s="10">
        <v>195414.3795259964</v>
      </c>
      <c r="AI367" s="10">
        <v>8529.8799883842221</v>
      </c>
      <c r="AJ367" s="10">
        <v>6238.4384708161688</v>
      </c>
      <c r="AK367" s="10">
        <v>8667.9458108727777</v>
      </c>
      <c r="AL367" s="10">
        <v>14204.322127532807</v>
      </c>
      <c r="AM367" s="10">
        <v>15483.238928384513</v>
      </c>
      <c r="AN367" s="10">
        <v>345.48486253869567</v>
      </c>
      <c r="AO367" s="10">
        <v>29236498.037576355</v>
      </c>
      <c r="AP367" s="10">
        <v>2697539.8758591083</v>
      </c>
      <c r="AQ367" s="10">
        <v>3815636.9160232963</v>
      </c>
      <c r="AR367" s="10">
        <v>563632.85297407873</v>
      </c>
      <c r="AS367" s="10">
        <v>93737151.39098908</v>
      </c>
      <c r="AT367" s="10">
        <v>83951.367263944354</v>
      </c>
      <c r="AU367" s="10">
        <v>157373.08778874553</v>
      </c>
      <c r="AV367" s="10">
        <v>512802.77308713715</v>
      </c>
      <c r="AW367" s="10">
        <v>20013.901645292757</v>
      </c>
      <c r="AX367" s="20"/>
      <c r="AY367" s="10">
        <v>-534816.47982758668</v>
      </c>
      <c r="AZ367" s="10">
        <v>29.314113398829843</v>
      </c>
      <c r="BA367" s="10">
        <v>2.4405488706546553E-2</v>
      </c>
      <c r="BB367" s="10">
        <v>171218.58000853608</v>
      </c>
      <c r="BC367" s="10">
        <v>2105696.5769991046</v>
      </c>
      <c r="BD367" s="10">
        <v>1.6791107906060967</v>
      </c>
      <c r="BE367" s="10">
        <v>196350.26226332795</v>
      </c>
      <c r="BF367" s="10">
        <v>8944.1555716197727</v>
      </c>
      <c r="BG367" s="10">
        <v>6500.5588085445552</v>
      </c>
      <c r="BH367" s="10">
        <v>9100.5965142046407</v>
      </c>
      <c r="BI367" s="10">
        <v>14907.154579633356</v>
      </c>
      <c r="BJ367" s="10">
        <v>15506.948019775229</v>
      </c>
      <c r="BK367" s="10">
        <v>347.1505865772632</v>
      </c>
      <c r="BL367" s="10">
        <v>29749709.693826508</v>
      </c>
      <c r="BM367" s="10">
        <v>2680288.5872933306</v>
      </c>
      <c r="BN367" s="10">
        <v>3793798.3621121268</v>
      </c>
      <c r="BO367" s="10">
        <v>569210.36848185421</v>
      </c>
      <c r="BP367" s="10">
        <v>93481490.995858952</v>
      </c>
      <c r="BQ367" s="10">
        <v>102804.92907719871</v>
      </c>
      <c r="BR367" s="10">
        <v>159920.86527140375</v>
      </c>
      <c r="BS367" s="10">
        <v>548452.09987281647</v>
      </c>
      <c r="BT367" s="10">
        <v>20903.727569460691</v>
      </c>
      <c r="BU367" s="20"/>
    </row>
    <row r="368" spans="2:73" x14ac:dyDescent="0.2">
      <c r="B368" s="7" t="s">
        <v>57</v>
      </c>
      <c r="C368" s="11">
        <v>1</v>
      </c>
      <c r="D368" s="19"/>
      <c r="E368" s="8">
        <f t="shared" si="131"/>
        <v>0</v>
      </c>
      <c r="F368" s="8">
        <f t="shared" si="110"/>
        <v>0</v>
      </c>
      <c r="G368" s="8">
        <f t="shared" si="111"/>
        <v>0</v>
      </c>
      <c r="H368" s="8">
        <f t="shared" si="112"/>
        <v>0</v>
      </c>
      <c r="I368" s="8">
        <f t="shared" si="113"/>
        <v>0</v>
      </c>
      <c r="J368" s="8">
        <f t="shared" si="114"/>
        <v>0</v>
      </c>
      <c r="K368" s="8">
        <f t="shared" si="115"/>
        <v>0</v>
      </c>
      <c r="L368" s="8">
        <f t="shared" si="116"/>
        <v>0</v>
      </c>
      <c r="M368" s="8">
        <f t="shared" si="117"/>
        <v>0</v>
      </c>
      <c r="N368" s="8">
        <f t="shared" si="118"/>
        <v>0</v>
      </c>
      <c r="O368" s="8">
        <f t="shared" si="119"/>
        <v>0</v>
      </c>
      <c r="P368" s="8">
        <f t="shared" si="120"/>
        <v>0</v>
      </c>
      <c r="Q368" s="8">
        <f t="shared" si="121"/>
        <v>0</v>
      </c>
      <c r="R368" s="8">
        <f t="shared" si="122"/>
        <v>0</v>
      </c>
      <c r="S368" s="8">
        <f t="shared" si="123"/>
        <v>0</v>
      </c>
      <c r="T368" s="8">
        <f t="shared" si="124"/>
        <v>0</v>
      </c>
      <c r="U368" s="8">
        <f t="shared" si="125"/>
        <v>0</v>
      </c>
      <c r="V368" s="8">
        <f t="shared" si="126"/>
        <v>0</v>
      </c>
      <c r="W368" s="8">
        <f t="shared" si="127"/>
        <v>0</v>
      </c>
      <c r="X368" s="8">
        <f t="shared" si="128"/>
        <v>0</v>
      </c>
      <c r="Y368" s="8">
        <f t="shared" si="129"/>
        <v>0</v>
      </c>
      <c r="Z368" s="8">
        <f t="shared" si="130"/>
        <v>0</v>
      </c>
      <c r="AA368" s="20"/>
      <c r="AB368" s="8">
        <v>-26740.823991379308</v>
      </c>
      <c r="AC368" s="8">
        <v>1.4657056699414917</v>
      </c>
      <c r="AD368" s="8">
        <v>1.2202744353273284E-3</v>
      </c>
      <c r="AE368" s="8">
        <v>8560.9290004268023</v>
      </c>
      <c r="AF368" s="8">
        <v>105284.82884995527</v>
      </c>
      <c r="AG368" s="8">
        <v>8.3955539530304837E-2</v>
      </c>
      <c r="AH368" s="8">
        <v>9817.5131131663984</v>
      </c>
      <c r="AI368" s="8">
        <v>447.20777858098864</v>
      </c>
      <c r="AJ368" s="8">
        <v>325.0279404272278</v>
      </c>
      <c r="AK368" s="8">
        <v>455.02982571023216</v>
      </c>
      <c r="AL368" s="8">
        <v>745.35772898166795</v>
      </c>
      <c r="AM368" s="8">
        <v>775.34740098876114</v>
      </c>
      <c r="AN368" s="8">
        <v>17.357529328863158</v>
      </c>
      <c r="AO368" s="8">
        <v>1487485.4846913256</v>
      </c>
      <c r="AP368" s="8">
        <v>134014.42936466658</v>
      </c>
      <c r="AQ368" s="8">
        <v>189689.91810560631</v>
      </c>
      <c r="AR368" s="8">
        <v>28460.518424092719</v>
      </c>
      <c r="AS368" s="8">
        <v>4674074.5497929482</v>
      </c>
      <c r="AT368" s="8">
        <v>5140.2464538599361</v>
      </c>
      <c r="AU368" s="8">
        <v>7996.0432635701854</v>
      </c>
      <c r="AV368" s="8">
        <v>27422.604993640809</v>
      </c>
      <c r="AW368" s="8">
        <v>1045.186378473034</v>
      </c>
      <c r="AX368" s="20"/>
      <c r="AY368" s="8">
        <v>-26740.823991379308</v>
      </c>
      <c r="AZ368" s="8">
        <v>1.4657056699414917</v>
      </c>
      <c r="BA368" s="8">
        <v>1.2202744353273284E-3</v>
      </c>
      <c r="BB368" s="8">
        <v>8560.9290004268023</v>
      </c>
      <c r="BC368" s="8">
        <v>105284.82884995527</v>
      </c>
      <c r="BD368" s="8">
        <v>8.3955539530304837E-2</v>
      </c>
      <c r="BE368" s="8">
        <v>9817.5131131663984</v>
      </c>
      <c r="BF368" s="8">
        <v>447.20777858098864</v>
      </c>
      <c r="BG368" s="8">
        <v>325.0279404272278</v>
      </c>
      <c r="BH368" s="8">
        <v>455.02982571023216</v>
      </c>
      <c r="BI368" s="8">
        <v>745.35772898166795</v>
      </c>
      <c r="BJ368" s="8">
        <v>775.34740098876114</v>
      </c>
      <c r="BK368" s="8">
        <v>17.357529328863158</v>
      </c>
      <c r="BL368" s="8">
        <v>1487485.4846913256</v>
      </c>
      <c r="BM368" s="8">
        <v>134014.42936466658</v>
      </c>
      <c r="BN368" s="8">
        <v>189689.91810560631</v>
      </c>
      <c r="BO368" s="8">
        <v>28460.518424092719</v>
      </c>
      <c r="BP368" s="8">
        <v>4674074.5497929482</v>
      </c>
      <c r="BQ368" s="8">
        <v>5140.2464538599361</v>
      </c>
      <c r="BR368" s="8">
        <v>7996.0432635701854</v>
      </c>
      <c r="BS368" s="8">
        <v>27422.604993640809</v>
      </c>
      <c r="BT368" s="8">
        <v>1045.186378473034</v>
      </c>
      <c r="BU368" s="20"/>
    </row>
    <row r="369" spans="2:73" x14ac:dyDescent="0.2">
      <c r="B369" s="4" t="s">
        <v>57</v>
      </c>
      <c r="C369" s="12">
        <v>2</v>
      </c>
      <c r="D369" s="19"/>
      <c r="E369" s="9">
        <f t="shared" si="131"/>
        <v>0</v>
      </c>
      <c r="F369" s="9">
        <f t="shared" si="110"/>
        <v>0</v>
      </c>
      <c r="G369" s="9">
        <f t="shared" si="111"/>
        <v>0</v>
      </c>
      <c r="H369" s="9">
        <f t="shared" si="112"/>
        <v>0</v>
      </c>
      <c r="I369" s="9">
        <f t="shared" si="113"/>
        <v>0</v>
      </c>
      <c r="J369" s="9">
        <f t="shared" si="114"/>
        <v>0</v>
      </c>
      <c r="K369" s="9">
        <f t="shared" si="115"/>
        <v>0</v>
      </c>
      <c r="L369" s="9">
        <f t="shared" si="116"/>
        <v>0</v>
      </c>
      <c r="M369" s="9">
        <f t="shared" si="117"/>
        <v>0</v>
      </c>
      <c r="N369" s="9">
        <f t="shared" si="118"/>
        <v>0</v>
      </c>
      <c r="O369" s="9">
        <f t="shared" si="119"/>
        <v>0</v>
      </c>
      <c r="P369" s="9">
        <f t="shared" si="120"/>
        <v>0</v>
      </c>
      <c r="Q369" s="9">
        <f t="shared" si="121"/>
        <v>0</v>
      </c>
      <c r="R369" s="9">
        <f t="shared" si="122"/>
        <v>0</v>
      </c>
      <c r="S369" s="9">
        <f t="shared" si="123"/>
        <v>0</v>
      </c>
      <c r="T369" s="9">
        <f t="shared" si="124"/>
        <v>0</v>
      </c>
      <c r="U369" s="9">
        <f t="shared" si="125"/>
        <v>0</v>
      </c>
      <c r="V369" s="9">
        <f t="shared" si="126"/>
        <v>0</v>
      </c>
      <c r="W369" s="9">
        <f t="shared" si="127"/>
        <v>0</v>
      </c>
      <c r="X369" s="9">
        <f t="shared" si="128"/>
        <v>0</v>
      </c>
      <c r="Y369" s="9">
        <f t="shared" si="129"/>
        <v>0</v>
      </c>
      <c r="Z369" s="9">
        <f t="shared" si="130"/>
        <v>0</v>
      </c>
      <c r="AA369" s="20"/>
      <c r="AB369" s="9">
        <v>-53481.647982758615</v>
      </c>
      <c r="AC369" s="9">
        <v>2.9314113398829833</v>
      </c>
      <c r="AD369" s="9">
        <v>2.4405488706546567E-3</v>
      </c>
      <c r="AE369" s="9">
        <v>17121.858000853605</v>
      </c>
      <c r="AF369" s="9">
        <v>210569.65769991055</v>
      </c>
      <c r="AG369" s="9">
        <v>0.16791107906060967</v>
      </c>
      <c r="AH369" s="9">
        <v>19635.026226332797</v>
      </c>
      <c r="AI369" s="9">
        <v>894.41555716197729</v>
      </c>
      <c r="AJ369" s="9">
        <v>650.05588085445561</v>
      </c>
      <c r="AK369" s="9">
        <v>910.05965142046432</v>
      </c>
      <c r="AL369" s="9">
        <v>1490.7154579633359</v>
      </c>
      <c r="AM369" s="9">
        <v>1550.6948019775223</v>
      </c>
      <c r="AN369" s="9">
        <v>34.715058657726317</v>
      </c>
      <c r="AO369" s="9">
        <v>2974970.9693826512</v>
      </c>
      <c r="AP369" s="9">
        <v>268028.85872933315</v>
      </c>
      <c r="AQ369" s="9">
        <v>379379.83621121262</v>
      </c>
      <c r="AR369" s="9">
        <v>56921.036848185438</v>
      </c>
      <c r="AS369" s="9">
        <v>9348149.0995858964</v>
      </c>
      <c r="AT369" s="9">
        <v>10280.492907719872</v>
      </c>
      <c r="AU369" s="9">
        <v>15992.086527140371</v>
      </c>
      <c r="AV369" s="9">
        <v>54845.209987281618</v>
      </c>
      <c r="AW369" s="9">
        <v>2090.372756946068</v>
      </c>
      <c r="AX369" s="20"/>
      <c r="AY369" s="9">
        <v>-53481.647982758615</v>
      </c>
      <c r="AZ369" s="9">
        <v>2.9314113398829833</v>
      </c>
      <c r="BA369" s="9">
        <v>2.4405488706546567E-3</v>
      </c>
      <c r="BB369" s="9">
        <v>17121.858000853605</v>
      </c>
      <c r="BC369" s="9">
        <v>210569.65769991055</v>
      </c>
      <c r="BD369" s="9">
        <v>0.16791107906060967</v>
      </c>
      <c r="BE369" s="9">
        <v>19635.026226332797</v>
      </c>
      <c r="BF369" s="9">
        <v>894.41555716197729</v>
      </c>
      <c r="BG369" s="9">
        <v>650.05588085445561</v>
      </c>
      <c r="BH369" s="9">
        <v>910.05965142046432</v>
      </c>
      <c r="BI369" s="9">
        <v>1490.7154579633359</v>
      </c>
      <c r="BJ369" s="9">
        <v>1550.6948019775223</v>
      </c>
      <c r="BK369" s="9">
        <v>34.715058657726317</v>
      </c>
      <c r="BL369" s="9">
        <v>2974970.9693826512</v>
      </c>
      <c r="BM369" s="9">
        <v>268028.85872933315</v>
      </c>
      <c r="BN369" s="9">
        <v>379379.83621121262</v>
      </c>
      <c r="BO369" s="9">
        <v>56921.036848185438</v>
      </c>
      <c r="BP369" s="9">
        <v>9348149.0995858964</v>
      </c>
      <c r="BQ369" s="9">
        <v>10280.492907719872</v>
      </c>
      <c r="BR369" s="9">
        <v>15992.086527140371</v>
      </c>
      <c r="BS369" s="9">
        <v>54845.209987281618</v>
      </c>
      <c r="BT369" s="9">
        <v>2090.372756946068</v>
      </c>
      <c r="BU369" s="20"/>
    </row>
    <row r="370" spans="2:73" x14ac:dyDescent="0.2">
      <c r="B370" s="4" t="s">
        <v>57</v>
      </c>
      <c r="C370" s="12">
        <v>3</v>
      </c>
      <c r="D370" s="19"/>
      <c r="E370" s="9">
        <f t="shared" si="131"/>
        <v>0</v>
      </c>
      <c r="F370" s="9">
        <f t="shared" si="110"/>
        <v>0</v>
      </c>
      <c r="G370" s="9">
        <f t="shared" si="111"/>
        <v>0</v>
      </c>
      <c r="H370" s="9">
        <f t="shared" si="112"/>
        <v>0</v>
      </c>
      <c r="I370" s="9">
        <f t="shared" si="113"/>
        <v>0</v>
      </c>
      <c r="J370" s="9">
        <f t="shared" si="114"/>
        <v>0</v>
      </c>
      <c r="K370" s="9">
        <f t="shared" si="115"/>
        <v>0</v>
      </c>
      <c r="L370" s="9">
        <f t="shared" si="116"/>
        <v>0</v>
      </c>
      <c r="M370" s="9">
        <f t="shared" si="117"/>
        <v>0</v>
      </c>
      <c r="N370" s="9">
        <f t="shared" si="118"/>
        <v>0</v>
      </c>
      <c r="O370" s="9">
        <f t="shared" si="119"/>
        <v>0</v>
      </c>
      <c r="P370" s="9">
        <f t="shared" si="120"/>
        <v>0</v>
      </c>
      <c r="Q370" s="9">
        <f t="shared" si="121"/>
        <v>0</v>
      </c>
      <c r="R370" s="9">
        <f t="shared" si="122"/>
        <v>0</v>
      </c>
      <c r="S370" s="9">
        <f t="shared" si="123"/>
        <v>0</v>
      </c>
      <c r="T370" s="9">
        <f t="shared" si="124"/>
        <v>0</v>
      </c>
      <c r="U370" s="9">
        <f t="shared" si="125"/>
        <v>0</v>
      </c>
      <c r="V370" s="9">
        <f t="shared" si="126"/>
        <v>0</v>
      </c>
      <c r="W370" s="9">
        <f t="shared" si="127"/>
        <v>0</v>
      </c>
      <c r="X370" s="9">
        <f t="shared" si="128"/>
        <v>0</v>
      </c>
      <c r="Y370" s="9">
        <f t="shared" si="129"/>
        <v>0</v>
      </c>
      <c r="Z370" s="9">
        <f t="shared" si="130"/>
        <v>0</v>
      </c>
      <c r="AA370" s="20"/>
      <c r="AB370" s="9">
        <v>-80222.471974137952</v>
      </c>
      <c r="AC370" s="9">
        <v>4.3971170098244725</v>
      </c>
      <c r="AD370" s="9">
        <v>3.6608233059819834E-3</v>
      </c>
      <c r="AE370" s="9">
        <v>25682.787001280416</v>
      </c>
      <c r="AF370" s="9">
        <v>315854.48654986604</v>
      </c>
      <c r="AG370" s="9">
        <v>0.25186661859091447</v>
      </c>
      <c r="AH370" s="9">
        <v>29452.539339499217</v>
      </c>
      <c r="AI370" s="9">
        <v>1341.6233357429662</v>
      </c>
      <c r="AJ370" s="9">
        <v>975.08382128168364</v>
      </c>
      <c r="AK370" s="9">
        <v>1365.0894771306964</v>
      </c>
      <c r="AL370" s="9">
        <v>2236.0731869450033</v>
      </c>
      <c r="AM370" s="9">
        <v>2326.0422029662845</v>
      </c>
      <c r="AN370" s="9">
        <v>52.072587986589461</v>
      </c>
      <c r="AO370" s="9">
        <v>4462456.4540739749</v>
      </c>
      <c r="AP370" s="9">
        <v>402043.28809399978</v>
      </c>
      <c r="AQ370" s="9">
        <v>569069.75431681878</v>
      </c>
      <c r="AR370" s="9">
        <v>85381.555272278129</v>
      </c>
      <c r="AS370" s="9">
        <v>14022223.649378847</v>
      </c>
      <c r="AT370" s="9">
        <v>15420.73936157981</v>
      </c>
      <c r="AU370" s="9">
        <v>23988.129790710558</v>
      </c>
      <c r="AV370" s="9">
        <v>82267.814980922456</v>
      </c>
      <c r="AW370" s="9">
        <v>3135.5591354191033</v>
      </c>
      <c r="AX370" s="20"/>
      <c r="AY370" s="9">
        <v>-80222.471974137938</v>
      </c>
      <c r="AZ370" s="9">
        <v>4.3971170098244725</v>
      </c>
      <c r="BA370" s="9">
        <v>3.6608233059819834E-3</v>
      </c>
      <c r="BB370" s="9">
        <v>25682.787001280416</v>
      </c>
      <c r="BC370" s="9">
        <v>315854.48654986604</v>
      </c>
      <c r="BD370" s="9">
        <v>0.25186661859091447</v>
      </c>
      <c r="BE370" s="9">
        <v>29452.539339499217</v>
      </c>
      <c r="BF370" s="9">
        <v>1341.6233357429662</v>
      </c>
      <c r="BG370" s="9">
        <v>975.08382128168364</v>
      </c>
      <c r="BH370" s="9">
        <v>1365.0894771306964</v>
      </c>
      <c r="BI370" s="9">
        <v>2236.0731869450033</v>
      </c>
      <c r="BJ370" s="9">
        <v>2326.0422029662845</v>
      </c>
      <c r="BK370" s="9">
        <v>52.072587986589461</v>
      </c>
      <c r="BL370" s="9">
        <v>4462456.4540739749</v>
      </c>
      <c r="BM370" s="9">
        <v>402043.28809399978</v>
      </c>
      <c r="BN370" s="9">
        <v>569069.75431681878</v>
      </c>
      <c r="BO370" s="9">
        <v>85381.555272278129</v>
      </c>
      <c r="BP370" s="9">
        <v>14022223.649378847</v>
      </c>
      <c r="BQ370" s="9">
        <v>15420.73936157981</v>
      </c>
      <c r="BR370" s="9">
        <v>23988.129790710558</v>
      </c>
      <c r="BS370" s="9">
        <v>82267.814980922456</v>
      </c>
      <c r="BT370" s="9">
        <v>3135.5591354191033</v>
      </c>
      <c r="BU370" s="20"/>
    </row>
    <row r="371" spans="2:73" x14ac:dyDescent="0.2">
      <c r="B371" s="4" t="s">
        <v>57</v>
      </c>
      <c r="C371" s="12">
        <v>4</v>
      </c>
      <c r="D371" s="19"/>
      <c r="E371" s="9">
        <f t="shared" si="131"/>
        <v>0</v>
      </c>
      <c r="F371" s="9">
        <f t="shared" si="110"/>
        <v>0</v>
      </c>
      <c r="G371" s="9">
        <f t="shared" si="111"/>
        <v>0</v>
      </c>
      <c r="H371" s="9">
        <f t="shared" si="112"/>
        <v>0</v>
      </c>
      <c r="I371" s="9">
        <f t="shared" si="113"/>
        <v>0</v>
      </c>
      <c r="J371" s="9">
        <f t="shared" si="114"/>
        <v>0</v>
      </c>
      <c r="K371" s="9">
        <f t="shared" si="115"/>
        <v>0</v>
      </c>
      <c r="L371" s="9">
        <f t="shared" si="116"/>
        <v>0</v>
      </c>
      <c r="M371" s="9">
        <f t="shared" si="117"/>
        <v>0</v>
      </c>
      <c r="N371" s="9">
        <f t="shared" si="118"/>
        <v>0</v>
      </c>
      <c r="O371" s="9">
        <f t="shared" si="119"/>
        <v>0</v>
      </c>
      <c r="P371" s="9">
        <f t="shared" si="120"/>
        <v>0</v>
      </c>
      <c r="Q371" s="9">
        <f t="shared" si="121"/>
        <v>0</v>
      </c>
      <c r="R371" s="9">
        <f t="shared" si="122"/>
        <v>0</v>
      </c>
      <c r="S371" s="9">
        <f t="shared" si="123"/>
        <v>0</v>
      </c>
      <c r="T371" s="9">
        <f t="shared" si="124"/>
        <v>0</v>
      </c>
      <c r="U371" s="9">
        <f t="shared" si="125"/>
        <v>0</v>
      </c>
      <c r="V371" s="9">
        <f t="shared" si="126"/>
        <v>0</v>
      </c>
      <c r="W371" s="9">
        <f t="shared" si="127"/>
        <v>0</v>
      </c>
      <c r="X371" s="9">
        <f t="shared" si="128"/>
        <v>0</v>
      </c>
      <c r="Y371" s="9">
        <f t="shared" si="129"/>
        <v>0</v>
      </c>
      <c r="Z371" s="9">
        <f t="shared" si="130"/>
        <v>0</v>
      </c>
      <c r="AA371" s="20"/>
      <c r="AB371" s="9">
        <v>-106963.29596551723</v>
      </c>
      <c r="AC371" s="9">
        <v>5.8628226797659666</v>
      </c>
      <c r="AD371" s="9">
        <v>4.8810977413093135E-3</v>
      </c>
      <c r="AE371" s="9">
        <v>34243.716001707209</v>
      </c>
      <c r="AF371" s="9">
        <v>421139.31539982109</v>
      </c>
      <c r="AG371" s="9">
        <v>0.33582215812121935</v>
      </c>
      <c r="AH371" s="9">
        <v>39270.052452665594</v>
      </c>
      <c r="AI371" s="9">
        <v>1788.8311143239546</v>
      </c>
      <c r="AJ371" s="9">
        <v>1300.1117617089112</v>
      </c>
      <c r="AK371" s="9">
        <v>1820.1193028409286</v>
      </c>
      <c r="AL371" s="9">
        <v>2981.4309159266718</v>
      </c>
      <c r="AM371" s="9">
        <v>3101.3896039550445</v>
      </c>
      <c r="AN371" s="9">
        <v>69.430117315452634</v>
      </c>
      <c r="AO371" s="9">
        <v>5949941.9387653023</v>
      </c>
      <c r="AP371" s="9">
        <v>536057.7174586663</v>
      </c>
      <c r="AQ371" s="9">
        <v>758759.67242242524</v>
      </c>
      <c r="AR371" s="9">
        <v>113842.07369637088</v>
      </c>
      <c r="AS371" s="9">
        <v>18696298.199171793</v>
      </c>
      <c r="AT371" s="9">
        <v>20560.985815439744</v>
      </c>
      <c r="AU371" s="9">
        <v>31984.173054280742</v>
      </c>
      <c r="AV371" s="9">
        <v>109690.41997456324</v>
      </c>
      <c r="AW371" s="9">
        <v>4180.7455138921359</v>
      </c>
      <c r="AX371" s="20"/>
      <c r="AY371" s="9">
        <v>-106963.29596551723</v>
      </c>
      <c r="AZ371" s="9">
        <v>5.8628226797659666</v>
      </c>
      <c r="BA371" s="9">
        <v>4.8810977413093135E-3</v>
      </c>
      <c r="BB371" s="9">
        <v>34243.716001707209</v>
      </c>
      <c r="BC371" s="9">
        <v>421139.31539982109</v>
      </c>
      <c r="BD371" s="9">
        <v>0.33582215812121935</v>
      </c>
      <c r="BE371" s="9">
        <v>39270.052452665594</v>
      </c>
      <c r="BF371" s="9">
        <v>1788.8311143239546</v>
      </c>
      <c r="BG371" s="9">
        <v>1300.1117617089112</v>
      </c>
      <c r="BH371" s="9">
        <v>1820.1193028409286</v>
      </c>
      <c r="BI371" s="9">
        <v>2981.4309159266718</v>
      </c>
      <c r="BJ371" s="9">
        <v>3101.3896039550445</v>
      </c>
      <c r="BK371" s="9">
        <v>69.430117315452634</v>
      </c>
      <c r="BL371" s="9">
        <v>5949941.9387653023</v>
      </c>
      <c r="BM371" s="9">
        <v>536057.7174586663</v>
      </c>
      <c r="BN371" s="9">
        <v>758759.67242242524</v>
      </c>
      <c r="BO371" s="9">
        <v>113842.07369637088</v>
      </c>
      <c r="BP371" s="9">
        <v>18696298.199171793</v>
      </c>
      <c r="BQ371" s="9">
        <v>20560.985815439744</v>
      </c>
      <c r="BR371" s="9">
        <v>31984.173054280742</v>
      </c>
      <c r="BS371" s="9">
        <v>109690.41997456324</v>
      </c>
      <c r="BT371" s="9">
        <v>4180.7455138921359</v>
      </c>
      <c r="BU371" s="20"/>
    </row>
    <row r="372" spans="2:73" x14ac:dyDescent="0.2">
      <c r="B372" s="4" t="s">
        <v>57</v>
      </c>
      <c r="C372" s="12">
        <v>5</v>
      </c>
      <c r="D372" s="19"/>
      <c r="E372" s="9">
        <f t="shared" si="131"/>
        <v>0</v>
      </c>
      <c r="F372" s="9">
        <f t="shared" si="110"/>
        <v>0</v>
      </c>
      <c r="G372" s="9">
        <f t="shared" si="111"/>
        <v>0</v>
      </c>
      <c r="H372" s="9">
        <f t="shared" si="112"/>
        <v>0</v>
      </c>
      <c r="I372" s="9">
        <f t="shared" si="113"/>
        <v>0</v>
      </c>
      <c r="J372" s="9">
        <f t="shared" si="114"/>
        <v>0</v>
      </c>
      <c r="K372" s="9">
        <f t="shared" si="115"/>
        <v>0</v>
      </c>
      <c r="L372" s="9">
        <f t="shared" si="116"/>
        <v>0</v>
      </c>
      <c r="M372" s="9">
        <f t="shared" si="117"/>
        <v>0</v>
      </c>
      <c r="N372" s="9">
        <f t="shared" si="118"/>
        <v>0</v>
      </c>
      <c r="O372" s="9">
        <f t="shared" si="119"/>
        <v>0</v>
      </c>
      <c r="P372" s="9">
        <f t="shared" si="120"/>
        <v>0</v>
      </c>
      <c r="Q372" s="9">
        <f t="shared" si="121"/>
        <v>0</v>
      </c>
      <c r="R372" s="9">
        <f t="shared" si="122"/>
        <v>0</v>
      </c>
      <c r="S372" s="9">
        <f t="shared" si="123"/>
        <v>0</v>
      </c>
      <c r="T372" s="9">
        <f t="shared" si="124"/>
        <v>0</v>
      </c>
      <c r="U372" s="9">
        <f t="shared" si="125"/>
        <v>0</v>
      </c>
      <c r="V372" s="9">
        <f t="shared" si="126"/>
        <v>0</v>
      </c>
      <c r="W372" s="9">
        <f t="shared" si="127"/>
        <v>0</v>
      </c>
      <c r="X372" s="9">
        <f t="shared" si="128"/>
        <v>0</v>
      </c>
      <c r="Y372" s="9">
        <f t="shared" si="129"/>
        <v>0</v>
      </c>
      <c r="Z372" s="9">
        <f t="shared" si="130"/>
        <v>0</v>
      </c>
      <c r="AA372" s="20"/>
      <c r="AB372" s="9">
        <v>-133704.11995689667</v>
      </c>
      <c r="AC372" s="9">
        <v>7.3285283497074607</v>
      </c>
      <c r="AD372" s="9">
        <v>6.1013721766366383E-3</v>
      </c>
      <c r="AE372" s="9">
        <v>42804.645002134021</v>
      </c>
      <c r="AF372" s="9">
        <v>526424.14424977615</v>
      </c>
      <c r="AG372" s="9">
        <v>0.41977769765152417</v>
      </c>
      <c r="AH372" s="9">
        <v>49087.565565831988</v>
      </c>
      <c r="AI372" s="9">
        <v>2236.0388929049432</v>
      </c>
      <c r="AJ372" s="9">
        <v>1625.1397021361388</v>
      </c>
      <c r="AK372" s="9">
        <v>2275.1491285511602</v>
      </c>
      <c r="AL372" s="9">
        <v>3726.7886449083389</v>
      </c>
      <c r="AM372" s="9">
        <v>3876.7370049438073</v>
      </c>
      <c r="AN372" s="9">
        <v>86.787646644315799</v>
      </c>
      <c r="AO372" s="9">
        <v>7437427.4234566269</v>
      </c>
      <c r="AP372" s="9">
        <v>670072.14682333264</v>
      </c>
      <c r="AQ372" s="9">
        <v>948449.59052803169</v>
      </c>
      <c r="AR372" s="9">
        <v>142302.59212046355</v>
      </c>
      <c r="AS372" s="9">
        <v>23370372.748964738</v>
      </c>
      <c r="AT372" s="9">
        <v>25701.232269299679</v>
      </c>
      <c r="AU372" s="9">
        <v>39980.216317850936</v>
      </c>
      <c r="AV372" s="9">
        <v>137113.02496820412</v>
      </c>
      <c r="AW372" s="9">
        <v>5225.9318923651726</v>
      </c>
      <c r="AX372" s="20"/>
      <c r="AY372" s="9">
        <v>-133704.11995689667</v>
      </c>
      <c r="AZ372" s="9">
        <v>7.3285283497074607</v>
      </c>
      <c r="BA372" s="9">
        <v>6.1013721766366383E-3</v>
      </c>
      <c r="BB372" s="9">
        <v>42804.645002134021</v>
      </c>
      <c r="BC372" s="9">
        <v>526424.14424977615</v>
      </c>
      <c r="BD372" s="9">
        <v>0.41977769765152417</v>
      </c>
      <c r="BE372" s="9">
        <v>49087.565565831988</v>
      </c>
      <c r="BF372" s="9">
        <v>2236.0388929049432</v>
      </c>
      <c r="BG372" s="9">
        <v>1625.1397021361388</v>
      </c>
      <c r="BH372" s="9">
        <v>2275.1491285511602</v>
      </c>
      <c r="BI372" s="9">
        <v>3726.7886449083389</v>
      </c>
      <c r="BJ372" s="9">
        <v>3876.7370049438073</v>
      </c>
      <c r="BK372" s="9">
        <v>86.787646644315799</v>
      </c>
      <c r="BL372" s="9">
        <v>7437427.4234566269</v>
      </c>
      <c r="BM372" s="9">
        <v>670072.14682333264</v>
      </c>
      <c r="BN372" s="9">
        <v>948449.59052803169</v>
      </c>
      <c r="BO372" s="9">
        <v>142302.59212046355</v>
      </c>
      <c r="BP372" s="9">
        <v>23370372.748964738</v>
      </c>
      <c r="BQ372" s="9">
        <v>25701.232269299679</v>
      </c>
      <c r="BR372" s="9">
        <v>39980.216317850936</v>
      </c>
      <c r="BS372" s="9">
        <v>137113.02496820412</v>
      </c>
      <c r="BT372" s="9">
        <v>5225.9318923651726</v>
      </c>
      <c r="BU372" s="20"/>
    </row>
    <row r="373" spans="2:73" x14ac:dyDescent="0.2">
      <c r="B373" s="4" t="s">
        <v>57</v>
      </c>
      <c r="C373" s="12">
        <v>6</v>
      </c>
      <c r="D373" s="19"/>
      <c r="E373" s="9">
        <f t="shared" si="131"/>
        <v>0</v>
      </c>
      <c r="F373" s="9">
        <f t="shared" si="110"/>
        <v>0</v>
      </c>
      <c r="G373" s="9">
        <f t="shared" si="111"/>
        <v>0</v>
      </c>
      <c r="H373" s="9">
        <f t="shared" si="112"/>
        <v>0</v>
      </c>
      <c r="I373" s="9">
        <f t="shared" si="113"/>
        <v>0</v>
      </c>
      <c r="J373" s="9">
        <f t="shared" si="114"/>
        <v>0</v>
      </c>
      <c r="K373" s="9">
        <f t="shared" si="115"/>
        <v>0</v>
      </c>
      <c r="L373" s="9">
        <f t="shared" si="116"/>
        <v>0</v>
      </c>
      <c r="M373" s="9">
        <f t="shared" si="117"/>
        <v>0</v>
      </c>
      <c r="N373" s="9">
        <f t="shared" si="118"/>
        <v>0</v>
      </c>
      <c r="O373" s="9">
        <f t="shared" si="119"/>
        <v>0</v>
      </c>
      <c r="P373" s="9">
        <f t="shared" si="120"/>
        <v>0</v>
      </c>
      <c r="Q373" s="9">
        <f t="shared" si="121"/>
        <v>0</v>
      </c>
      <c r="R373" s="9">
        <f t="shared" si="122"/>
        <v>0</v>
      </c>
      <c r="S373" s="9">
        <f t="shared" si="123"/>
        <v>0</v>
      </c>
      <c r="T373" s="9">
        <f t="shared" si="124"/>
        <v>0</v>
      </c>
      <c r="U373" s="9">
        <f t="shared" si="125"/>
        <v>0</v>
      </c>
      <c r="V373" s="9">
        <f t="shared" si="126"/>
        <v>0</v>
      </c>
      <c r="W373" s="9">
        <f t="shared" si="127"/>
        <v>0</v>
      </c>
      <c r="X373" s="9">
        <f t="shared" si="128"/>
        <v>0</v>
      </c>
      <c r="Y373" s="9">
        <f t="shared" si="129"/>
        <v>0</v>
      </c>
      <c r="Z373" s="9">
        <f t="shared" si="130"/>
        <v>0</v>
      </c>
      <c r="AA373" s="20"/>
      <c r="AB373" s="9">
        <v>-160444.9439482759</v>
      </c>
      <c r="AC373" s="9">
        <v>8.794234019648945</v>
      </c>
      <c r="AD373" s="9">
        <v>7.3216466119639667E-3</v>
      </c>
      <c r="AE373" s="9">
        <v>51365.574002560832</v>
      </c>
      <c r="AF373" s="9">
        <v>631708.97309973207</v>
      </c>
      <c r="AG373" s="9">
        <v>0.50373323718182894</v>
      </c>
      <c r="AH373" s="9">
        <v>58905.078678998434</v>
      </c>
      <c r="AI373" s="9">
        <v>2683.2466714859324</v>
      </c>
      <c r="AJ373" s="9">
        <v>1950.1676425633673</v>
      </c>
      <c r="AK373" s="9">
        <v>2730.1789542613928</v>
      </c>
      <c r="AL373" s="9">
        <v>4472.1463738900065</v>
      </c>
      <c r="AM373" s="9">
        <v>4652.0844059325691</v>
      </c>
      <c r="AN373" s="9">
        <v>104.14517597317892</v>
      </c>
      <c r="AO373" s="9">
        <v>8924912.9081479497</v>
      </c>
      <c r="AP373" s="9">
        <v>804086.57618799957</v>
      </c>
      <c r="AQ373" s="9">
        <v>1138139.5086336376</v>
      </c>
      <c r="AR373" s="9">
        <v>170763.11054455626</v>
      </c>
      <c r="AS373" s="9">
        <v>28044447.298757695</v>
      </c>
      <c r="AT373" s="9">
        <v>30841.47872315962</v>
      </c>
      <c r="AU373" s="9">
        <v>47976.259581421116</v>
      </c>
      <c r="AV373" s="9">
        <v>164535.62996184491</v>
      </c>
      <c r="AW373" s="9">
        <v>6271.1182708382066</v>
      </c>
      <c r="AX373" s="20"/>
      <c r="AY373" s="9">
        <v>-160444.94394827588</v>
      </c>
      <c r="AZ373" s="9">
        <v>8.794234019648945</v>
      </c>
      <c r="BA373" s="9">
        <v>7.3216466119639667E-3</v>
      </c>
      <c r="BB373" s="9">
        <v>51365.574002560832</v>
      </c>
      <c r="BC373" s="9">
        <v>631708.97309973207</v>
      </c>
      <c r="BD373" s="9">
        <v>0.50373323718182894</v>
      </c>
      <c r="BE373" s="9">
        <v>58905.078678998434</v>
      </c>
      <c r="BF373" s="9">
        <v>2683.2466714859324</v>
      </c>
      <c r="BG373" s="9">
        <v>1950.1676425633673</v>
      </c>
      <c r="BH373" s="9">
        <v>2730.1789542613928</v>
      </c>
      <c r="BI373" s="9">
        <v>4472.1463738900065</v>
      </c>
      <c r="BJ373" s="9">
        <v>4652.0844059325691</v>
      </c>
      <c r="BK373" s="9">
        <v>104.14517597317892</v>
      </c>
      <c r="BL373" s="9">
        <v>8924912.9081479497</v>
      </c>
      <c r="BM373" s="9">
        <v>804086.57618799957</v>
      </c>
      <c r="BN373" s="9">
        <v>1138139.5086336376</v>
      </c>
      <c r="BO373" s="9">
        <v>170763.11054455626</v>
      </c>
      <c r="BP373" s="9">
        <v>28044447.298757695</v>
      </c>
      <c r="BQ373" s="9">
        <v>30841.47872315962</v>
      </c>
      <c r="BR373" s="9">
        <v>47976.259581421116</v>
      </c>
      <c r="BS373" s="9">
        <v>164535.62996184491</v>
      </c>
      <c r="BT373" s="9">
        <v>6271.1182708382066</v>
      </c>
      <c r="BU373" s="20"/>
    </row>
    <row r="374" spans="2:73" x14ac:dyDescent="0.2">
      <c r="B374" s="4" t="s">
        <v>57</v>
      </c>
      <c r="C374" s="12">
        <v>7</v>
      </c>
      <c r="D374" s="19"/>
      <c r="E374" s="9">
        <f t="shared" si="131"/>
        <v>0</v>
      </c>
      <c r="F374" s="9">
        <f t="shared" si="110"/>
        <v>0</v>
      </c>
      <c r="G374" s="9">
        <f t="shared" si="111"/>
        <v>0</v>
      </c>
      <c r="H374" s="9">
        <f t="shared" si="112"/>
        <v>0</v>
      </c>
      <c r="I374" s="9">
        <f t="shared" si="113"/>
        <v>0</v>
      </c>
      <c r="J374" s="9">
        <f t="shared" si="114"/>
        <v>0</v>
      </c>
      <c r="K374" s="9">
        <f t="shared" si="115"/>
        <v>0</v>
      </c>
      <c r="L374" s="9">
        <f t="shared" si="116"/>
        <v>0</v>
      </c>
      <c r="M374" s="9">
        <f t="shared" si="117"/>
        <v>0</v>
      </c>
      <c r="N374" s="9">
        <f t="shared" si="118"/>
        <v>0</v>
      </c>
      <c r="O374" s="9">
        <f t="shared" si="119"/>
        <v>0</v>
      </c>
      <c r="P374" s="9">
        <f t="shared" si="120"/>
        <v>0</v>
      </c>
      <c r="Q374" s="9">
        <f t="shared" si="121"/>
        <v>0</v>
      </c>
      <c r="R374" s="9">
        <f t="shared" si="122"/>
        <v>0</v>
      </c>
      <c r="S374" s="9">
        <f t="shared" si="123"/>
        <v>0</v>
      </c>
      <c r="T374" s="9">
        <f t="shared" si="124"/>
        <v>0</v>
      </c>
      <c r="U374" s="9">
        <f t="shared" si="125"/>
        <v>0</v>
      </c>
      <c r="V374" s="9">
        <f t="shared" si="126"/>
        <v>0</v>
      </c>
      <c r="W374" s="9">
        <f t="shared" si="127"/>
        <v>0</v>
      </c>
      <c r="X374" s="9">
        <f t="shared" si="128"/>
        <v>0</v>
      </c>
      <c r="Y374" s="9">
        <f t="shared" si="129"/>
        <v>0</v>
      </c>
      <c r="Z374" s="9">
        <f t="shared" si="130"/>
        <v>0</v>
      </c>
      <c r="AA374" s="20"/>
      <c r="AB374" s="9">
        <v>-187185.7679396552</v>
      </c>
      <c r="AC374" s="9">
        <v>10.259939689590441</v>
      </c>
      <c r="AD374" s="9">
        <v>8.5419210472912951E-3</v>
      </c>
      <c r="AE374" s="9">
        <v>59926.503002987651</v>
      </c>
      <c r="AF374" s="9">
        <v>736993.80194968695</v>
      </c>
      <c r="AG374" s="9">
        <v>0.58768877671213371</v>
      </c>
      <c r="AH374" s="9">
        <v>68722.591792164807</v>
      </c>
      <c r="AI374" s="9">
        <v>3130.4544500669194</v>
      </c>
      <c r="AJ374" s="9">
        <v>2275.1955829905946</v>
      </c>
      <c r="AK374" s="9">
        <v>3185.2087799716255</v>
      </c>
      <c r="AL374" s="9">
        <v>5217.5041028716751</v>
      </c>
      <c r="AM374" s="9">
        <v>5427.4318069213323</v>
      </c>
      <c r="AN374" s="9">
        <v>121.5027053020421</v>
      </c>
      <c r="AO374" s="9">
        <v>10412398.392839281</v>
      </c>
      <c r="AP374" s="9">
        <v>938101.00555266638</v>
      </c>
      <c r="AQ374" s="9">
        <v>1327829.426739244</v>
      </c>
      <c r="AR374" s="9">
        <v>199223.62896864905</v>
      </c>
      <c r="AS374" s="9">
        <v>32718521.848550644</v>
      </c>
      <c r="AT374" s="9">
        <v>35981.725177019573</v>
      </c>
      <c r="AU374" s="9">
        <v>55972.302844991311</v>
      </c>
      <c r="AV374" s="9">
        <v>191958.23495548579</v>
      </c>
      <c r="AW374" s="9">
        <v>7316.3046493112397</v>
      </c>
      <c r="AX374" s="20"/>
      <c r="AY374" s="9">
        <v>-187185.7679396552</v>
      </c>
      <c r="AZ374" s="9">
        <v>10.259939689590441</v>
      </c>
      <c r="BA374" s="9">
        <v>8.5419210472912951E-3</v>
      </c>
      <c r="BB374" s="9">
        <v>59926.503002987651</v>
      </c>
      <c r="BC374" s="9">
        <v>736993.80194968695</v>
      </c>
      <c r="BD374" s="9">
        <v>0.58768877671213371</v>
      </c>
      <c r="BE374" s="9">
        <v>68722.591792164807</v>
      </c>
      <c r="BF374" s="9">
        <v>3130.4544500669194</v>
      </c>
      <c r="BG374" s="9">
        <v>2275.1955829905946</v>
      </c>
      <c r="BH374" s="9">
        <v>3185.2087799716255</v>
      </c>
      <c r="BI374" s="9">
        <v>5217.5041028716751</v>
      </c>
      <c r="BJ374" s="9">
        <v>5427.4318069213323</v>
      </c>
      <c r="BK374" s="9">
        <v>121.5027053020421</v>
      </c>
      <c r="BL374" s="9">
        <v>10412398.392839281</v>
      </c>
      <c r="BM374" s="9">
        <v>938101.00555266638</v>
      </c>
      <c r="BN374" s="9">
        <v>1327829.426739244</v>
      </c>
      <c r="BO374" s="9">
        <v>199223.62896864905</v>
      </c>
      <c r="BP374" s="9">
        <v>32718521.848550644</v>
      </c>
      <c r="BQ374" s="9">
        <v>35981.725177019573</v>
      </c>
      <c r="BR374" s="9">
        <v>55972.302844991311</v>
      </c>
      <c r="BS374" s="9">
        <v>191958.23495548579</v>
      </c>
      <c r="BT374" s="9">
        <v>7316.3046493112397</v>
      </c>
      <c r="BU374" s="20"/>
    </row>
    <row r="375" spans="2:73" x14ac:dyDescent="0.2">
      <c r="B375" s="4" t="s">
        <v>57</v>
      </c>
      <c r="C375" s="12">
        <v>8</v>
      </c>
      <c r="D375" s="19"/>
      <c r="E375" s="9">
        <f t="shared" si="131"/>
        <v>0</v>
      </c>
      <c r="F375" s="9">
        <f t="shared" si="110"/>
        <v>0</v>
      </c>
      <c r="G375" s="9">
        <f t="shared" si="111"/>
        <v>0</v>
      </c>
      <c r="H375" s="9">
        <f t="shared" si="112"/>
        <v>0</v>
      </c>
      <c r="I375" s="9">
        <f t="shared" si="113"/>
        <v>0</v>
      </c>
      <c r="J375" s="9">
        <f t="shared" si="114"/>
        <v>0</v>
      </c>
      <c r="K375" s="9">
        <f t="shared" si="115"/>
        <v>0</v>
      </c>
      <c r="L375" s="9">
        <f t="shared" si="116"/>
        <v>0</v>
      </c>
      <c r="M375" s="9">
        <f t="shared" si="117"/>
        <v>0</v>
      </c>
      <c r="N375" s="9">
        <f t="shared" si="118"/>
        <v>0</v>
      </c>
      <c r="O375" s="9">
        <f t="shared" si="119"/>
        <v>0</v>
      </c>
      <c r="P375" s="9">
        <f t="shared" si="120"/>
        <v>0</v>
      </c>
      <c r="Q375" s="9">
        <f t="shared" si="121"/>
        <v>0</v>
      </c>
      <c r="R375" s="9">
        <f t="shared" si="122"/>
        <v>0</v>
      </c>
      <c r="S375" s="9">
        <f t="shared" si="123"/>
        <v>0</v>
      </c>
      <c r="T375" s="9">
        <f t="shared" si="124"/>
        <v>0</v>
      </c>
      <c r="U375" s="9">
        <f t="shared" si="125"/>
        <v>0</v>
      </c>
      <c r="V375" s="9">
        <f t="shared" si="126"/>
        <v>0</v>
      </c>
      <c r="W375" s="9">
        <f t="shared" si="127"/>
        <v>0</v>
      </c>
      <c r="X375" s="9">
        <f t="shared" si="128"/>
        <v>0</v>
      </c>
      <c r="Y375" s="9">
        <f t="shared" si="129"/>
        <v>0</v>
      </c>
      <c r="Z375" s="9">
        <f t="shared" si="130"/>
        <v>0</v>
      </c>
      <c r="AA375" s="20"/>
      <c r="AB375" s="9">
        <v>-213926.59193103446</v>
      </c>
      <c r="AC375" s="9">
        <v>11.725645359531933</v>
      </c>
      <c r="AD375" s="9">
        <v>9.7621954826186269E-3</v>
      </c>
      <c r="AE375" s="9">
        <v>68487.432003414418</v>
      </c>
      <c r="AF375" s="9">
        <v>842278.63079964218</v>
      </c>
      <c r="AG375" s="9">
        <v>0.6716443162424387</v>
      </c>
      <c r="AH375" s="9">
        <v>78540.104905331187</v>
      </c>
      <c r="AI375" s="9">
        <v>3577.6622286479092</v>
      </c>
      <c r="AJ375" s="9">
        <v>2600.2235234178224</v>
      </c>
      <c r="AK375" s="9">
        <v>3640.2386056818573</v>
      </c>
      <c r="AL375" s="9">
        <v>5962.8618318533436</v>
      </c>
      <c r="AM375" s="9">
        <v>6202.7792079100891</v>
      </c>
      <c r="AN375" s="9">
        <v>138.86023463090527</v>
      </c>
      <c r="AO375" s="9">
        <v>11899883.877530605</v>
      </c>
      <c r="AP375" s="9">
        <v>1072115.4349173326</v>
      </c>
      <c r="AQ375" s="9">
        <v>1517519.3448448505</v>
      </c>
      <c r="AR375" s="9">
        <v>227684.14739274175</v>
      </c>
      <c r="AS375" s="9">
        <v>37392596.398343585</v>
      </c>
      <c r="AT375" s="9">
        <v>41121.971630879489</v>
      </c>
      <c r="AU375" s="9">
        <v>63968.346108561484</v>
      </c>
      <c r="AV375" s="9">
        <v>219380.83994912647</v>
      </c>
      <c r="AW375" s="9">
        <v>8361.4910277842719</v>
      </c>
      <c r="AX375" s="20"/>
      <c r="AY375" s="9">
        <v>-213926.59193103446</v>
      </c>
      <c r="AZ375" s="9">
        <v>11.725645359531933</v>
      </c>
      <c r="BA375" s="9">
        <v>9.7621954826186269E-3</v>
      </c>
      <c r="BB375" s="9">
        <v>68487.432003414418</v>
      </c>
      <c r="BC375" s="9">
        <v>842278.63079964218</v>
      </c>
      <c r="BD375" s="9">
        <v>0.6716443162424387</v>
      </c>
      <c r="BE375" s="9">
        <v>78540.104905331187</v>
      </c>
      <c r="BF375" s="9">
        <v>3577.6622286479092</v>
      </c>
      <c r="BG375" s="9">
        <v>2600.2235234178224</v>
      </c>
      <c r="BH375" s="9">
        <v>3640.2386056818573</v>
      </c>
      <c r="BI375" s="9">
        <v>5962.8618318533436</v>
      </c>
      <c r="BJ375" s="9">
        <v>6202.7792079100891</v>
      </c>
      <c r="BK375" s="9">
        <v>138.86023463090527</v>
      </c>
      <c r="BL375" s="9">
        <v>11899883.877530605</v>
      </c>
      <c r="BM375" s="9">
        <v>1072115.4349173326</v>
      </c>
      <c r="BN375" s="9">
        <v>1517519.3448448505</v>
      </c>
      <c r="BO375" s="9">
        <v>227684.14739274175</v>
      </c>
      <c r="BP375" s="9">
        <v>37392596.398343585</v>
      </c>
      <c r="BQ375" s="9">
        <v>41121.971630879489</v>
      </c>
      <c r="BR375" s="9">
        <v>63968.346108561484</v>
      </c>
      <c r="BS375" s="9">
        <v>219380.83994912647</v>
      </c>
      <c r="BT375" s="9">
        <v>8361.4910277842719</v>
      </c>
      <c r="BU375" s="20"/>
    </row>
    <row r="376" spans="2:73" x14ac:dyDescent="0.2">
      <c r="B376" s="4" t="s">
        <v>57</v>
      </c>
      <c r="C376" s="12">
        <v>9</v>
      </c>
      <c r="D376" s="19"/>
      <c r="E376" s="9">
        <f t="shared" si="131"/>
        <v>0</v>
      </c>
      <c r="F376" s="9">
        <f t="shared" si="110"/>
        <v>0</v>
      </c>
      <c r="G376" s="9">
        <f t="shared" si="111"/>
        <v>0</v>
      </c>
      <c r="H376" s="9">
        <f t="shared" si="112"/>
        <v>0</v>
      </c>
      <c r="I376" s="9">
        <f t="shared" si="113"/>
        <v>0</v>
      </c>
      <c r="J376" s="9">
        <f t="shared" si="114"/>
        <v>0</v>
      </c>
      <c r="K376" s="9">
        <f t="shared" si="115"/>
        <v>0</v>
      </c>
      <c r="L376" s="9">
        <f t="shared" si="116"/>
        <v>0</v>
      </c>
      <c r="M376" s="9">
        <f t="shared" si="117"/>
        <v>0</v>
      </c>
      <c r="N376" s="9">
        <f t="shared" si="118"/>
        <v>0</v>
      </c>
      <c r="O376" s="9">
        <f t="shared" si="119"/>
        <v>0</v>
      </c>
      <c r="P376" s="9">
        <f t="shared" si="120"/>
        <v>0</v>
      </c>
      <c r="Q376" s="9">
        <f t="shared" si="121"/>
        <v>0</v>
      </c>
      <c r="R376" s="9">
        <f t="shared" si="122"/>
        <v>0</v>
      </c>
      <c r="S376" s="9">
        <f t="shared" si="123"/>
        <v>0</v>
      </c>
      <c r="T376" s="9">
        <f t="shared" si="124"/>
        <v>0</v>
      </c>
      <c r="U376" s="9">
        <f t="shared" si="125"/>
        <v>0</v>
      </c>
      <c r="V376" s="9">
        <f t="shared" si="126"/>
        <v>0</v>
      </c>
      <c r="W376" s="9">
        <f t="shared" si="127"/>
        <v>0</v>
      </c>
      <c r="X376" s="9">
        <f t="shared" si="128"/>
        <v>0</v>
      </c>
      <c r="Y376" s="9">
        <f t="shared" si="129"/>
        <v>0</v>
      </c>
      <c r="Z376" s="9">
        <f t="shared" si="130"/>
        <v>0</v>
      </c>
      <c r="AA376" s="20"/>
      <c r="AB376" s="9">
        <v>-240667.41592241405</v>
      </c>
      <c r="AC376" s="9">
        <v>13.191351029473431</v>
      </c>
      <c r="AD376" s="9">
        <v>1.0982469917945967E-2</v>
      </c>
      <c r="AE376" s="9">
        <v>77048.361003841303</v>
      </c>
      <c r="AF376" s="9">
        <v>947563.45964959823</v>
      </c>
      <c r="AG376" s="9">
        <v>0.75559985577274391</v>
      </c>
      <c r="AH376" s="9">
        <v>88357.618018497669</v>
      </c>
      <c r="AI376" s="9">
        <v>4024.8700072289012</v>
      </c>
      <c r="AJ376" s="9">
        <v>2925.2514638450516</v>
      </c>
      <c r="AK376" s="9">
        <v>4095.2684313920922</v>
      </c>
      <c r="AL376" s="9">
        <v>6708.2195608350157</v>
      </c>
      <c r="AM376" s="9">
        <v>6978.1266088988605</v>
      </c>
      <c r="AN376" s="9">
        <v>156.21776395976849</v>
      </c>
      <c r="AO376" s="9">
        <v>13387369.362221945</v>
      </c>
      <c r="AP376" s="9">
        <v>1206129.8642819999</v>
      </c>
      <c r="AQ376" s="9">
        <v>1707209.262950459</v>
      </c>
      <c r="AR376" s="9">
        <v>256144.66581683457</v>
      </c>
      <c r="AS376" s="9">
        <v>42066670.948136546</v>
      </c>
      <c r="AT376" s="9">
        <v>46262.218084739477</v>
      </c>
      <c r="AU376" s="9">
        <v>71964.3893721317</v>
      </c>
      <c r="AV376" s="9">
        <v>246803.44494276762</v>
      </c>
      <c r="AW376" s="9">
        <v>9406.6774062573131</v>
      </c>
      <c r="AX376" s="20"/>
      <c r="AY376" s="9">
        <v>-240667.41592241407</v>
      </c>
      <c r="AZ376" s="9">
        <v>13.191351029473431</v>
      </c>
      <c r="BA376" s="9">
        <v>1.0982469917945967E-2</v>
      </c>
      <c r="BB376" s="9">
        <v>77048.361003841303</v>
      </c>
      <c r="BC376" s="9">
        <v>947563.45964959823</v>
      </c>
      <c r="BD376" s="9">
        <v>0.75559985577274391</v>
      </c>
      <c r="BE376" s="9">
        <v>88357.618018497669</v>
      </c>
      <c r="BF376" s="9">
        <v>4024.8700072289012</v>
      </c>
      <c r="BG376" s="9">
        <v>2925.2514638450516</v>
      </c>
      <c r="BH376" s="9">
        <v>4095.2684313920922</v>
      </c>
      <c r="BI376" s="9">
        <v>6708.2195608350157</v>
      </c>
      <c r="BJ376" s="9">
        <v>6978.1266088988605</v>
      </c>
      <c r="BK376" s="9">
        <v>156.21776395976849</v>
      </c>
      <c r="BL376" s="9">
        <v>13387369.362221945</v>
      </c>
      <c r="BM376" s="9">
        <v>1206129.8642819999</v>
      </c>
      <c r="BN376" s="9">
        <v>1707209.262950459</v>
      </c>
      <c r="BO376" s="9">
        <v>256144.66581683457</v>
      </c>
      <c r="BP376" s="9">
        <v>42066670.948136546</v>
      </c>
      <c r="BQ376" s="9">
        <v>46262.218084739477</v>
      </c>
      <c r="BR376" s="9">
        <v>71964.3893721317</v>
      </c>
      <c r="BS376" s="9">
        <v>246803.44494276762</v>
      </c>
      <c r="BT376" s="9">
        <v>9406.6774062573131</v>
      </c>
      <c r="BU376" s="20"/>
    </row>
    <row r="377" spans="2:73" x14ac:dyDescent="0.2">
      <c r="B377" s="4" t="s">
        <v>57</v>
      </c>
      <c r="C377" s="12">
        <v>10</v>
      </c>
      <c r="D377" s="19"/>
      <c r="E377" s="9">
        <f t="shared" si="131"/>
        <v>0</v>
      </c>
      <c r="F377" s="9">
        <f t="shared" si="110"/>
        <v>0</v>
      </c>
      <c r="G377" s="9">
        <f t="shared" si="111"/>
        <v>0</v>
      </c>
      <c r="H377" s="9">
        <f t="shared" si="112"/>
        <v>0</v>
      </c>
      <c r="I377" s="9">
        <f t="shared" si="113"/>
        <v>0</v>
      </c>
      <c r="J377" s="9">
        <f t="shared" si="114"/>
        <v>0</v>
      </c>
      <c r="K377" s="9">
        <f t="shared" si="115"/>
        <v>0</v>
      </c>
      <c r="L377" s="9">
        <f t="shared" si="116"/>
        <v>0</v>
      </c>
      <c r="M377" s="9">
        <f t="shared" si="117"/>
        <v>0</v>
      </c>
      <c r="N377" s="9">
        <f t="shared" si="118"/>
        <v>0</v>
      </c>
      <c r="O377" s="9">
        <f t="shared" si="119"/>
        <v>0</v>
      </c>
      <c r="P377" s="9">
        <f t="shared" si="120"/>
        <v>0</v>
      </c>
      <c r="Q377" s="9">
        <f t="shared" si="121"/>
        <v>0</v>
      </c>
      <c r="R377" s="9">
        <f t="shared" si="122"/>
        <v>0</v>
      </c>
      <c r="S377" s="9">
        <f t="shared" si="123"/>
        <v>0</v>
      </c>
      <c r="T377" s="9">
        <f t="shared" si="124"/>
        <v>0</v>
      </c>
      <c r="U377" s="9">
        <f t="shared" si="125"/>
        <v>0</v>
      </c>
      <c r="V377" s="9">
        <f t="shared" si="126"/>
        <v>0</v>
      </c>
      <c r="W377" s="9">
        <f t="shared" si="127"/>
        <v>0</v>
      </c>
      <c r="X377" s="9">
        <f t="shared" si="128"/>
        <v>0</v>
      </c>
      <c r="Y377" s="9">
        <f t="shared" si="129"/>
        <v>0</v>
      </c>
      <c r="Z377" s="9">
        <f t="shared" si="130"/>
        <v>0</v>
      </c>
      <c r="AA377" s="20"/>
      <c r="AB377" s="9">
        <v>-267408.23991379346</v>
      </c>
      <c r="AC377" s="9">
        <v>14.657056699414927</v>
      </c>
      <c r="AD377" s="9">
        <v>1.2202744353273284E-2</v>
      </c>
      <c r="AE377" s="9">
        <v>85609.29000426807</v>
      </c>
      <c r="AF377" s="9">
        <v>1052848.2884995528</v>
      </c>
      <c r="AG377" s="9">
        <v>0.8395553953030489</v>
      </c>
      <c r="AH377" s="9">
        <v>98175.131131664064</v>
      </c>
      <c r="AI377" s="9">
        <v>4472.0777858098882</v>
      </c>
      <c r="AJ377" s="9">
        <v>3250.2794042722799</v>
      </c>
      <c r="AK377" s="9">
        <v>4550.2982571023222</v>
      </c>
      <c r="AL377" s="9">
        <v>7453.5772898166852</v>
      </c>
      <c r="AM377" s="9">
        <v>7753.47400988762</v>
      </c>
      <c r="AN377" s="9">
        <v>173.57529328863171</v>
      </c>
      <c r="AO377" s="9">
        <v>14874854.846913259</v>
      </c>
      <c r="AP377" s="9">
        <v>1340144.293646666</v>
      </c>
      <c r="AQ377" s="9">
        <v>1896899.1810560653</v>
      </c>
      <c r="AR377" s="9">
        <v>284605.18424092734</v>
      </c>
      <c r="AS377" s="9">
        <v>46740745.497929513</v>
      </c>
      <c r="AT377" s="9">
        <v>51402.464538599379</v>
      </c>
      <c r="AU377" s="9">
        <v>79960.432635701902</v>
      </c>
      <c r="AV377" s="9">
        <v>274226.04993640835</v>
      </c>
      <c r="AW377" s="9">
        <v>10451.863784730347</v>
      </c>
      <c r="AX377" s="20"/>
      <c r="AY377" s="9">
        <v>-267408.2399137934</v>
      </c>
      <c r="AZ377" s="9">
        <v>14.657056699414927</v>
      </c>
      <c r="BA377" s="9">
        <v>1.2202744353273284E-2</v>
      </c>
      <c r="BB377" s="9">
        <v>85609.29000426807</v>
      </c>
      <c r="BC377" s="9">
        <v>1052848.2884995528</v>
      </c>
      <c r="BD377" s="9">
        <v>0.8395553953030489</v>
      </c>
      <c r="BE377" s="9">
        <v>98175.131131664064</v>
      </c>
      <c r="BF377" s="9">
        <v>4472.0777858098882</v>
      </c>
      <c r="BG377" s="9">
        <v>3250.2794042722799</v>
      </c>
      <c r="BH377" s="9">
        <v>4550.2982571023222</v>
      </c>
      <c r="BI377" s="9">
        <v>7453.5772898166852</v>
      </c>
      <c r="BJ377" s="9">
        <v>7753.47400988762</v>
      </c>
      <c r="BK377" s="9">
        <v>173.57529328863171</v>
      </c>
      <c r="BL377" s="9">
        <v>14874854.846913259</v>
      </c>
      <c r="BM377" s="9">
        <v>1340144.293646666</v>
      </c>
      <c r="BN377" s="9">
        <v>1896899.1810560653</v>
      </c>
      <c r="BO377" s="9">
        <v>284605.18424092734</v>
      </c>
      <c r="BP377" s="9">
        <v>46740745.497929513</v>
      </c>
      <c r="BQ377" s="9">
        <v>51402.464538599379</v>
      </c>
      <c r="BR377" s="9">
        <v>79960.432635701902</v>
      </c>
      <c r="BS377" s="9">
        <v>274226.04993640835</v>
      </c>
      <c r="BT377" s="9">
        <v>10451.863784730347</v>
      </c>
      <c r="BU377" s="20"/>
    </row>
    <row r="378" spans="2:73" x14ac:dyDescent="0.2">
      <c r="B378" s="4" t="s">
        <v>57</v>
      </c>
      <c r="C378" s="12">
        <v>11</v>
      </c>
      <c r="D378" s="19"/>
      <c r="E378" s="9">
        <f t="shared" si="131"/>
        <v>0</v>
      </c>
      <c r="F378" s="9">
        <f t="shared" si="110"/>
        <v>0</v>
      </c>
      <c r="G378" s="9">
        <f t="shared" si="111"/>
        <v>0</v>
      </c>
      <c r="H378" s="9">
        <f t="shared" si="112"/>
        <v>0</v>
      </c>
      <c r="I378" s="9">
        <f t="shared" si="113"/>
        <v>0</v>
      </c>
      <c r="J378" s="9">
        <f t="shared" si="114"/>
        <v>0</v>
      </c>
      <c r="K378" s="9">
        <f t="shared" si="115"/>
        <v>0</v>
      </c>
      <c r="L378" s="9">
        <f t="shared" si="116"/>
        <v>0</v>
      </c>
      <c r="M378" s="9">
        <f t="shared" si="117"/>
        <v>0</v>
      </c>
      <c r="N378" s="9">
        <f t="shared" si="118"/>
        <v>0</v>
      </c>
      <c r="O378" s="9">
        <f t="shared" si="119"/>
        <v>0</v>
      </c>
      <c r="P378" s="9">
        <f t="shared" si="120"/>
        <v>0</v>
      </c>
      <c r="Q378" s="9">
        <f t="shared" si="121"/>
        <v>0</v>
      </c>
      <c r="R378" s="9">
        <f t="shared" si="122"/>
        <v>0</v>
      </c>
      <c r="S378" s="9">
        <f t="shared" si="123"/>
        <v>0</v>
      </c>
      <c r="T378" s="9">
        <f t="shared" si="124"/>
        <v>0</v>
      </c>
      <c r="U378" s="9">
        <f t="shared" si="125"/>
        <v>0</v>
      </c>
      <c r="V378" s="9">
        <f t="shared" si="126"/>
        <v>0</v>
      </c>
      <c r="W378" s="9">
        <f t="shared" si="127"/>
        <v>0</v>
      </c>
      <c r="X378" s="9">
        <f t="shared" si="128"/>
        <v>0</v>
      </c>
      <c r="Y378" s="9">
        <f t="shared" si="129"/>
        <v>0</v>
      </c>
      <c r="Z378" s="9">
        <f t="shared" si="130"/>
        <v>0</v>
      </c>
      <c r="AA378" s="20"/>
      <c r="AB378" s="9">
        <v>-294149.06390517234</v>
      </c>
      <c r="AC378" s="9">
        <v>16.122762369356415</v>
      </c>
      <c r="AD378" s="9">
        <v>1.3423018788600617E-2</v>
      </c>
      <c r="AE378" s="9">
        <v>94170.219004694896</v>
      </c>
      <c r="AF378" s="9">
        <v>1158133.1173495087</v>
      </c>
      <c r="AG378" s="9">
        <v>0.92351093483335323</v>
      </c>
      <c r="AH378" s="9">
        <v>107992.64424483052</v>
      </c>
      <c r="AI378" s="9">
        <v>4919.2855643908761</v>
      </c>
      <c r="AJ378" s="9">
        <v>3575.3073446995063</v>
      </c>
      <c r="AK378" s="9">
        <v>5005.3280828125544</v>
      </c>
      <c r="AL378" s="9">
        <v>8198.9350187983528</v>
      </c>
      <c r="AM378" s="9">
        <v>8528.8214108763786</v>
      </c>
      <c r="AN378" s="9">
        <v>190.93282261749479</v>
      </c>
      <c r="AO378" s="9">
        <v>16362340.331604591</v>
      </c>
      <c r="AP378" s="9">
        <v>1474158.7230113333</v>
      </c>
      <c r="AQ378" s="9">
        <v>2086589.0991616712</v>
      </c>
      <c r="AR378" s="9">
        <v>313065.70266502013</v>
      </c>
      <c r="AS378" s="9">
        <v>51414820.047722474</v>
      </c>
      <c r="AT378" s="9">
        <v>56542.710992459331</v>
      </c>
      <c r="AU378" s="9">
        <v>87956.47589927206</v>
      </c>
      <c r="AV378" s="9">
        <v>301648.65493004909</v>
      </c>
      <c r="AW378" s="9">
        <v>11497.050163203383</v>
      </c>
      <c r="AX378" s="20"/>
      <c r="AY378" s="9">
        <v>-294149.06390517234</v>
      </c>
      <c r="AZ378" s="9">
        <v>16.122762369356415</v>
      </c>
      <c r="BA378" s="9">
        <v>1.3423018788600617E-2</v>
      </c>
      <c r="BB378" s="9">
        <v>94170.219004694896</v>
      </c>
      <c r="BC378" s="9">
        <v>1158133.1173495087</v>
      </c>
      <c r="BD378" s="9">
        <v>0.92351093483335323</v>
      </c>
      <c r="BE378" s="9">
        <v>107992.64424483052</v>
      </c>
      <c r="BF378" s="9">
        <v>4919.2855643908761</v>
      </c>
      <c r="BG378" s="9">
        <v>3575.3073446995063</v>
      </c>
      <c r="BH378" s="9">
        <v>5005.3280828125544</v>
      </c>
      <c r="BI378" s="9">
        <v>8198.9350187983528</v>
      </c>
      <c r="BJ378" s="9">
        <v>8528.8214108763786</v>
      </c>
      <c r="BK378" s="9">
        <v>190.93282261749479</v>
      </c>
      <c r="BL378" s="9">
        <v>16362340.331604591</v>
      </c>
      <c r="BM378" s="9">
        <v>1474158.7230113333</v>
      </c>
      <c r="BN378" s="9">
        <v>2086589.0991616712</v>
      </c>
      <c r="BO378" s="9">
        <v>313065.70266502013</v>
      </c>
      <c r="BP378" s="9">
        <v>51414820.047722474</v>
      </c>
      <c r="BQ378" s="9">
        <v>56542.710992459331</v>
      </c>
      <c r="BR378" s="9">
        <v>87956.47589927206</v>
      </c>
      <c r="BS378" s="9">
        <v>301648.65493004909</v>
      </c>
      <c r="BT378" s="9">
        <v>11497.050163203383</v>
      </c>
      <c r="BU378" s="20"/>
    </row>
    <row r="379" spans="2:73" x14ac:dyDescent="0.2">
      <c r="B379" s="4" t="s">
        <v>57</v>
      </c>
      <c r="C379" s="12">
        <v>12</v>
      </c>
      <c r="D379" s="19"/>
      <c r="E379" s="9">
        <f t="shared" si="131"/>
        <v>0</v>
      </c>
      <c r="F379" s="9">
        <f t="shared" si="110"/>
        <v>0</v>
      </c>
      <c r="G379" s="9">
        <f t="shared" si="111"/>
        <v>0</v>
      </c>
      <c r="H379" s="9">
        <f t="shared" si="112"/>
        <v>0</v>
      </c>
      <c r="I379" s="9">
        <f t="shared" si="113"/>
        <v>0</v>
      </c>
      <c r="J379" s="9">
        <f t="shared" si="114"/>
        <v>0</v>
      </c>
      <c r="K379" s="9">
        <f t="shared" si="115"/>
        <v>0</v>
      </c>
      <c r="L379" s="9">
        <f t="shared" si="116"/>
        <v>0</v>
      </c>
      <c r="M379" s="9">
        <f t="shared" si="117"/>
        <v>0</v>
      </c>
      <c r="N379" s="9">
        <f t="shared" si="118"/>
        <v>0</v>
      </c>
      <c r="O379" s="9">
        <f t="shared" si="119"/>
        <v>0</v>
      </c>
      <c r="P379" s="9">
        <f t="shared" si="120"/>
        <v>0</v>
      </c>
      <c r="Q379" s="9">
        <f t="shared" si="121"/>
        <v>0</v>
      </c>
      <c r="R379" s="9">
        <f t="shared" si="122"/>
        <v>0</v>
      </c>
      <c r="S379" s="9">
        <f t="shared" si="123"/>
        <v>0</v>
      </c>
      <c r="T379" s="9">
        <f t="shared" si="124"/>
        <v>0</v>
      </c>
      <c r="U379" s="9">
        <f t="shared" si="125"/>
        <v>0</v>
      </c>
      <c r="V379" s="9">
        <f t="shared" si="126"/>
        <v>0</v>
      </c>
      <c r="W379" s="9">
        <f t="shared" si="127"/>
        <v>0</v>
      </c>
      <c r="X379" s="9">
        <f t="shared" si="128"/>
        <v>0</v>
      </c>
      <c r="Y379" s="9">
        <f t="shared" si="129"/>
        <v>0</v>
      </c>
      <c r="Z379" s="9">
        <f t="shared" si="130"/>
        <v>0</v>
      </c>
      <c r="AA379" s="20"/>
      <c r="AB379" s="9">
        <v>-320889.88789655187</v>
      </c>
      <c r="AC379" s="9">
        <v>17.588468039297904</v>
      </c>
      <c r="AD379" s="9">
        <v>1.4643293223927935E-2</v>
      </c>
      <c r="AE379" s="9">
        <v>102731.14800512169</v>
      </c>
      <c r="AF379" s="9">
        <v>1263417.9461994644</v>
      </c>
      <c r="AG379" s="9">
        <v>1.0074664743636581</v>
      </c>
      <c r="AH379" s="9">
        <v>117810.15735799693</v>
      </c>
      <c r="AI379" s="9">
        <v>5366.4933429718667</v>
      </c>
      <c r="AJ379" s="9">
        <v>3900.3352851267346</v>
      </c>
      <c r="AK379" s="9">
        <v>5460.3579085227884</v>
      </c>
      <c r="AL379" s="9">
        <v>8944.2927477800149</v>
      </c>
      <c r="AM379" s="9">
        <v>9304.1688118651418</v>
      </c>
      <c r="AN379" s="9">
        <v>208.29035194635799</v>
      </c>
      <c r="AO379" s="9">
        <v>17849825.816295907</v>
      </c>
      <c r="AP379" s="9">
        <v>1608173.1523759994</v>
      </c>
      <c r="AQ379" s="9">
        <v>2276279.0172672761</v>
      </c>
      <c r="AR379" s="9">
        <v>341526.22108911263</v>
      </c>
      <c r="AS379" s="9">
        <v>56088894.597515404</v>
      </c>
      <c r="AT379" s="9">
        <v>61682.957446319255</v>
      </c>
      <c r="AU379" s="9">
        <v>95952.519162842291</v>
      </c>
      <c r="AV379" s="9">
        <v>329071.25992368994</v>
      </c>
      <c r="AW379" s="9">
        <v>12542.236541676419</v>
      </c>
      <c r="AX379" s="20"/>
      <c r="AY379" s="9">
        <v>-320889.88789655187</v>
      </c>
      <c r="AZ379" s="9">
        <v>17.588468039297904</v>
      </c>
      <c r="BA379" s="9">
        <v>1.4643293223927935E-2</v>
      </c>
      <c r="BB379" s="9">
        <v>102731.14800512169</v>
      </c>
      <c r="BC379" s="9">
        <v>1263417.9461994644</v>
      </c>
      <c r="BD379" s="9">
        <v>1.0074664743636581</v>
      </c>
      <c r="BE379" s="9">
        <v>117810.15735799693</v>
      </c>
      <c r="BF379" s="9">
        <v>5366.4933429718667</v>
      </c>
      <c r="BG379" s="9">
        <v>3900.3352851267346</v>
      </c>
      <c r="BH379" s="9">
        <v>5460.3579085227884</v>
      </c>
      <c r="BI379" s="9">
        <v>8944.2927477800149</v>
      </c>
      <c r="BJ379" s="9">
        <v>9304.1688118651418</v>
      </c>
      <c r="BK379" s="9">
        <v>208.29035194635799</v>
      </c>
      <c r="BL379" s="9">
        <v>17849825.816295907</v>
      </c>
      <c r="BM379" s="9">
        <v>1608173.1523759994</v>
      </c>
      <c r="BN379" s="9">
        <v>2276279.0172672761</v>
      </c>
      <c r="BO379" s="9">
        <v>341526.22108911263</v>
      </c>
      <c r="BP379" s="9">
        <v>56088894.597515404</v>
      </c>
      <c r="BQ379" s="9">
        <v>61682.957446319255</v>
      </c>
      <c r="BR379" s="9">
        <v>95952.519162842291</v>
      </c>
      <c r="BS379" s="9">
        <v>329071.25992368994</v>
      </c>
      <c r="BT379" s="9">
        <v>12542.236541676419</v>
      </c>
      <c r="BU379" s="20"/>
    </row>
    <row r="380" spans="2:73" x14ac:dyDescent="0.2">
      <c r="B380" s="4" t="s">
        <v>57</v>
      </c>
      <c r="C380" s="12">
        <v>13</v>
      </c>
      <c r="D380" s="19"/>
      <c r="E380" s="9">
        <f t="shared" si="131"/>
        <v>0</v>
      </c>
      <c r="F380" s="9">
        <f t="shared" si="110"/>
        <v>0</v>
      </c>
      <c r="G380" s="9">
        <f t="shared" si="111"/>
        <v>0</v>
      </c>
      <c r="H380" s="9">
        <f t="shared" si="112"/>
        <v>0</v>
      </c>
      <c r="I380" s="9">
        <f t="shared" si="113"/>
        <v>0</v>
      </c>
      <c r="J380" s="9">
        <f t="shared" si="114"/>
        <v>0</v>
      </c>
      <c r="K380" s="9">
        <f t="shared" si="115"/>
        <v>0</v>
      </c>
      <c r="L380" s="9">
        <f t="shared" si="116"/>
        <v>0</v>
      </c>
      <c r="M380" s="9">
        <f t="shared" si="117"/>
        <v>0</v>
      </c>
      <c r="N380" s="9">
        <f t="shared" si="118"/>
        <v>0</v>
      </c>
      <c r="O380" s="9">
        <f t="shared" si="119"/>
        <v>0</v>
      </c>
      <c r="P380" s="9">
        <f t="shared" si="120"/>
        <v>0</v>
      </c>
      <c r="Q380" s="9">
        <f t="shared" si="121"/>
        <v>0</v>
      </c>
      <c r="R380" s="9">
        <f t="shared" si="122"/>
        <v>0</v>
      </c>
      <c r="S380" s="9">
        <f t="shared" si="123"/>
        <v>0</v>
      </c>
      <c r="T380" s="9">
        <f t="shared" si="124"/>
        <v>0</v>
      </c>
      <c r="U380" s="9">
        <f t="shared" si="125"/>
        <v>0</v>
      </c>
      <c r="V380" s="9">
        <f t="shared" si="126"/>
        <v>0</v>
      </c>
      <c r="W380" s="9">
        <f t="shared" si="127"/>
        <v>0</v>
      </c>
      <c r="X380" s="9">
        <f t="shared" si="128"/>
        <v>0</v>
      </c>
      <c r="Y380" s="9">
        <f t="shared" si="129"/>
        <v>0</v>
      </c>
      <c r="Z380" s="9">
        <f t="shared" si="130"/>
        <v>0</v>
      </c>
      <c r="AA380" s="20"/>
      <c r="AB380" s="9">
        <v>-347630.71188793099</v>
      </c>
      <c r="AC380" s="9">
        <v>19.054173709239393</v>
      </c>
      <c r="AD380" s="9">
        <v>1.586356765925527E-2</v>
      </c>
      <c r="AE380" s="9">
        <v>111292.07700554849</v>
      </c>
      <c r="AF380" s="9">
        <v>1368702.7750494187</v>
      </c>
      <c r="AG380" s="9">
        <v>1.0914220138939628</v>
      </c>
      <c r="AH380" s="9">
        <v>127627.67047116329</v>
      </c>
      <c r="AI380" s="9">
        <v>5813.7011215528519</v>
      </c>
      <c r="AJ380" s="9">
        <v>4225.3632255539633</v>
      </c>
      <c r="AK380" s="9">
        <v>5915.3877342330179</v>
      </c>
      <c r="AL380" s="9">
        <v>9689.6504767616934</v>
      </c>
      <c r="AM380" s="9">
        <v>10079.516212853905</v>
      </c>
      <c r="AN380" s="9">
        <v>225.64788127522115</v>
      </c>
      <c r="AO380" s="9">
        <v>19337311.300987236</v>
      </c>
      <c r="AP380" s="9">
        <v>1742187.5817406657</v>
      </c>
      <c r="AQ380" s="9">
        <v>2465968.935372883</v>
      </c>
      <c r="AR380" s="9">
        <v>369986.73951320525</v>
      </c>
      <c r="AS380" s="9">
        <v>60762969.147308372</v>
      </c>
      <c r="AT380" s="9">
        <v>66823.203900179185</v>
      </c>
      <c r="AU380" s="9">
        <v>103948.56242641243</v>
      </c>
      <c r="AV380" s="9">
        <v>356493.86491733073</v>
      </c>
      <c r="AW380" s="9">
        <v>13587.422920149455</v>
      </c>
      <c r="AX380" s="20"/>
      <c r="AY380" s="9">
        <v>-347630.71188793099</v>
      </c>
      <c r="AZ380" s="9">
        <v>19.054173709239393</v>
      </c>
      <c r="BA380" s="9">
        <v>1.586356765925527E-2</v>
      </c>
      <c r="BB380" s="9">
        <v>111292.07700554849</v>
      </c>
      <c r="BC380" s="9">
        <v>1368702.7750494187</v>
      </c>
      <c r="BD380" s="9">
        <v>1.0914220138939628</v>
      </c>
      <c r="BE380" s="9">
        <v>127627.67047116329</v>
      </c>
      <c r="BF380" s="9">
        <v>5813.7011215528519</v>
      </c>
      <c r="BG380" s="9">
        <v>4225.3632255539633</v>
      </c>
      <c r="BH380" s="9">
        <v>5915.3877342330179</v>
      </c>
      <c r="BI380" s="9">
        <v>9689.6504767616934</v>
      </c>
      <c r="BJ380" s="9">
        <v>10079.516212853905</v>
      </c>
      <c r="BK380" s="9">
        <v>225.64788127522115</v>
      </c>
      <c r="BL380" s="9">
        <v>19337311.300987236</v>
      </c>
      <c r="BM380" s="9">
        <v>1742187.5817406657</v>
      </c>
      <c r="BN380" s="9">
        <v>2465968.935372883</v>
      </c>
      <c r="BO380" s="9">
        <v>369986.73951320525</v>
      </c>
      <c r="BP380" s="9">
        <v>60762969.147308372</v>
      </c>
      <c r="BQ380" s="9">
        <v>66823.203900179185</v>
      </c>
      <c r="BR380" s="9">
        <v>103948.56242641243</v>
      </c>
      <c r="BS380" s="9">
        <v>356493.86491733073</v>
      </c>
      <c r="BT380" s="9">
        <v>13587.422920149455</v>
      </c>
      <c r="BU380" s="20"/>
    </row>
    <row r="381" spans="2:73" x14ac:dyDescent="0.2">
      <c r="B381" s="4" t="s">
        <v>57</v>
      </c>
      <c r="C381" s="12">
        <v>14</v>
      </c>
      <c r="D381" s="19"/>
      <c r="E381" s="9">
        <f t="shared" si="131"/>
        <v>0</v>
      </c>
      <c r="F381" s="9">
        <f t="shared" si="110"/>
        <v>0</v>
      </c>
      <c r="G381" s="9">
        <f t="shared" si="111"/>
        <v>0</v>
      </c>
      <c r="H381" s="9">
        <f t="shared" si="112"/>
        <v>0</v>
      </c>
      <c r="I381" s="9">
        <f t="shared" si="113"/>
        <v>0</v>
      </c>
      <c r="J381" s="9">
        <f t="shared" si="114"/>
        <v>0</v>
      </c>
      <c r="K381" s="9">
        <f t="shared" si="115"/>
        <v>0</v>
      </c>
      <c r="L381" s="9">
        <f t="shared" si="116"/>
        <v>0</v>
      </c>
      <c r="M381" s="9">
        <f t="shared" si="117"/>
        <v>0</v>
      </c>
      <c r="N381" s="9">
        <f t="shared" si="118"/>
        <v>0</v>
      </c>
      <c r="O381" s="9">
        <f t="shared" si="119"/>
        <v>0</v>
      </c>
      <c r="P381" s="9">
        <f t="shared" si="120"/>
        <v>0</v>
      </c>
      <c r="Q381" s="9">
        <f t="shared" si="121"/>
        <v>0</v>
      </c>
      <c r="R381" s="9">
        <f t="shared" si="122"/>
        <v>0</v>
      </c>
      <c r="S381" s="9">
        <f t="shared" si="123"/>
        <v>0</v>
      </c>
      <c r="T381" s="9">
        <f t="shared" si="124"/>
        <v>0</v>
      </c>
      <c r="U381" s="9">
        <f t="shared" si="125"/>
        <v>0</v>
      </c>
      <c r="V381" s="9">
        <f t="shared" si="126"/>
        <v>0</v>
      </c>
      <c r="W381" s="9">
        <f t="shared" si="127"/>
        <v>0</v>
      </c>
      <c r="X381" s="9">
        <f t="shared" si="128"/>
        <v>0</v>
      </c>
      <c r="Y381" s="9">
        <f t="shared" si="129"/>
        <v>0</v>
      </c>
      <c r="Z381" s="9">
        <f t="shared" si="130"/>
        <v>0</v>
      </c>
      <c r="AA381" s="20"/>
      <c r="AB381" s="9">
        <v>-374371.53587931045</v>
      </c>
      <c r="AC381" s="9">
        <v>20.519879379180889</v>
      </c>
      <c r="AD381" s="9">
        <v>1.7083842094582597E-2</v>
      </c>
      <c r="AE381" s="9">
        <v>119853.00600597533</v>
      </c>
      <c r="AF381" s="9">
        <v>1473987.6038993741</v>
      </c>
      <c r="AG381" s="9">
        <v>1.1753775534242676</v>
      </c>
      <c r="AH381" s="9">
        <v>137445.18358432961</v>
      </c>
      <c r="AI381" s="9">
        <v>6260.9089001338389</v>
      </c>
      <c r="AJ381" s="9">
        <v>4550.3911659811911</v>
      </c>
      <c r="AK381" s="9">
        <v>6370.4175599432538</v>
      </c>
      <c r="AL381" s="9">
        <v>10435.00820574335</v>
      </c>
      <c r="AM381" s="9">
        <v>10854.863613842666</v>
      </c>
      <c r="AN381" s="9">
        <v>243.00541060408423</v>
      </c>
      <c r="AO381" s="9">
        <v>20824796.785678562</v>
      </c>
      <c r="AP381" s="9">
        <v>1876202.0111053332</v>
      </c>
      <c r="AQ381" s="9">
        <v>2655658.8534784899</v>
      </c>
      <c r="AR381" s="9">
        <v>398447.25793729821</v>
      </c>
      <c r="AS381" s="9">
        <v>65437043.697101295</v>
      </c>
      <c r="AT381" s="9">
        <v>71963.45035403916</v>
      </c>
      <c r="AU381" s="9">
        <v>111944.60568998265</v>
      </c>
      <c r="AV381" s="9">
        <v>383916.46991097165</v>
      </c>
      <c r="AW381" s="9">
        <v>14632.609298622487</v>
      </c>
      <c r="AX381" s="20"/>
      <c r="AY381" s="9">
        <v>-374371.53587931045</v>
      </c>
      <c r="AZ381" s="9">
        <v>20.519879379180889</v>
      </c>
      <c r="BA381" s="9">
        <v>1.7083842094582597E-2</v>
      </c>
      <c r="BB381" s="9">
        <v>119853.00600597533</v>
      </c>
      <c r="BC381" s="9">
        <v>1473987.6038993741</v>
      </c>
      <c r="BD381" s="9">
        <v>1.1753775534242676</v>
      </c>
      <c r="BE381" s="9">
        <v>137445.18358432961</v>
      </c>
      <c r="BF381" s="9">
        <v>6260.9089001338389</v>
      </c>
      <c r="BG381" s="9">
        <v>4550.3911659811911</v>
      </c>
      <c r="BH381" s="9">
        <v>6370.4175599432538</v>
      </c>
      <c r="BI381" s="9">
        <v>10435.00820574335</v>
      </c>
      <c r="BJ381" s="9">
        <v>10854.863613842666</v>
      </c>
      <c r="BK381" s="9">
        <v>243.00541060408423</v>
      </c>
      <c r="BL381" s="9">
        <v>20824796.785678562</v>
      </c>
      <c r="BM381" s="9">
        <v>1876202.0111053332</v>
      </c>
      <c r="BN381" s="9">
        <v>2655658.8534784899</v>
      </c>
      <c r="BO381" s="9">
        <v>398447.25793729821</v>
      </c>
      <c r="BP381" s="9">
        <v>65437043.697101295</v>
      </c>
      <c r="BQ381" s="9">
        <v>71963.45035403916</v>
      </c>
      <c r="BR381" s="9">
        <v>111944.60568998265</v>
      </c>
      <c r="BS381" s="9">
        <v>383916.46991097165</v>
      </c>
      <c r="BT381" s="9">
        <v>14632.609298622487</v>
      </c>
      <c r="BU381" s="20"/>
    </row>
    <row r="382" spans="2:73" x14ac:dyDescent="0.2">
      <c r="B382" s="4" t="s">
        <v>57</v>
      </c>
      <c r="C382" s="12">
        <v>15</v>
      </c>
      <c r="D382" s="19"/>
      <c r="E382" s="9">
        <f t="shared" si="131"/>
        <v>0</v>
      </c>
      <c r="F382" s="9">
        <f t="shared" si="110"/>
        <v>0</v>
      </c>
      <c r="G382" s="9">
        <f t="shared" si="111"/>
        <v>0</v>
      </c>
      <c r="H382" s="9">
        <f t="shared" si="112"/>
        <v>0</v>
      </c>
      <c r="I382" s="9">
        <f t="shared" si="113"/>
        <v>0</v>
      </c>
      <c r="J382" s="9">
        <f t="shared" si="114"/>
        <v>0</v>
      </c>
      <c r="K382" s="9">
        <f t="shared" si="115"/>
        <v>0</v>
      </c>
      <c r="L382" s="9">
        <f t="shared" si="116"/>
        <v>0</v>
      </c>
      <c r="M382" s="9">
        <f t="shared" si="117"/>
        <v>0</v>
      </c>
      <c r="N382" s="9">
        <f t="shared" si="118"/>
        <v>0</v>
      </c>
      <c r="O382" s="9">
        <f t="shared" si="119"/>
        <v>0</v>
      </c>
      <c r="P382" s="9">
        <f t="shared" si="120"/>
        <v>0</v>
      </c>
      <c r="Q382" s="9">
        <f t="shared" si="121"/>
        <v>0</v>
      </c>
      <c r="R382" s="9">
        <f t="shared" si="122"/>
        <v>0</v>
      </c>
      <c r="S382" s="9">
        <f t="shared" si="123"/>
        <v>0</v>
      </c>
      <c r="T382" s="9">
        <f t="shared" si="124"/>
        <v>0</v>
      </c>
      <c r="U382" s="9">
        <f t="shared" si="125"/>
        <v>0</v>
      </c>
      <c r="V382" s="9">
        <f t="shared" si="126"/>
        <v>0</v>
      </c>
      <c r="W382" s="9">
        <f t="shared" si="127"/>
        <v>0</v>
      </c>
      <c r="X382" s="9">
        <f t="shared" si="128"/>
        <v>0</v>
      </c>
      <c r="Y382" s="9">
        <f t="shared" si="129"/>
        <v>0</v>
      </c>
      <c r="Z382" s="9">
        <f t="shared" si="130"/>
        <v>0</v>
      </c>
      <c r="AA382" s="20"/>
      <c r="AB382" s="9">
        <v>-401112.35987068963</v>
      </c>
      <c r="AC382" s="9">
        <v>21.985585049122374</v>
      </c>
      <c r="AD382" s="9">
        <v>1.8304116529909931E-2</v>
      </c>
      <c r="AE382" s="9">
        <v>128413.9350064021</v>
      </c>
      <c r="AF382" s="9">
        <v>1579272.4327493294</v>
      </c>
      <c r="AG382" s="9">
        <v>1.259333092954573</v>
      </c>
      <c r="AH382" s="9">
        <v>147262.69669749605</v>
      </c>
      <c r="AI382" s="9">
        <v>6708.1166787148295</v>
      </c>
      <c r="AJ382" s="9">
        <v>4875.419106408418</v>
      </c>
      <c r="AK382" s="9">
        <v>6825.4473856534805</v>
      </c>
      <c r="AL382" s="9">
        <v>11180.365934725018</v>
      </c>
      <c r="AM382" s="9">
        <v>11630.211014831428</v>
      </c>
      <c r="AN382" s="9">
        <v>260.36293993294743</v>
      </c>
      <c r="AO382" s="9">
        <v>22312282.27036988</v>
      </c>
      <c r="AP382" s="9">
        <v>2010216.4404699993</v>
      </c>
      <c r="AQ382" s="9">
        <v>2845348.7715840964</v>
      </c>
      <c r="AR382" s="9">
        <v>426907.77636139077</v>
      </c>
      <c r="AS382" s="9">
        <v>70111118.24689427</v>
      </c>
      <c r="AT382" s="9">
        <v>77103.696807899076</v>
      </c>
      <c r="AU382" s="9">
        <v>119940.64895355277</v>
      </c>
      <c r="AV382" s="9">
        <v>411339.07490461238</v>
      </c>
      <c r="AW382" s="9">
        <v>15677.795677095521</v>
      </c>
      <c r="AX382" s="20"/>
      <c r="AY382" s="9">
        <v>-401112.35987068963</v>
      </c>
      <c r="AZ382" s="9">
        <v>21.985585049122374</v>
      </c>
      <c r="BA382" s="9">
        <v>1.8304116529909931E-2</v>
      </c>
      <c r="BB382" s="9">
        <v>128413.9350064021</v>
      </c>
      <c r="BC382" s="9">
        <v>1579272.4327493294</v>
      </c>
      <c r="BD382" s="9">
        <v>1.259333092954573</v>
      </c>
      <c r="BE382" s="9">
        <v>147262.69669749605</v>
      </c>
      <c r="BF382" s="9">
        <v>6708.1166787148295</v>
      </c>
      <c r="BG382" s="9">
        <v>4875.419106408418</v>
      </c>
      <c r="BH382" s="9">
        <v>6825.4473856534805</v>
      </c>
      <c r="BI382" s="9">
        <v>11180.365934725018</v>
      </c>
      <c r="BJ382" s="9">
        <v>11630.211014831428</v>
      </c>
      <c r="BK382" s="9">
        <v>260.36293993294743</v>
      </c>
      <c r="BL382" s="9">
        <v>22312282.27036988</v>
      </c>
      <c r="BM382" s="9">
        <v>2010216.4404699993</v>
      </c>
      <c r="BN382" s="9">
        <v>2845348.7715840964</v>
      </c>
      <c r="BO382" s="9">
        <v>426907.77636139077</v>
      </c>
      <c r="BP382" s="9">
        <v>70111118.24689427</v>
      </c>
      <c r="BQ382" s="9">
        <v>77103.696807899076</v>
      </c>
      <c r="BR382" s="9">
        <v>119940.64895355277</v>
      </c>
      <c r="BS382" s="9">
        <v>411339.07490461238</v>
      </c>
      <c r="BT382" s="9">
        <v>15677.795677095521</v>
      </c>
      <c r="BU382" s="20"/>
    </row>
    <row r="383" spans="2:73" x14ac:dyDescent="0.2">
      <c r="B383" s="4" t="s">
        <v>57</v>
      </c>
      <c r="C383" s="12">
        <v>16</v>
      </c>
      <c r="D383" s="19"/>
      <c r="E383" s="9">
        <f t="shared" si="131"/>
        <v>977462.41070410039</v>
      </c>
      <c r="F383" s="9">
        <f t="shared" si="110"/>
        <v>2.018175155090411</v>
      </c>
      <c r="G383" s="9">
        <f t="shared" si="111"/>
        <v>3.6829496875752724E-3</v>
      </c>
      <c r="H383" s="9">
        <f t="shared" si="112"/>
        <v>39746.178995555034</v>
      </c>
      <c r="I383" s="9">
        <f t="shared" si="113"/>
        <v>898371.1612073204</v>
      </c>
      <c r="J383" s="9">
        <f t="shared" si="114"/>
        <v>0.38142800111273401</v>
      </c>
      <c r="K383" s="9">
        <f t="shared" si="115"/>
        <v>92891.35070031241</v>
      </c>
      <c r="L383" s="9">
        <f t="shared" si="116"/>
        <v>1828.004355651271</v>
      </c>
      <c r="M383" s="9">
        <f t="shared" si="117"/>
        <v>1656.3553814655252</v>
      </c>
      <c r="N383" s="9">
        <f t="shared" si="118"/>
        <v>1899.7898012910673</v>
      </c>
      <c r="O383" s="9">
        <f t="shared" si="119"/>
        <v>2730.0378778145296</v>
      </c>
      <c r="P383" s="9">
        <f t="shared" si="120"/>
        <v>281.4546894521809</v>
      </c>
      <c r="Q383" s="9">
        <f t="shared" si="121"/>
        <v>28.233486367642968</v>
      </c>
      <c r="R383" s="9">
        <f t="shared" si="122"/>
        <v>5179702.6242238358</v>
      </c>
      <c r="S383" s="9">
        <f t="shared" si="123"/>
        <v>5013.2802988192998</v>
      </c>
      <c r="T383" s="9">
        <f t="shared" si="124"/>
        <v>7180.050692926161</v>
      </c>
      <c r="U383" s="9">
        <f t="shared" si="125"/>
        <v>60870.081303475483</v>
      </c>
      <c r="V383" s="9">
        <f t="shared" si="126"/>
        <v>-329019.84101751447</v>
      </c>
      <c r="W383" s="9">
        <f t="shared" si="127"/>
        <v>690.61033697500534</v>
      </c>
      <c r="X383" s="9">
        <f t="shared" si="128"/>
        <v>-1917.7960208986187</v>
      </c>
      <c r="Y383" s="9">
        <f t="shared" si="129"/>
        <v>205839.65870486764</v>
      </c>
      <c r="Z383" s="9">
        <f t="shared" si="130"/>
        <v>6352.8983716275325</v>
      </c>
      <c r="AA383" s="20"/>
      <c r="AB383" s="9">
        <v>549609.22684203146</v>
      </c>
      <c r="AC383" s="9">
        <v>25.469465874154281</v>
      </c>
      <c r="AD383" s="9">
        <v>2.3207340652812533E-2</v>
      </c>
      <c r="AE383" s="9">
        <v>176721.0430023839</v>
      </c>
      <c r="AF383" s="9">
        <v>2582928.4228066052</v>
      </c>
      <c r="AG383" s="9">
        <v>1.7247166335976116</v>
      </c>
      <c r="AH383" s="9">
        <v>249971.56051097481</v>
      </c>
      <c r="AI383" s="9">
        <v>8983.3288129470893</v>
      </c>
      <c r="AJ383" s="9">
        <v>6856.80242830117</v>
      </c>
      <c r="AK383" s="9">
        <v>9180.2670126547819</v>
      </c>
      <c r="AL383" s="9">
        <v>14655.761541521219</v>
      </c>
      <c r="AM383" s="9">
        <v>12687.013105272365</v>
      </c>
      <c r="AN383" s="9">
        <v>305.95395562945356</v>
      </c>
      <c r="AO383" s="9">
        <v>28979470.379285045</v>
      </c>
      <c r="AP383" s="9">
        <v>2149244.150133485</v>
      </c>
      <c r="AQ383" s="9">
        <v>3042218.7403826276</v>
      </c>
      <c r="AR383" s="9">
        <v>516238.37608895899</v>
      </c>
      <c r="AS383" s="9">
        <v>74456172.955669656</v>
      </c>
      <c r="AT383" s="9">
        <v>82934.553598733997</v>
      </c>
      <c r="AU383" s="9">
        <v>126018.89619622436</v>
      </c>
      <c r="AV383" s="9">
        <v>644601.33860312065</v>
      </c>
      <c r="AW383" s="9">
        <v>23075.880427196076</v>
      </c>
      <c r="AX383" s="20"/>
      <c r="AY383" s="9">
        <v>-427853.18386206892</v>
      </c>
      <c r="AZ383" s="9">
        <v>23.45129071906387</v>
      </c>
      <c r="BA383" s="9">
        <v>1.9524390965237261E-2</v>
      </c>
      <c r="BB383" s="9">
        <v>136974.86400682887</v>
      </c>
      <c r="BC383" s="9">
        <v>1684557.2615992848</v>
      </c>
      <c r="BD383" s="9">
        <v>1.3432886324848776</v>
      </c>
      <c r="BE383" s="9">
        <v>157080.2098106624</v>
      </c>
      <c r="BF383" s="9">
        <v>7155.3244572958183</v>
      </c>
      <c r="BG383" s="9">
        <v>5200.4470468356449</v>
      </c>
      <c r="BH383" s="9">
        <v>7280.4772113637146</v>
      </c>
      <c r="BI383" s="9">
        <v>11925.723663706689</v>
      </c>
      <c r="BJ383" s="9">
        <v>12405.558415820184</v>
      </c>
      <c r="BK383" s="9">
        <v>277.72046926181059</v>
      </c>
      <c r="BL383" s="9">
        <v>23799767.755061209</v>
      </c>
      <c r="BM383" s="9">
        <v>2144230.8698346657</v>
      </c>
      <c r="BN383" s="9">
        <v>3035038.6896897014</v>
      </c>
      <c r="BO383" s="9">
        <v>455368.29478548351</v>
      </c>
      <c r="BP383" s="9">
        <v>74785192.796687171</v>
      </c>
      <c r="BQ383" s="9">
        <v>82243.943261758992</v>
      </c>
      <c r="BR383" s="9">
        <v>127936.69221712298</v>
      </c>
      <c r="BS383" s="9">
        <v>438761.679898253</v>
      </c>
      <c r="BT383" s="9">
        <v>16722.982055568544</v>
      </c>
      <c r="BU383" s="20"/>
    </row>
    <row r="384" spans="2:73" x14ac:dyDescent="0.2">
      <c r="B384" s="4" t="s">
        <v>57</v>
      </c>
      <c r="C384" s="12">
        <v>17</v>
      </c>
      <c r="D384" s="19"/>
      <c r="E384" s="9">
        <f t="shared" si="131"/>
        <v>1109175.5022356175</v>
      </c>
      <c r="F384" s="9">
        <f t="shared" si="110"/>
        <v>2.1945724070975068</v>
      </c>
      <c r="G384" s="9">
        <f t="shared" si="111"/>
        <v>3.9802377438878656E-3</v>
      </c>
      <c r="H384" s="9">
        <f t="shared" si="112"/>
        <v>42824.486280850979</v>
      </c>
      <c r="I384" s="9">
        <f t="shared" si="113"/>
        <v>963042.10933852778</v>
      </c>
      <c r="J384" s="9">
        <f t="shared" si="114"/>
        <v>0.40872595238546805</v>
      </c>
      <c r="K384" s="9">
        <f t="shared" si="115"/>
        <v>98738.152696616045</v>
      </c>
      <c r="L384" s="9">
        <f t="shared" si="116"/>
        <v>1964.6888028373496</v>
      </c>
      <c r="M384" s="9">
        <f t="shared" si="117"/>
        <v>1787.387090690182</v>
      </c>
      <c r="N384" s="9">
        <f t="shared" si="118"/>
        <v>2041.8332224863861</v>
      </c>
      <c r="O384" s="9">
        <f t="shared" si="119"/>
        <v>2962.1307916952464</v>
      </c>
      <c r="P384" s="9">
        <f t="shared" si="120"/>
        <v>314.82237610359516</v>
      </c>
      <c r="Q384" s="9">
        <f t="shared" si="121"/>
        <v>30.765086250013042</v>
      </c>
      <c r="R384" s="9">
        <f t="shared" si="122"/>
        <v>5759626.872975938</v>
      </c>
      <c r="S384" s="9">
        <f t="shared" si="123"/>
        <v>7828.8760455818847</v>
      </c>
      <c r="T384" s="9">
        <f t="shared" si="124"/>
        <v>11219.159758495167</v>
      </c>
      <c r="U384" s="9">
        <f t="shared" si="125"/>
        <v>65962.524091161322</v>
      </c>
      <c r="V384" s="9">
        <f t="shared" si="126"/>
        <v>-259309.95639757812</v>
      </c>
      <c r="W384" s="9">
        <f t="shared" si="127"/>
        <v>1923.2090374652616</v>
      </c>
      <c r="X384" s="9">
        <f t="shared" si="128"/>
        <v>-1716.4764486335916</v>
      </c>
      <c r="Y384" s="9">
        <f t="shared" si="129"/>
        <v>220612.2504915109</v>
      </c>
      <c r="Z384" s="9">
        <f t="shared" si="130"/>
        <v>6827.3032105208003</v>
      </c>
      <c r="AA384" s="20"/>
      <c r="AB384" s="9">
        <v>654581.49438216898</v>
      </c>
      <c r="AC384" s="9">
        <v>27.111568796102862</v>
      </c>
      <c r="AD384" s="9">
        <v>2.4724903144452439E-2</v>
      </c>
      <c r="AE384" s="9">
        <v>188360.2792881066</v>
      </c>
      <c r="AF384" s="9">
        <v>2752884.1997877671</v>
      </c>
      <c r="AG384" s="9">
        <v>1.8359701244006499</v>
      </c>
      <c r="AH384" s="9">
        <v>265635.87562044489</v>
      </c>
      <c r="AI384" s="9">
        <v>9567.2210387141567</v>
      </c>
      <c r="AJ384" s="9">
        <v>7312.8620779530565</v>
      </c>
      <c r="AK384" s="9">
        <v>9777.3402595603311</v>
      </c>
      <c r="AL384" s="9">
        <v>15633.212184383601</v>
      </c>
      <c r="AM384" s="9">
        <v>13495.728192912546</v>
      </c>
      <c r="AN384" s="9">
        <v>325.8430848406868</v>
      </c>
      <c r="AO384" s="9">
        <v>31046880.112728477</v>
      </c>
      <c r="AP384" s="9">
        <v>2286074.1752449139</v>
      </c>
      <c r="AQ384" s="9">
        <v>3235947.767553804</v>
      </c>
      <c r="AR384" s="9">
        <v>549791.33730073762</v>
      </c>
      <c r="AS384" s="9">
        <v>79199957.390082538</v>
      </c>
      <c r="AT384" s="9">
        <v>89307.398753084242</v>
      </c>
      <c r="AU384" s="9">
        <v>134216.25903205964</v>
      </c>
      <c r="AV384" s="9">
        <v>686796.53538340505</v>
      </c>
      <c r="AW384" s="9">
        <v>24595.471644562393</v>
      </c>
      <c r="AX384" s="20"/>
      <c r="AY384" s="9">
        <v>-454594.00785344839</v>
      </c>
      <c r="AZ384" s="9">
        <v>24.916996389005355</v>
      </c>
      <c r="BA384" s="9">
        <v>2.0744665400564574E-2</v>
      </c>
      <c r="BB384" s="9">
        <v>145535.79300725562</v>
      </c>
      <c r="BC384" s="9">
        <v>1789842.0904492394</v>
      </c>
      <c r="BD384" s="9">
        <v>1.4272441720151818</v>
      </c>
      <c r="BE384" s="9">
        <v>166897.72292382884</v>
      </c>
      <c r="BF384" s="9">
        <v>7602.5322358768071</v>
      </c>
      <c r="BG384" s="9">
        <v>5525.4749872628745</v>
      </c>
      <c r="BH384" s="9">
        <v>7735.507037073945</v>
      </c>
      <c r="BI384" s="9">
        <v>12671.081392688355</v>
      </c>
      <c r="BJ384" s="9">
        <v>13180.90581680895</v>
      </c>
      <c r="BK384" s="9">
        <v>295.07799859067376</v>
      </c>
      <c r="BL384" s="9">
        <v>25287253.239752539</v>
      </c>
      <c r="BM384" s="9">
        <v>2278245.299199332</v>
      </c>
      <c r="BN384" s="9">
        <v>3224728.6077953088</v>
      </c>
      <c r="BO384" s="9">
        <v>483828.8132095763</v>
      </c>
      <c r="BP384" s="9">
        <v>79459267.346480116</v>
      </c>
      <c r="BQ384" s="9">
        <v>87384.189715618981</v>
      </c>
      <c r="BR384" s="9">
        <v>135932.73548069323</v>
      </c>
      <c r="BS384" s="9">
        <v>466184.28489189415</v>
      </c>
      <c r="BT384" s="9">
        <v>17768.168434041592</v>
      </c>
      <c r="BU384" s="20"/>
    </row>
    <row r="385" spans="2:73" x14ac:dyDescent="0.2">
      <c r="B385" s="4" t="s">
        <v>57</v>
      </c>
      <c r="C385" s="12">
        <v>18</v>
      </c>
      <c r="D385" s="19"/>
      <c r="E385" s="9">
        <f t="shared" si="131"/>
        <v>1206593.1198132383</v>
      </c>
      <c r="F385" s="9">
        <f t="shared" si="110"/>
        <v>2.3585012526045261</v>
      </c>
      <c r="G385" s="9">
        <f t="shared" si="111"/>
        <v>4.2638574622003746E-3</v>
      </c>
      <c r="H385" s="9">
        <f t="shared" si="112"/>
        <v>45728.419331146171</v>
      </c>
      <c r="I385" s="9">
        <f t="shared" si="113"/>
        <v>1025412.6878947248</v>
      </c>
      <c r="J385" s="9">
        <f t="shared" si="114"/>
        <v>0.43520623790819557</v>
      </c>
      <c r="K385" s="9">
        <f t="shared" si="115"/>
        <v>104558.26559291876</v>
      </c>
      <c r="L385" s="9">
        <f t="shared" si="116"/>
        <v>2097.7680575234008</v>
      </c>
      <c r="M385" s="9">
        <f t="shared" si="117"/>
        <v>1911.2893966648171</v>
      </c>
      <c r="N385" s="9">
        <f t="shared" si="118"/>
        <v>2180.0348801816717</v>
      </c>
      <c r="O385" s="9">
        <f t="shared" si="119"/>
        <v>3184.0460708259234</v>
      </c>
      <c r="P385" s="9">
        <f t="shared" si="120"/>
        <v>344.32479400498414</v>
      </c>
      <c r="Q385" s="9">
        <f t="shared" si="121"/>
        <v>33.169253257382593</v>
      </c>
      <c r="R385" s="9">
        <f t="shared" si="122"/>
        <v>6317942.0047279485</v>
      </c>
      <c r="S385" s="9">
        <f t="shared" si="123"/>
        <v>10099.149092340842</v>
      </c>
      <c r="T385" s="9">
        <f t="shared" si="124"/>
        <v>14473.948374059517</v>
      </c>
      <c r="U385" s="9">
        <f t="shared" si="125"/>
        <v>70576.887103845831</v>
      </c>
      <c r="V385" s="9">
        <f t="shared" si="126"/>
        <v>-208047.93077780306</v>
      </c>
      <c r="W385" s="9">
        <f t="shared" si="127"/>
        <v>3047.8142779553018</v>
      </c>
      <c r="X385" s="9">
        <f t="shared" si="128"/>
        <v>-1636.0956788687326</v>
      </c>
      <c r="Y385" s="9">
        <f t="shared" si="129"/>
        <v>234835.8985531521</v>
      </c>
      <c r="Z385" s="9">
        <f t="shared" si="130"/>
        <v>7278.0486369140199</v>
      </c>
      <c r="AA385" s="20"/>
      <c r="AB385" s="9">
        <v>725258.28796841076</v>
      </c>
      <c r="AC385" s="9">
        <v>28.741203311551381</v>
      </c>
      <c r="AD385" s="9">
        <v>2.6228797298092278E-2</v>
      </c>
      <c r="AE385" s="9">
        <v>199825.14133882869</v>
      </c>
      <c r="AF385" s="9">
        <v>2920539.6071939198</v>
      </c>
      <c r="AG385" s="9">
        <v>1.9464059494536825</v>
      </c>
      <c r="AH385" s="9">
        <v>281273.50162991404</v>
      </c>
      <c r="AI385" s="9">
        <v>10147.508071981198</v>
      </c>
      <c r="AJ385" s="9">
        <v>7761.7923243549167</v>
      </c>
      <c r="AK385" s="9">
        <v>10370.571742965851</v>
      </c>
      <c r="AL385" s="9">
        <v>16600.485192495944</v>
      </c>
      <c r="AM385" s="9">
        <v>14300.578011802692</v>
      </c>
      <c r="AN385" s="9">
        <v>345.6047811769194</v>
      </c>
      <c r="AO385" s="9">
        <v>33092680.729171813</v>
      </c>
      <c r="AP385" s="9">
        <v>2422358.8776563397</v>
      </c>
      <c r="AQ385" s="9">
        <v>3428892.4742749729</v>
      </c>
      <c r="AR385" s="9">
        <v>582866.21873751469</v>
      </c>
      <c r="AS385" s="9">
        <v>83925293.965495273</v>
      </c>
      <c r="AT385" s="9">
        <v>95572.250447434184</v>
      </c>
      <c r="AU385" s="9">
        <v>142292.68306539458</v>
      </c>
      <c r="AV385" s="9">
        <v>728442.78843868687</v>
      </c>
      <c r="AW385" s="9">
        <v>26091.403449428632</v>
      </c>
      <c r="AX385" s="20"/>
      <c r="AY385" s="9">
        <v>-481334.83184482751</v>
      </c>
      <c r="AZ385" s="9">
        <v>26.382702058946855</v>
      </c>
      <c r="BA385" s="9">
        <v>2.1964939835891904E-2</v>
      </c>
      <c r="BB385" s="9">
        <v>154096.72200768252</v>
      </c>
      <c r="BC385" s="9">
        <v>1895126.9192991951</v>
      </c>
      <c r="BD385" s="9">
        <v>1.5111997115454869</v>
      </c>
      <c r="BE385" s="9">
        <v>176715.23603699528</v>
      </c>
      <c r="BF385" s="9">
        <v>8049.7400144577969</v>
      </c>
      <c r="BG385" s="9">
        <v>5850.5029276900996</v>
      </c>
      <c r="BH385" s="9">
        <v>8190.536862784179</v>
      </c>
      <c r="BI385" s="9">
        <v>13416.439121670021</v>
      </c>
      <c r="BJ385" s="9">
        <v>13956.253217797708</v>
      </c>
      <c r="BK385" s="9">
        <v>312.43552791953681</v>
      </c>
      <c r="BL385" s="9">
        <v>26774738.724443864</v>
      </c>
      <c r="BM385" s="9">
        <v>2412259.7285639988</v>
      </c>
      <c r="BN385" s="9">
        <v>3414418.5259009134</v>
      </c>
      <c r="BO385" s="9">
        <v>512289.33163366886</v>
      </c>
      <c r="BP385" s="9">
        <v>84133341.896273077</v>
      </c>
      <c r="BQ385" s="9">
        <v>92524.436169478882</v>
      </c>
      <c r="BR385" s="9">
        <v>143928.77874426331</v>
      </c>
      <c r="BS385" s="9">
        <v>493606.88988553477</v>
      </c>
      <c r="BT385" s="9">
        <v>18813.354812514612</v>
      </c>
      <c r="BU385" s="20"/>
    </row>
    <row r="386" spans="2:73" x14ac:dyDescent="0.2">
      <c r="B386" s="4" t="s">
        <v>57</v>
      </c>
      <c r="C386" s="12">
        <v>19</v>
      </c>
      <c r="D386" s="19"/>
      <c r="E386" s="9">
        <f t="shared" si="131"/>
        <v>1304454.8022926738</v>
      </c>
      <c r="F386" s="9">
        <f t="shared" si="110"/>
        <v>2.5348775192706867</v>
      </c>
      <c r="G386" s="9">
        <f t="shared" si="111"/>
        <v>4.5611161113710379E-3</v>
      </c>
      <c r="H386" s="9">
        <f t="shared" si="112"/>
        <v>48806.491123382759</v>
      </c>
      <c r="I386" s="9">
        <f t="shared" si="113"/>
        <v>1090080.1644119427</v>
      </c>
      <c r="J386" s="9">
        <f t="shared" si="114"/>
        <v>0.46250272626393496</v>
      </c>
      <c r="K386" s="9">
        <f t="shared" si="115"/>
        <v>110405.05812904148</v>
      </c>
      <c r="L386" s="9">
        <f t="shared" si="116"/>
        <v>2234.4422232675079</v>
      </c>
      <c r="M386" s="9">
        <f t="shared" si="117"/>
        <v>2042.3097623464955</v>
      </c>
      <c r="N386" s="9">
        <f t="shared" si="118"/>
        <v>2322.0676650990245</v>
      </c>
      <c r="O386" s="9">
        <f t="shared" si="119"/>
        <v>3416.1109554476934</v>
      </c>
      <c r="P386" s="9">
        <f t="shared" si="120"/>
        <v>377.68587083292732</v>
      </c>
      <c r="Q386" s="9">
        <f t="shared" si="121"/>
        <v>35.700503572993625</v>
      </c>
      <c r="R386" s="9">
        <f t="shared" si="122"/>
        <v>6897739.7142101713</v>
      </c>
      <c r="S386" s="9">
        <f t="shared" si="123"/>
        <v>12913.664889310021</v>
      </c>
      <c r="T386" s="9">
        <f t="shared" si="124"/>
        <v>18511.508754234295</v>
      </c>
      <c r="U386" s="9">
        <f t="shared" si="125"/>
        <v>75668.866075033555</v>
      </c>
      <c r="V386" s="9">
        <f t="shared" si="126"/>
        <v>-138377.57913668454</v>
      </c>
      <c r="W386" s="9">
        <f t="shared" si="127"/>
        <v>4279.8290681558865</v>
      </c>
      <c r="X386" s="9">
        <f t="shared" si="128"/>
        <v>-1434.8909539832966</v>
      </c>
      <c r="Y386" s="9">
        <f t="shared" si="129"/>
        <v>249607.72919598827</v>
      </c>
      <c r="Z386" s="9">
        <f t="shared" si="130"/>
        <v>7752.4232672523685</v>
      </c>
      <c r="AA386" s="20"/>
      <c r="AB386" s="9">
        <v>796379.14645646687</v>
      </c>
      <c r="AC386" s="9">
        <v>30.383285248159027</v>
      </c>
      <c r="AD386" s="9">
        <v>2.7746330382590265E-2</v>
      </c>
      <c r="AE386" s="9">
        <v>211464.14213149203</v>
      </c>
      <c r="AF386" s="9">
        <v>3090491.9125610925</v>
      </c>
      <c r="AG386" s="9">
        <v>2.0576579773397263</v>
      </c>
      <c r="AH386" s="9">
        <v>296937.80727920303</v>
      </c>
      <c r="AI386" s="9">
        <v>10731.39001630629</v>
      </c>
      <c r="AJ386" s="9">
        <v>8217.8406304638265</v>
      </c>
      <c r="AK386" s="9">
        <v>10967.63435359343</v>
      </c>
      <c r="AL386" s="9">
        <v>17577.907806099382</v>
      </c>
      <c r="AM386" s="9">
        <v>15109.286489619401</v>
      </c>
      <c r="AN386" s="9">
        <v>365.4935608213936</v>
      </c>
      <c r="AO386" s="9">
        <v>35159963.923345365</v>
      </c>
      <c r="AP386" s="9">
        <v>2559187.8228179757</v>
      </c>
      <c r="AQ386" s="9">
        <v>3622619.9527607565</v>
      </c>
      <c r="AR386" s="9">
        <v>616418.71613279509</v>
      </c>
      <c r="AS386" s="9">
        <v>88669038.866929337</v>
      </c>
      <c r="AT386" s="9">
        <v>101944.51169149471</v>
      </c>
      <c r="AU386" s="9">
        <v>150489.93105385016</v>
      </c>
      <c r="AV386" s="9">
        <v>770637.22407516371</v>
      </c>
      <c r="AW386" s="9">
        <v>27610.964458240021</v>
      </c>
      <c r="AX386" s="20"/>
      <c r="AY386" s="9">
        <v>-508075.65583620692</v>
      </c>
      <c r="AZ386" s="9">
        <v>27.84840772888834</v>
      </c>
      <c r="BA386" s="9">
        <v>2.3185214271219227E-2</v>
      </c>
      <c r="BB386" s="9">
        <v>162657.65100810927</v>
      </c>
      <c r="BC386" s="9">
        <v>2000411.7481491498</v>
      </c>
      <c r="BD386" s="9">
        <v>1.5951552510757914</v>
      </c>
      <c r="BE386" s="9">
        <v>186532.74915016154</v>
      </c>
      <c r="BF386" s="9">
        <v>8496.947793038782</v>
      </c>
      <c r="BG386" s="9">
        <v>6175.530868117331</v>
      </c>
      <c r="BH386" s="9">
        <v>8645.5666884944058</v>
      </c>
      <c r="BI386" s="9">
        <v>14161.796850651688</v>
      </c>
      <c r="BJ386" s="9">
        <v>14731.600618786473</v>
      </c>
      <c r="BK386" s="9">
        <v>329.79305724839998</v>
      </c>
      <c r="BL386" s="9">
        <v>28262224.209135193</v>
      </c>
      <c r="BM386" s="9">
        <v>2546274.1579286656</v>
      </c>
      <c r="BN386" s="9">
        <v>3604108.4440065222</v>
      </c>
      <c r="BO386" s="9">
        <v>540749.85005776153</v>
      </c>
      <c r="BP386" s="9">
        <v>88807416.446066022</v>
      </c>
      <c r="BQ386" s="9">
        <v>97664.682623338827</v>
      </c>
      <c r="BR386" s="9">
        <v>151924.82200783346</v>
      </c>
      <c r="BS386" s="9">
        <v>521029.49487917544</v>
      </c>
      <c r="BT386" s="9">
        <v>19858.541190987653</v>
      </c>
      <c r="BU386" s="20"/>
    </row>
    <row r="387" spans="2:73" x14ac:dyDescent="0.2">
      <c r="B387" s="5" t="s">
        <v>57</v>
      </c>
      <c r="C387" s="13">
        <v>20</v>
      </c>
      <c r="D387" s="19"/>
      <c r="E387" s="10">
        <f t="shared" si="131"/>
        <v>1628891.0472782175</v>
      </c>
      <c r="F387" s="10">
        <f t="shared" si="110"/>
        <v>3.3470294969542103</v>
      </c>
      <c r="G387" s="10">
        <f t="shared" si="111"/>
        <v>6.0031996696686893E-3</v>
      </c>
      <c r="H387" s="10">
        <f t="shared" si="112"/>
        <v>64598.066305248998</v>
      </c>
      <c r="I387" s="10">
        <f t="shared" si="113"/>
        <v>1434316.6805763156</v>
      </c>
      <c r="J387" s="10">
        <f t="shared" si="114"/>
        <v>0.60868847355895994</v>
      </c>
      <c r="K387" s="10">
        <f t="shared" si="115"/>
        <v>145952.36033604265</v>
      </c>
      <c r="L387" s="10">
        <f t="shared" si="116"/>
        <v>2941.8623936432541</v>
      </c>
      <c r="M387" s="10">
        <f t="shared" si="117"/>
        <v>2692.230760212914</v>
      </c>
      <c r="N387" s="10">
        <f t="shared" si="118"/>
        <v>3057.4857733884437</v>
      </c>
      <c r="O387" s="10">
        <f t="shared" si="119"/>
        <v>4492.6585768371333</v>
      </c>
      <c r="P387" s="10">
        <f t="shared" si="120"/>
        <v>500.53725348831904</v>
      </c>
      <c r="Q387" s="10">
        <f t="shared" si="121"/>
        <v>46.897139965486417</v>
      </c>
      <c r="R387" s="10">
        <f t="shared" si="122"/>
        <v>9030787.2365269698</v>
      </c>
      <c r="S387" s="10">
        <f t="shared" si="123"/>
        <v>17765.783013140783</v>
      </c>
      <c r="T387" s="10">
        <f t="shared" si="124"/>
        <v>25475.739800454583</v>
      </c>
      <c r="U387" s="10">
        <f t="shared" si="125"/>
        <v>100236.78444001253</v>
      </c>
      <c r="V387" s="10">
        <f t="shared" si="126"/>
        <v>-154964.44355493784</v>
      </c>
      <c r="W387" s="10">
        <f t="shared" si="127"/>
        <v>5516.9470963645144</v>
      </c>
      <c r="X387" s="10">
        <f t="shared" si="128"/>
        <v>-1625.6891984642134</v>
      </c>
      <c r="Y387" s="10">
        <f t="shared" si="129"/>
        <v>328732.6185036879</v>
      </c>
      <c r="Z387" s="10">
        <f t="shared" si="130"/>
        <v>10217.743615115</v>
      </c>
      <c r="AA387" s="20"/>
      <c r="AB387" s="10">
        <v>1094074.5674506309</v>
      </c>
      <c r="AC387" s="10">
        <v>32.661142895784053</v>
      </c>
      <c r="AD387" s="10">
        <v>3.0408688376215243E-2</v>
      </c>
      <c r="AE387" s="10">
        <v>235816.64631378508</v>
      </c>
      <c r="AF387" s="10">
        <v>3540013.2575754202</v>
      </c>
      <c r="AG387" s="10">
        <v>2.2877992641650566</v>
      </c>
      <c r="AH387" s="10">
        <v>342302.6225993706</v>
      </c>
      <c r="AI387" s="10">
        <v>11886.017965263027</v>
      </c>
      <c r="AJ387" s="10">
        <v>9192.7895687574692</v>
      </c>
      <c r="AK387" s="10">
        <v>12158.082287593084</v>
      </c>
      <c r="AL387" s="10">
        <v>19399.813156470489</v>
      </c>
      <c r="AM387" s="10">
        <v>16007.485273263548</v>
      </c>
      <c r="AN387" s="10">
        <v>394.04772654274961</v>
      </c>
      <c r="AO387" s="10">
        <v>38780496.930353478</v>
      </c>
      <c r="AP387" s="10">
        <v>2698054.3703064714</v>
      </c>
      <c r="AQ387" s="10">
        <v>3819274.1019125814</v>
      </c>
      <c r="AR387" s="10">
        <v>669447.15292186674</v>
      </c>
      <c r="AS387" s="10">
        <v>93326526.552304015</v>
      </c>
      <c r="AT387" s="10">
        <v>108321.87617356323</v>
      </c>
      <c r="AU387" s="10">
        <v>158295.17607293953</v>
      </c>
      <c r="AV387" s="10">
        <v>877184.71837650437</v>
      </c>
      <c r="AW387" s="10">
        <v>31121.47118457569</v>
      </c>
      <c r="AX387" s="20"/>
      <c r="AY387" s="10">
        <v>-534816.47982758668</v>
      </c>
      <c r="AZ387" s="10">
        <v>29.314113398829843</v>
      </c>
      <c r="BA387" s="10">
        <v>2.4405488706546553E-2</v>
      </c>
      <c r="BB387" s="10">
        <v>171218.58000853608</v>
      </c>
      <c r="BC387" s="10">
        <v>2105696.5769991046</v>
      </c>
      <c r="BD387" s="10">
        <v>1.6791107906060967</v>
      </c>
      <c r="BE387" s="10">
        <v>196350.26226332795</v>
      </c>
      <c r="BF387" s="10">
        <v>8944.1555716197727</v>
      </c>
      <c r="BG387" s="10">
        <v>6500.5588085445552</v>
      </c>
      <c r="BH387" s="10">
        <v>9100.5965142046407</v>
      </c>
      <c r="BI387" s="10">
        <v>14907.154579633356</v>
      </c>
      <c r="BJ387" s="10">
        <v>15506.948019775229</v>
      </c>
      <c r="BK387" s="10">
        <v>347.1505865772632</v>
      </c>
      <c r="BL387" s="10">
        <v>29749709.693826508</v>
      </c>
      <c r="BM387" s="10">
        <v>2680288.5872933306</v>
      </c>
      <c r="BN387" s="10">
        <v>3793798.3621121268</v>
      </c>
      <c r="BO387" s="10">
        <v>569210.36848185421</v>
      </c>
      <c r="BP387" s="10">
        <v>93481490.995858952</v>
      </c>
      <c r="BQ387" s="10">
        <v>102804.92907719871</v>
      </c>
      <c r="BR387" s="10">
        <v>159920.86527140375</v>
      </c>
      <c r="BS387" s="10">
        <v>548452.09987281647</v>
      </c>
      <c r="BT387" s="10">
        <v>20903.727569460691</v>
      </c>
      <c r="BU387" s="20"/>
    </row>
    <row r="388" spans="2:73" x14ac:dyDescent="0.2">
      <c r="B388" s="7" t="s">
        <v>58</v>
      </c>
      <c r="C388" s="11">
        <v>1</v>
      </c>
      <c r="D388" s="19"/>
      <c r="E388" s="8">
        <f t="shared" si="131"/>
        <v>0</v>
      </c>
      <c r="F388" s="8">
        <f t="shared" si="110"/>
        <v>0</v>
      </c>
      <c r="G388" s="8">
        <f t="shared" si="111"/>
        <v>0</v>
      </c>
      <c r="H388" s="8">
        <f t="shared" si="112"/>
        <v>0</v>
      </c>
      <c r="I388" s="8">
        <f t="shared" si="113"/>
        <v>0</v>
      </c>
      <c r="J388" s="8">
        <f t="shared" si="114"/>
        <v>0</v>
      </c>
      <c r="K388" s="8">
        <f t="shared" si="115"/>
        <v>0</v>
      </c>
      <c r="L388" s="8">
        <f t="shared" si="116"/>
        <v>0</v>
      </c>
      <c r="M388" s="8">
        <f t="shared" si="117"/>
        <v>0</v>
      </c>
      <c r="N388" s="8">
        <f t="shared" si="118"/>
        <v>0</v>
      </c>
      <c r="O388" s="8">
        <f t="shared" si="119"/>
        <v>0</v>
      </c>
      <c r="P388" s="8">
        <f t="shared" si="120"/>
        <v>0</v>
      </c>
      <c r="Q388" s="8">
        <f t="shared" si="121"/>
        <v>0</v>
      </c>
      <c r="R388" s="8">
        <f t="shared" si="122"/>
        <v>0</v>
      </c>
      <c r="S388" s="8">
        <f t="shared" si="123"/>
        <v>0</v>
      </c>
      <c r="T388" s="8">
        <f t="shared" si="124"/>
        <v>0</v>
      </c>
      <c r="U388" s="8">
        <f t="shared" si="125"/>
        <v>0</v>
      </c>
      <c r="V388" s="8">
        <f t="shared" si="126"/>
        <v>0</v>
      </c>
      <c r="W388" s="8">
        <f t="shared" si="127"/>
        <v>0</v>
      </c>
      <c r="X388" s="8">
        <f t="shared" si="128"/>
        <v>0</v>
      </c>
      <c r="Y388" s="8">
        <f t="shared" si="129"/>
        <v>0</v>
      </c>
      <c r="Z388" s="8">
        <f t="shared" si="130"/>
        <v>0</v>
      </c>
      <c r="AA388" s="20"/>
      <c r="AB388" s="8">
        <v>-26740.823991379308</v>
      </c>
      <c r="AC388" s="8">
        <v>1.4657056699414917</v>
      </c>
      <c r="AD388" s="8">
        <v>1.2202744353273284E-3</v>
      </c>
      <c r="AE388" s="8">
        <v>8560.9290004268023</v>
      </c>
      <c r="AF388" s="8">
        <v>105284.82884995527</v>
      </c>
      <c r="AG388" s="8">
        <v>8.3955539530304837E-2</v>
      </c>
      <c r="AH388" s="8">
        <v>9817.5131131663984</v>
      </c>
      <c r="AI388" s="8">
        <v>447.20777858098864</v>
      </c>
      <c r="AJ388" s="8">
        <v>325.0279404272278</v>
      </c>
      <c r="AK388" s="8">
        <v>455.02982571023216</v>
      </c>
      <c r="AL388" s="8">
        <v>745.35772898166795</v>
      </c>
      <c r="AM388" s="8">
        <v>775.34740098876114</v>
      </c>
      <c r="AN388" s="8">
        <v>17.357529328863158</v>
      </c>
      <c r="AO388" s="8">
        <v>1487485.4846913256</v>
      </c>
      <c r="AP388" s="8">
        <v>134014.42936466658</v>
      </c>
      <c r="AQ388" s="8">
        <v>189689.91810560631</v>
      </c>
      <c r="AR388" s="8">
        <v>28460.518424092719</v>
      </c>
      <c r="AS388" s="8">
        <v>4674074.5497929482</v>
      </c>
      <c r="AT388" s="8">
        <v>5140.2464538599361</v>
      </c>
      <c r="AU388" s="8">
        <v>7996.0432635701854</v>
      </c>
      <c r="AV388" s="8">
        <v>27422.604993640809</v>
      </c>
      <c r="AW388" s="8">
        <v>1045.186378473034</v>
      </c>
      <c r="AX388" s="20"/>
      <c r="AY388" s="8">
        <v>-26740.823991379308</v>
      </c>
      <c r="AZ388" s="8">
        <v>1.4657056699414917</v>
      </c>
      <c r="BA388" s="8">
        <v>1.2202744353273284E-3</v>
      </c>
      <c r="BB388" s="8">
        <v>8560.9290004268023</v>
      </c>
      <c r="BC388" s="8">
        <v>105284.82884995527</v>
      </c>
      <c r="BD388" s="8">
        <v>8.3955539530304837E-2</v>
      </c>
      <c r="BE388" s="8">
        <v>9817.5131131663984</v>
      </c>
      <c r="BF388" s="8">
        <v>447.20777858098864</v>
      </c>
      <c r="BG388" s="8">
        <v>325.0279404272278</v>
      </c>
      <c r="BH388" s="8">
        <v>455.02982571023216</v>
      </c>
      <c r="BI388" s="8">
        <v>745.35772898166795</v>
      </c>
      <c r="BJ388" s="8">
        <v>775.34740098876114</v>
      </c>
      <c r="BK388" s="8">
        <v>17.357529328863158</v>
      </c>
      <c r="BL388" s="8">
        <v>1487485.4846913256</v>
      </c>
      <c r="BM388" s="8">
        <v>134014.42936466658</v>
      </c>
      <c r="BN388" s="8">
        <v>189689.91810560631</v>
      </c>
      <c r="BO388" s="8">
        <v>28460.518424092719</v>
      </c>
      <c r="BP388" s="8">
        <v>4674074.5497929482</v>
      </c>
      <c r="BQ388" s="8">
        <v>5140.2464538599361</v>
      </c>
      <c r="BR388" s="8">
        <v>7996.0432635701854</v>
      </c>
      <c r="BS388" s="8">
        <v>27422.604993640809</v>
      </c>
      <c r="BT388" s="8">
        <v>1045.186378473034</v>
      </c>
      <c r="BU388" s="20"/>
    </row>
    <row r="389" spans="2:73" x14ac:dyDescent="0.2">
      <c r="B389" s="4" t="s">
        <v>58</v>
      </c>
      <c r="C389" s="12">
        <v>2</v>
      </c>
      <c r="D389" s="19"/>
      <c r="E389" s="9">
        <f t="shared" si="131"/>
        <v>0</v>
      </c>
      <c r="F389" s="9">
        <f t="shared" si="110"/>
        <v>0</v>
      </c>
      <c r="G389" s="9">
        <f t="shared" si="111"/>
        <v>0</v>
      </c>
      <c r="H389" s="9">
        <f t="shared" si="112"/>
        <v>0</v>
      </c>
      <c r="I389" s="9">
        <f t="shared" si="113"/>
        <v>0</v>
      </c>
      <c r="J389" s="9">
        <f t="shared" si="114"/>
        <v>0</v>
      </c>
      <c r="K389" s="9">
        <f t="shared" si="115"/>
        <v>0</v>
      </c>
      <c r="L389" s="9">
        <f t="shared" si="116"/>
        <v>0</v>
      </c>
      <c r="M389" s="9">
        <f t="shared" si="117"/>
        <v>0</v>
      </c>
      <c r="N389" s="9">
        <f t="shared" si="118"/>
        <v>0</v>
      </c>
      <c r="O389" s="9">
        <f t="shared" si="119"/>
        <v>0</v>
      </c>
      <c r="P389" s="9">
        <f t="shared" si="120"/>
        <v>0</v>
      </c>
      <c r="Q389" s="9">
        <f t="shared" si="121"/>
        <v>0</v>
      </c>
      <c r="R389" s="9">
        <f t="shared" si="122"/>
        <v>0</v>
      </c>
      <c r="S389" s="9">
        <f t="shared" si="123"/>
        <v>0</v>
      </c>
      <c r="T389" s="9">
        <f t="shared" si="124"/>
        <v>0</v>
      </c>
      <c r="U389" s="9">
        <f t="shared" si="125"/>
        <v>0</v>
      </c>
      <c r="V389" s="9">
        <f t="shared" si="126"/>
        <v>0</v>
      </c>
      <c r="W389" s="9">
        <f t="shared" si="127"/>
        <v>0</v>
      </c>
      <c r="X389" s="9">
        <f t="shared" si="128"/>
        <v>0</v>
      </c>
      <c r="Y389" s="9">
        <f t="shared" si="129"/>
        <v>0</v>
      </c>
      <c r="Z389" s="9">
        <f t="shared" si="130"/>
        <v>0</v>
      </c>
      <c r="AA389" s="20"/>
      <c r="AB389" s="9">
        <v>-53481.647982758615</v>
      </c>
      <c r="AC389" s="9">
        <v>2.9314113398829833</v>
      </c>
      <c r="AD389" s="9">
        <v>2.4405488706546567E-3</v>
      </c>
      <c r="AE389" s="9">
        <v>17121.858000853605</v>
      </c>
      <c r="AF389" s="9">
        <v>210569.65769991055</v>
      </c>
      <c r="AG389" s="9">
        <v>0.16791107906060967</v>
      </c>
      <c r="AH389" s="9">
        <v>19635.026226332797</v>
      </c>
      <c r="AI389" s="9">
        <v>894.41555716197729</v>
      </c>
      <c r="AJ389" s="9">
        <v>650.05588085445561</v>
      </c>
      <c r="AK389" s="9">
        <v>910.05965142046432</v>
      </c>
      <c r="AL389" s="9">
        <v>1490.7154579633359</v>
      </c>
      <c r="AM389" s="9">
        <v>1550.6948019775223</v>
      </c>
      <c r="AN389" s="9">
        <v>34.715058657726317</v>
      </c>
      <c r="AO389" s="9">
        <v>2974970.9693826512</v>
      </c>
      <c r="AP389" s="9">
        <v>268028.85872933315</v>
      </c>
      <c r="AQ389" s="9">
        <v>379379.83621121262</v>
      </c>
      <c r="AR389" s="9">
        <v>56921.036848185438</v>
      </c>
      <c r="AS389" s="9">
        <v>9348149.0995858964</v>
      </c>
      <c r="AT389" s="9">
        <v>10280.492907719872</v>
      </c>
      <c r="AU389" s="9">
        <v>15992.086527140371</v>
      </c>
      <c r="AV389" s="9">
        <v>54845.209987281618</v>
      </c>
      <c r="AW389" s="9">
        <v>2090.372756946068</v>
      </c>
      <c r="AX389" s="20"/>
      <c r="AY389" s="9">
        <v>-53481.647982758615</v>
      </c>
      <c r="AZ389" s="9">
        <v>2.9314113398829833</v>
      </c>
      <c r="BA389" s="9">
        <v>2.4405488706546567E-3</v>
      </c>
      <c r="BB389" s="9">
        <v>17121.858000853605</v>
      </c>
      <c r="BC389" s="9">
        <v>210569.65769991055</v>
      </c>
      <c r="BD389" s="9">
        <v>0.16791107906060967</v>
      </c>
      <c r="BE389" s="9">
        <v>19635.026226332797</v>
      </c>
      <c r="BF389" s="9">
        <v>894.41555716197729</v>
      </c>
      <c r="BG389" s="9">
        <v>650.05588085445561</v>
      </c>
      <c r="BH389" s="9">
        <v>910.05965142046432</v>
      </c>
      <c r="BI389" s="9">
        <v>1490.7154579633359</v>
      </c>
      <c r="BJ389" s="9">
        <v>1550.6948019775223</v>
      </c>
      <c r="BK389" s="9">
        <v>34.715058657726317</v>
      </c>
      <c r="BL389" s="9">
        <v>2974970.9693826512</v>
      </c>
      <c r="BM389" s="9">
        <v>268028.85872933315</v>
      </c>
      <c r="BN389" s="9">
        <v>379379.83621121262</v>
      </c>
      <c r="BO389" s="9">
        <v>56921.036848185438</v>
      </c>
      <c r="BP389" s="9">
        <v>9348149.0995858964</v>
      </c>
      <c r="BQ389" s="9">
        <v>10280.492907719872</v>
      </c>
      <c r="BR389" s="9">
        <v>15992.086527140371</v>
      </c>
      <c r="BS389" s="9">
        <v>54845.209987281618</v>
      </c>
      <c r="BT389" s="9">
        <v>2090.372756946068</v>
      </c>
      <c r="BU389" s="20"/>
    </row>
    <row r="390" spans="2:73" x14ac:dyDescent="0.2">
      <c r="B390" s="4" t="s">
        <v>58</v>
      </c>
      <c r="C390" s="12">
        <v>3</v>
      </c>
      <c r="D390" s="19"/>
      <c r="E390" s="9">
        <f t="shared" si="131"/>
        <v>0</v>
      </c>
      <c r="F390" s="9">
        <f t="shared" si="110"/>
        <v>0</v>
      </c>
      <c r="G390" s="9">
        <f t="shared" si="111"/>
        <v>0</v>
      </c>
      <c r="H390" s="9">
        <f t="shared" si="112"/>
        <v>0</v>
      </c>
      <c r="I390" s="9">
        <f t="shared" si="113"/>
        <v>0</v>
      </c>
      <c r="J390" s="9">
        <f t="shared" si="114"/>
        <v>0</v>
      </c>
      <c r="K390" s="9">
        <f t="shared" si="115"/>
        <v>0</v>
      </c>
      <c r="L390" s="9">
        <f t="shared" si="116"/>
        <v>0</v>
      </c>
      <c r="M390" s="9">
        <f t="shared" si="117"/>
        <v>0</v>
      </c>
      <c r="N390" s="9">
        <f t="shared" si="118"/>
        <v>0</v>
      </c>
      <c r="O390" s="9">
        <f t="shared" si="119"/>
        <v>0</v>
      </c>
      <c r="P390" s="9">
        <f t="shared" si="120"/>
        <v>0</v>
      </c>
      <c r="Q390" s="9">
        <f t="shared" si="121"/>
        <v>0</v>
      </c>
      <c r="R390" s="9">
        <f t="shared" si="122"/>
        <v>0</v>
      </c>
      <c r="S390" s="9">
        <f t="shared" si="123"/>
        <v>0</v>
      </c>
      <c r="T390" s="9">
        <f t="shared" si="124"/>
        <v>0</v>
      </c>
      <c r="U390" s="9">
        <f t="shared" si="125"/>
        <v>0</v>
      </c>
      <c r="V390" s="9">
        <f t="shared" si="126"/>
        <v>0</v>
      </c>
      <c r="W390" s="9">
        <f t="shared" si="127"/>
        <v>0</v>
      </c>
      <c r="X390" s="9">
        <f t="shared" si="128"/>
        <v>0</v>
      </c>
      <c r="Y390" s="9">
        <f t="shared" si="129"/>
        <v>0</v>
      </c>
      <c r="Z390" s="9">
        <f t="shared" si="130"/>
        <v>0</v>
      </c>
      <c r="AA390" s="20"/>
      <c r="AB390" s="9">
        <v>-80222.471974137952</v>
      </c>
      <c r="AC390" s="9">
        <v>4.3971170098244725</v>
      </c>
      <c r="AD390" s="9">
        <v>3.6608233059819834E-3</v>
      </c>
      <c r="AE390" s="9">
        <v>25682.787001280416</v>
      </c>
      <c r="AF390" s="9">
        <v>315854.48654986604</v>
      </c>
      <c r="AG390" s="9">
        <v>0.25186661859091447</v>
      </c>
      <c r="AH390" s="9">
        <v>29452.539339499217</v>
      </c>
      <c r="AI390" s="9">
        <v>1341.6233357429662</v>
      </c>
      <c r="AJ390" s="9">
        <v>975.08382128168364</v>
      </c>
      <c r="AK390" s="9">
        <v>1365.0894771306964</v>
      </c>
      <c r="AL390" s="9">
        <v>2236.0731869450033</v>
      </c>
      <c r="AM390" s="9">
        <v>2326.0422029662845</v>
      </c>
      <c r="AN390" s="9">
        <v>52.072587986589461</v>
      </c>
      <c r="AO390" s="9">
        <v>4462456.4540739749</v>
      </c>
      <c r="AP390" s="9">
        <v>402043.28809399978</v>
      </c>
      <c r="AQ390" s="9">
        <v>569069.75431681878</v>
      </c>
      <c r="AR390" s="9">
        <v>85381.555272278129</v>
      </c>
      <c r="AS390" s="9">
        <v>14022223.649378847</v>
      </c>
      <c r="AT390" s="9">
        <v>15420.73936157981</v>
      </c>
      <c r="AU390" s="9">
        <v>23988.129790710558</v>
      </c>
      <c r="AV390" s="9">
        <v>82267.814980922456</v>
      </c>
      <c r="AW390" s="9">
        <v>3135.5591354191033</v>
      </c>
      <c r="AX390" s="20"/>
      <c r="AY390" s="9">
        <v>-80222.471974137938</v>
      </c>
      <c r="AZ390" s="9">
        <v>4.3971170098244725</v>
      </c>
      <c r="BA390" s="9">
        <v>3.6608233059819834E-3</v>
      </c>
      <c r="BB390" s="9">
        <v>25682.787001280416</v>
      </c>
      <c r="BC390" s="9">
        <v>315854.48654986604</v>
      </c>
      <c r="BD390" s="9">
        <v>0.25186661859091447</v>
      </c>
      <c r="BE390" s="9">
        <v>29452.539339499217</v>
      </c>
      <c r="BF390" s="9">
        <v>1341.6233357429662</v>
      </c>
      <c r="BG390" s="9">
        <v>975.08382128168364</v>
      </c>
      <c r="BH390" s="9">
        <v>1365.0894771306964</v>
      </c>
      <c r="BI390" s="9">
        <v>2236.0731869450033</v>
      </c>
      <c r="BJ390" s="9">
        <v>2326.0422029662845</v>
      </c>
      <c r="BK390" s="9">
        <v>52.072587986589461</v>
      </c>
      <c r="BL390" s="9">
        <v>4462456.4540739749</v>
      </c>
      <c r="BM390" s="9">
        <v>402043.28809399978</v>
      </c>
      <c r="BN390" s="9">
        <v>569069.75431681878</v>
      </c>
      <c r="BO390" s="9">
        <v>85381.555272278129</v>
      </c>
      <c r="BP390" s="9">
        <v>14022223.649378847</v>
      </c>
      <c r="BQ390" s="9">
        <v>15420.73936157981</v>
      </c>
      <c r="BR390" s="9">
        <v>23988.129790710558</v>
      </c>
      <c r="BS390" s="9">
        <v>82267.814980922456</v>
      </c>
      <c r="BT390" s="9">
        <v>3135.5591354191033</v>
      </c>
      <c r="BU390" s="20"/>
    </row>
    <row r="391" spans="2:73" x14ac:dyDescent="0.2">
      <c r="B391" s="4" t="s">
        <v>58</v>
      </c>
      <c r="C391" s="12">
        <v>4</v>
      </c>
      <c r="D391" s="19"/>
      <c r="E391" s="9">
        <f t="shared" si="131"/>
        <v>0</v>
      </c>
      <c r="F391" s="9">
        <f t="shared" si="110"/>
        <v>0</v>
      </c>
      <c r="G391" s="9">
        <f t="shared" si="111"/>
        <v>0</v>
      </c>
      <c r="H391" s="9">
        <f t="shared" si="112"/>
        <v>0</v>
      </c>
      <c r="I391" s="9">
        <f t="shared" si="113"/>
        <v>0</v>
      </c>
      <c r="J391" s="9">
        <f t="shared" si="114"/>
        <v>0</v>
      </c>
      <c r="K391" s="9">
        <f t="shared" si="115"/>
        <v>0</v>
      </c>
      <c r="L391" s="9">
        <f t="shared" si="116"/>
        <v>0</v>
      </c>
      <c r="M391" s="9">
        <f t="shared" si="117"/>
        <v>0</v>
      </c>
      <c r="N391" s="9">
        <f t="shared" si="118"/>
        <v>0</v>
      </c>
      <c r="O391" s="9">
        <f t="shared" si="119"/>
        <v>0</v>
      </c>
      <c r="P391" s="9">
        <f t="shared" si="120"/>
        <v>0</v>
      </c>
      <c r="Q391" s="9">
        <f t="shared" si="121"/>
        <v>0</v>
      </c>
      <c r="R391" s="9">
        <f t="shared" si="122"/>
        <v>0</v>
      </c>
      <c r="S391" s="9">
        <f t="shared" si="123"/>
        <v>0</v>
      </c>
      <c r="T391" s="9">
        <f t="shared" si="124"/>
        <v>0</v>
      </c>
      <c r="U391" s="9">
        <f t="shared" si="125"/>
        <v>0</v>
      </c>
      <c r="V391" s="9">
        <f t="shared" si="126"/>
        <v>0</v>
      </c>
      <c r="W391" s="9">
        <f t="shared" si="127"/>
        <v>0</v>
      </c>
      <c r="X391" s="9">
        <f t="shared" si="128"/>
        <v>0</v>
      </c>
      <c r="Y391" s="9">
        <f t="shared" si="129"/>
        <v>0</v>
      </c>
      <c r="Z391" s="9">
        <f t="shared" si="130"/>
        <v>0</v>
      </c>
      <c r="AA391" s="20"/>
      <c r="AB391" s="9">
        <v>-106963.29596551723</v>
      </c>
      <c r="AC391" s="9">
        <v>5.8628226797659666</v>
      </c>
      <c r="AD391" s="9">
        <v>4.8810977413093135E-3</v>
      </c>
      <c r="AE391" s="9">
        <v>34243.716001707209</v>
      </c>
      <c r="AF391" s="9">
        <v>421139.31539982109</v>
      </c>
      <c r="AG391" s="9">
        <v>0.33582215812121935</v>
      </c>
      <c r="AH391" s="9">
        <v>39270.052452665594</v>
      </c>
      <c r="AI391" s="9">
        <v>1788.8311143239546</v>
      </c>
      <c r="AJ391" s="9">
        <v>1300.1117617089112</v>
      </c>
      <c r="AK391" s="9">
        <v>1820.1193028409286</v>
      </c>
      <c r="AL391" s="9">
        <v>2981.4309159266718</v>
      </c>
      <c r="AM391" s="9">
        <v>3101.3896039550445</v>
      </c>
      <c r="AN391" s="9">
        <v>69.430117315452634</v>
      </c>
      <c r="AO391" s="9">
        <v>5949941.9387653023</v>
      </c>
      <c r="AP391" s="9">
        <v>536057.7174586663</v>
      </c>
      <c r="AQ391" s="9">
        <v>758759.67242242524</v>
      </c>
      <c r="AR391" s="9">
        <v>113842.07369637088</v>
      </c>
      <c r="AS391" s="9">
        <v>18696298.199171793</v>
      </c>
      <c r="AT391" s="9">
        <v>20560.985815439744</v>
      </c>
      <c r="AU391" s="9">
        <v>31984.173054280742</v>
      </c>
      <c r="AV391" s="9">
        <v>109690.41997456324</v>
      </c>
      <c r="AW391" s="9">
        <v>4180.7455138921359</v>
      </c>
      <c r="AX391" s="20"/>
      <c r="AY391" s="9">
        <v>-106963.29596551723</v>
      </c>
      <c r="AZ391" s="9">
        <v>5.8628226797659666</v>
      </c>
      <c r="BA391" s="9">
        <v>4.8810977413093135E-3</v>
      </c>
      <c r="BB391" s="9">
        <v>34243.716001707209</v>
      </c>
      <c r="BC391" s="9">
        <v>421139.31539982109</v>
      </c>
      <c r="BD391" s="9">
        <v>0.33582215812121935</v>
      </c>
      <c r="BE391" s="9">
        <v>39270.052452665594</v>
      </c>
      <c r="BF391" s="9">
        <v>1788.8311143239546</v>
      </c>
      <c r="BG391" s="9">
        <v>1300.1117617089112</v>
      </c>
      <c r="BH391" s="9">
        <v>1820.1193028409286</v>
      </c>
      <c r="BI391" s="9">
        <v>2981.4309159266718</v>
      </c>
      <c r="BJ391" s="9">
        <v>3101.3896039550445</v>
      </c>
      <c r="BK391" s="9">
        <v>69.430117315452634</v>
      </c>
      <c r="BL391" s="9">
        <v>5949941.9387653023</v>
      </c>
      <c r="BM391" s="9">
        <v>536057.7174586663</v>
      </c>
      <c r="BN391" s="9">
        <v>758759.67242242524</v>
      </c>
      <c r="BO391" s="9">
        <v>113842.07369637088</v>
      </c>
      <c r="BP391" s="9">
        <v>18696298.199171793</v>
      </c>
      <c r="BQ391" s="9">
        <v>20560.985815439744</v>
      </c>
      <c r="BR391" s="9">
        <v>31984.173054280742</v>
      </c>
      <c r="BS391" s="9">
        <v>109690.41997456324</v>
      </c>
      <c r="BT391" s="9">
        <v>4180.7455138921359</v>
      </c>
      <c r="BU391" s="20"/>
    </row>
    <row r="392" spans="2:73" x14ac:dyDescent="0.2">
      <c r="B392" s="4" t="s">
        <v>58</v>
      </c>
      <c r="C392" s="12">
        <v>5</v>
      </c>
      <c r="D392" s="19"/>
      <c r="E392" s="9">
        <f t="shared" si="131"/>
        <v>0</v>
      </c>
      <c r="F392" s="9">
        <f t="shared" ref="F392:F447" si="132">AC392-AZ392</f>
        <v>0</v>
      </c>
      <c r="G392" s="9">
        <f t="shared" ref="G392:G447" si="133">AD392-BA392</f>
        <v>0</v>
      </c>
      <c r="H392" s="9">
        <f t="shared" ref="H392:H447" si="134">AE392-BB392</f>
        <v>0</v>
      </c>
      <c r="I392" s="9">
        <f t="shared" ref="I392:I447" si="135">AF392-BC392</f>
        <v>0</v>
      </c>
      <c r="J392" s="9">
        <f t="shared" ref="J392:J447" si="136">AG392-BD392</f>
        <v>0</v>
      </c>
      <c r="K392" s="9">
        <f t="shared" ref="K392:K447" si="137">AH392-BE392</f>
        <v>0</v>
      </c>
      <c r="L392" s="9">
        <f t="shared" ref="L392:L447" si="138">AI392-BF392</f>
        <v>0</v>
      </c>
      <c r="M392" s="9">
        <f t="shared" ref="M392:M447" si="139">AJ392-BG392</f>
        <v>0</v>
      </c>
      <c r="N392" s="9">
        <f t="shared" ref="N392:N447" si="140">AK392-BH392</f>
        <v>0</v>
      </c>
      <c r="O392" s="9">
        <f t="shared" ref="O392:O447" si="141">AL392-BI392</f>
        <v>0</v>
      </c>
      <c r="P392" s="9">
        <f t="shared" ref="P392:P447" si="142">AM392-BJ392</f>
        <v>0</v>
      </c>
      <c r="Q392" s="9">
        <f t="shared" ref="Q392:Q447" si="143">AN392-BK392</f>
        <v>0</v>
      </c>
      <c r="R392" s="9">
        <f t="shared" ref="R392:R447" si="144">AO392-BL392</f>
        <v>0</v>
      </c>
      <c r="S392" s="9">
        <f t="shared" ref="S392:S447" si="145">AP392-BM392</f>
        <v>0</v>
      </c>
      <c r="T392" s="9">
        <f t="shared" ref="T392:T447" si="146">AQ392-BN392</f>
        <v>0</v>
      </c>
      <c r="U392" s="9">
        <f t="shared" ref="U392:U447" si="147">AR392-BO392</f>
        <v>0</v>
      </c>
      <c r="V392" s="9">
        <f t="shared" ref="V392:V447" si="148">AS392-BP392</f>
        <v>0</v>
      </c>
      <c r="W392" s="9">
        <f t="shared" ref="W392:W447" si="149">AT392-BQ392</f>
        <v>0</v>
      </c>
      <c r="X392" s="9">
        <f t="shared" ref="X392:X447" si="150">AU392-BR392</f>
        <v>0</v>
      </c>
      <c r="Y392" s="9">
        <f t="shared" ref="Y392:Y447" si="151">AV392-BS392</f>
        <v>0</v>
      </c>
      <c r="Z392" s="9">
        <f t="shared" ref="Z392:Z447" si="152">AW392-BT392</f>
        <v>0</v>
      </c>
      <c r="AA392" s="20"/>
      <c r="AB392" s="9">
        <v>-133704.11995689667</v>
      </c>
      <c r="AC392" s="9">
        <v>7.3285283497074607</v>
      </c>
      <c r="AD392" s="9">
        <v>6.1013721766366383E-3</v>
      </c>
      <c r="AE392" s="9">
        <v>42804.645002134021</v>
      </c>
      <c r="AF392" s="9">
        <v>526424.14424977615</v>
      </c>
      <c r="AG392" s="9">
        <v>0.41977769765152417</v>
      </c>
      <c r="AH392" s="9">
        <v>49087.565565831988</v>
      </c>
      <c r="AI392" s="9">
        <v>2236.0388929049432</v>
      </c>
      <c r="AJ392" s="9">
        <v>1625.1397021361388</v>
      </c>
      <c r="AK392" s="9">
        <v>2275.1491285511602</v>
      </c>
      <c r="AL392" s="9">
        <v>3726.7886449083389</v>
      </c>
      <c r="AM392" s="9">
        <v>3876.7370049438073</v>
      </c>
      <c r="AN392" s="9">
        <v>86.787646644315799</v>
      </c>
      <c r="AO392" s="9">
        <v>7437427.4234566269</v>
      </c>
      <c r="AP392" s="9">
        <v>670072.14682333264</v>
      </c>
      <c r="AQ392" s="9">
        <v>948449.59052803169</v>
      </c>
      <c r="AR392" s="9">
        <v>142302.59212046355</v>
      </c>
      <c r="AS392" s="9">
        <v>23370372.748964738</v>
      </c>
      <c r="AT392" s="9">
        <v>25701.232269299679</v>
      </c>
      <c r="AU392" s="9">
        <v>39980.216317850936</v>
      </c>
      <c r="AV392" s="9">
        <v>137113.02496820412</v>
      </c>
      <c r="AW392" s="9">
        <v>5225.9318923651726</v>
      </c>
      <c r="AX392" s="20"/>
      <c r="AY392" s="9">
        <v>-133704.11995689667</v>
      </c>
      <c r="AZ392" s="9">
        <v>7.3285283497074607</v>
      </c>
      <c r="BA392" s="9">
        <v>6.1013721766366383E-3</v>
      </c>
      <c r="BB392" s="9">
        <v>42804.645002134021</v>
      </c>
      <c r="BC392" s="9">
        <v>526424.14424977615</v>
      </c>
      <c r="BD392" s="9">
        <v>0.41977769765152417</v>
      </c>
      <c r="BE392" s="9">
        <v>49087.565565831988</v>
      </c>
      <c r="BF392" s="9">
        <v>2236.0388929049432</v>
      </c>
      <c r="BG392" s="9">
        <v>1625.1397021361388</v>
      </c>
      <c r="BH392" s="9">
        <v>2275.1491285511602</v>
      </c>
      <c r="BI392" s="9">
        <v>3726.7886449083389</v>
      </c>
      <c r="BJ392" s="9">
        <v>3876.7370049438073</v>
      </c>
      <c r="BK392" s="9">
        <v>86.787646644315799</v>
      </c>
      <c r="BL392" s="9">
        <v>7437427.4234566269</v>
      </c>
      <c r="BM392" s="9">
        <v>670072.14682333264</v>
      </c>
      <c r="BN392" s="9">
        <v>948449.59052803169</v>
      </c>
      <c r="BO392" s="9">
        <v>142302.59212046355</v>
      </c>
      <c r="BP392" s="9">
        <v>23370372.748964738</v>
      </c>
      <c r="BQ392" s="9">
        <v>25701.232269299679</v>
      </c>
      <c r="BR392" s="9">
        <v>39980.216317850936</v>
      </c>
      <c r="BS392" s="9">
        <v>137113.02496820412</v>
      </c>
      <c r="BT392" s="9">
        <v>5225.9318923651726</v>
      </c>
      <c r="BU392" s="20"/>
    </row>
    <row r="393" spans="2:73" x14ac:dyDescent="0.2">
      <c r="B393" s="4" t="s">
        <v>58</v>
      </c>
      <c r="C393" s="12">
        <v>6</v>
      </c>
      <c r="D393" s="19"/>
      <c r="E393" s="9">
        <f t="shared" ref="E393:E447" si="153">AB393-AY393</f>
        <v>0</v>
      </c>
      <c r="F393" s="9">
        <f t="shared" si="132"/>
        <v>0</v>
      </c>
      <c r="G393" s="9">
        <f t="shared" si="133"/>
        <v>0</v>
      </c>
      <c r="H393" s="9">
        <f t="shared" si="134"/>
        <v>0</v>
      </c>
      <c r="I393" s="9">
        <f t="shared" si="135"/>
        <v>0</v>
      </c>
      <c r="J393" s="9">
        <f t="shared" si="136"/>
        <v>0</v>
      </c>
      <c r="K393" s="9">
        <f t="shared" si="137"/>
        <v>0</v>
      </c>
      <c r="L393" s="9">
        <f t="shared" si="138"/>
        <v>0</v>
      </c>
      <c r="M393" s="9">
        <f t="shared" si="139"/>
        <v>0</v>
      </c>
      <c r="N393" s="9">
        <f t="shared" si="140"/>
        <v>0</v>
      </c>
      <c r="O393" s="9">
        <f t="shared" si="141"/>
        <v>0</v>
      </c>
      <c r="P393" s="9">
        <f t="shared" si="142"/>
        <v>0</v>
      </c>
      <c r="Q393" s="9">
        <f t="shared" si="143"/>
        <v>0</v>
      </c>
      <c r="R393" s="9">
        <f t="shared" si="144"/>
        <v>0</v>
      </c>
      <c r="S393" s="9">
        <f t="shared" si="145"/>
        <v>0</v>
      </c>
      <c r="T393" s="9">
        <f t="shared" si="146"/>
        <v>0</v>
      </c>
      <c r="U393" s="9">
        <f t="shared" si="147"/>
        <v>0</v>
      </c>
      <c r="V393" s="9">
        <f t="shared" si="148"/>
        <v>0</v>
      </c>
      <c r="W393" s="9">
        <f t="shared" si="149"/>
        <v>0</v>
      </c>
      <c r="X393" s="9">
        <f t="shared" si="150"/>
        <v>0</v>
      </c>
      <c r="Y393" s="9">
        <f t="shared" si="151"/>
        <v>0</v>
      </c>
      <c r="Z393" s="9">
        <f t="shared" si="152"/>
        <v>0</v>
      </c>
      <c r="AA393" s="20"/>
      <c r="AB393" s="9">
        <v>-160444.9439482759</v>
      </c>
      <c r="AC393" s="9">
        <v>8.794234019648945</v>
      </c>
      <c r="AD393" s="9">
        <v>7.3216466119639667E-3</v>
      </c>
      <c r="AE393" s="9">
        <v>51365.574002560832</v>
      </c>
      <c r="AF393" s="9">
        <v>631708.97309973207</v>
      </c>
      <c r="AG393" s="9">
        <v>0.50373323718182894</v>
      </c>
      <c r="AH393" s="9">
        <v>58905.078678998434</v>
      </c>
      <c r="AI393" s="9">
        <v>2683.2466714859324</v>
      </c>
      <c r="AJ393" s="9">
        <v>1950.1676425633673</v>
      </c>
      <c r="AK393" s="9">
        <v>2730.1789542613928</v>
      </c>
      <c r="AL393" s="9">
        <v>4472.1463738900065</v>
      </c>
      <c r="AM393" s="9">
        <v>4652.0844059325691</v>
      </c>
      <c r="AN393" s="9">
        <v>104.14517597317892</v>
      </c>
      <c r="AO393" s="9">
        <v>8924912.9081479497</v>
      </c>
      <c r="AP393" s="9">
        <v>804086.57618799957</v>
      </c>
      <c r="AQ393" s="9">
        <v>1138139.5086336376</v>
      </c>
      <c r="AR393" s="9">
        <v>170763.11054455626</v>
      </c>
      <c r="AS393" s="9">
        <v>28044447.298757695</v>
      </c>
      <c r="AT393" s="9">
        <v>30841.47872315962</v>
      </c>
      <c r="AU393" s="9">
        <v>47976.259581421116</v>
      </c>
      <c r="AV393" s="9">
        <v>164535.62996184491</v>
      </c>
      <c r="AW393" s="9">
        <v>6271.1182708382066</v>
      </c>
      <c r="AX393" s="20"/>
      <c r="AY393" s="9">
        <v>-160444.94394827588</v>
      </c>
      <c r="AZ393" s="9">
        <v>8.794234019648945</v>
      </c>
      <c r="BA393" s="9">
        <v>7.3216466119639667E-3</v>
      </c>
      <c r="BB393" s="9">
        <v>51365.574002560832</v>
      </c>
      <c r="BC393" s="9">
        <v>631708.97309973207</v>
      </c>
      <c r="BD393" s="9">
        <v>0.50373323718182894</v>
      </c>
      <c r="BE393" s="9">
        <v>58905.078678998434</v>
      </c>
      <c r="BF393" s="9">
        <v>2683.2466714859324</v>
      </c>
      <c r="BG393" s="9">
        <v>1950.1676425633673</v>
      </c>
      <c r="BH393" s="9">
        <v>2730.1789542613928</v>
      </c>
      <c r="BI393" s="9">
        <v>4472.1463738900065</v>
      </c>
      <c r="BJ393" s="9">
        <v>4652.0844059325691</v>
      </c>
      <c r="BK393" s="9">
        <v>104.14517597317892</v>
      </c>
      <c r="BL393" s="9">
        <v>8924912.9081479497</v>
      </c>
      <c r="BM393" s="9">
        <v>804086.57618799957</v>
      </c>
      <c r="BN393" s="9">
        <v>1138139.5086336376</v>
      </c>
      <c r="BO393" s="9">
        <v>170763.11054455626</v>
      </c>
      <c r="BP393" s="9">
        <v>28044447.298757695</v>
      </c>
      <c r="BQ393" s="9">
        <v>30841.47872315962</v>
      </c>
      <c r="BR393" s="9">
        <v>47976.259581421116</v>
      </c>
      <c r="BS393" s="9">
        <v>164535.62996184491</v>
      </c>
      <c r="BT393" s="9">
        <v>6271.1182708382066</v>
      </c>
      <c r="BU393" s="20"/>
    </row>
    <row r="394" spans="2:73" x14ac:dyDescent="0.2">
      <c r="B394" s="4" t="s">
        <v>58</v>
      </c>
      <c r="C394" s="12">
        <v>7</v>
      </c>
      <c r="D394" s="19"/>
      <c r="E394" s="9">
        <f t="shared" si="153"/>
        <v>0</v>
      </c>
      <c r="F394" s="9">
        <f t="shared" si="132"/>
        <v>0</v>
      </c>
      <c r="G394" s="9">
        <f t="shared" si="133"/>
        <v>0</v>
      </c>
      <c r="H394" s="9">
        <f t="shared" si="134"/>
        <v>0</v>
      </c>
      <c r="I394" s="9">
        <f t="shared" si="135"/>
        <v>0</v>
      </c>
      <c r="J394" s="9">
        <f t="shared" si="136"/>
        <v>0</v>
      </c>
      <c r="K394" s="9">
        <f t="shared" si="137"/>
        <v>0</v>
      </c>
      <c r="L394" s="9">
        <f t="shared" si="138"/>
        <v>0</v>
      </c>
      <c r="M394" s="9">
        <f t="shared" si="139"/>
        <v>0</v>
      </c>
      <c r="N394" s="9">
        <f t="shared" si="140"/>
        <v>0</v>
      </c>
      <c r="O394" s="9">
        <f t="shared" si="141"/>
        <v>0</v>
      </c>
      <c r="P394" s="9">
        <f t="shared" si="142"/>
        <v>0</v>
      </c>
      <c r="Q394" s="9">
        <f t="shared" si="143"/>
        <v>0</v>
      </c>
      <c r="R394" s="9">
        <f t="shared" si="144"/>
        <v>0</v>
      </c>
      <c r="S394" s="9">
        <f t="shared" si="145"/>
        <v>0</v>
      </c>
      <c r="T394" s="9">
        <f t="shared" si="146"/>
        <v>0</v>
      </c>
      <c r="U394" s="9">
        <f t="shared" si="147"/>
        <v>0</v>
      </c>
      <c r="V394" s="9">
        <f t="shared" si="148"/>
        <v>0</v>
      </c>
      <c r="W394" s="9">
        <f t="shared" si="149"/>
        <v>0</v>
      </c>
      <c r="X394" s="9">
        <f t="shared" si="150"/>
        <v>0</v>
      </c>
      <c r="Y394" s="9">
        <f t="shared" si="151"/>
        <v>0</v>
      </c>
      <c r="Z394" s="9">
        <f t="shared" si="152"/>
        <v>0</v>
      </c>
      <c r="AA394" s="20"/>
      <c r="AB394" s="9">
        <v>-187185.7679396552</v>
      </c>
      <c r="AC394" s="9">
        <v>10.259939689590441</v>
      </c>
      <c r="AD394" s="9">
        <v>8.5419210472912951E-3</v>
      </c>
      <c r="AE394" s="9">
        <v>59926.503002987651</v>
      </c>
      <c r="AF394" s="9">
        <v>736993.80194968695</v>
      </c>
      <c r="AG394" s="9">
        <v>0.58768877671213371</v>
      </c>
      <c r="AH394" s="9">
        <v>68722.591792164807</v>
      </c>
      <c r="AI394" s="9">
        <v>3130.4544500669194</v>
      </c>
      <c r="AJ394" s="9">
        <v>2275.1955829905946</v>
      </c>
      <c r="AK394" s="9">
        <v>3185.2087799716255</v>
      </c>
      <c r="AL394" s="9">
        <v>5217.5041028716751</v>
      </c>
      <c r="AM394" s="9">
        <v>5427.4318069213323</v>
      </c>
      <c r="AN394" s="9">
        <v>121.5027053020421</v>
      </c>
      <c r="AO394" s="9">
        <v>10412398.392839281</v>
      </c>
      <c r="AP394" s="9">
        <v>938101.00555266638</v>
      </c>
      <c r="AQ394" s="9">
        <v>1327829.426739244</v>
      </c>
      <c r="AR394" s="9">
        <v>199223.62896864905</v>
      </c>
      <c r="AS394" s="9">
        <v>32718521.848550644</v>
      </c>
      <c r="AT394" s="9">
        <v>35981.725177019573</v>
      </c>
      <c r="AU394" s="9">
        <v>55972.302844991311</v>
      </c>
      <c r="AV394" s="9">
        <v>191958.23495548579</v>
      </c>
      <c r="AW394" s="9">
        <v>7316.3046493112397</v>
      </c>
      <c r="AX394" s="20"/>
      <c r="AY394" s="9">
        <v>-187185.7679396552</v>
      </c>
      <c r="AZ394" s="9">
        <v>10.259939689590441</v>
      </c>
      <c r="BA394" s="9">
        <v>8.5419210472912951E-3</v>
      </c>
      <c r="BB394" s="9">
        <v>59926.503002987651</v>
      </c>
      <c r="BC394" s="9">
        <v>736993.80194968695</v>
      </c>
      <c r="BD394" s="9">
        <v>0.58768877671213371</v>
      </c>
      <c r="BE394" s="9">
        <v>68722.591792164807</v>
      </c>
      <c r="BF394" s="9">
        <v>3130.4544500669194</v>
      </c>
      <c r="BG394" s="9">
        <v>2275.1955829905946</v>
      </c>
      <c r="BH394" s="9">
        <v>3185.2087799716255</v>
      </c>
      <c r="BI394" s="9">
        <v>5217.5041028716751</v>
      </c>
      <c r="BJ394" s="9">
        <v>5427.4318069213323</v>
      </c>
      <c r="BK394" s="9">
        <v>121.5027053020421</v>
      </c>
      <c r="BL394" s="9">
        <v>10412398.392839281</v>
      </c>
      <c r="BM394" s="9">
        <v>938101.00555266638</v>
      </c>
      <c r="BN394" s="9">
        <v>1327829.426739244</v>
      </c>
      <c r="BO394" s="9">
        <v>199223.62896864905</v>
      </c>
      <c r="BP394" s="9">
        <v>32718521.848550644</v>
      </c>
      <c r="BQ394" s="9">
        <v>35981.725177019573</v>
      </c>
      <c r="BR394" s="9">
        <v>55972.302844991311</v>
      </c>
      <c r="BS394" s="9">
        <v>191958.23495548579</v>
      </c>
      <c r="BT394" s="9">
        <v>7316.3046493112397</v>
      </c>
      <c r="BU394" s="20"/>
    </row>
    <row r="395" spans="2:73" x14ac:dyDescent="0.2">
      <c r="B395" s="4" t="s">
        <v>58</v>
      </c>
      <c r="C395" s="12">
        <v>8</v>
      </c>
      <c r="D395" s="19"/>
      <c r="E395" s="9">
        <f t="shared" si="153"/>
        <v>0</v>
      </c>
      <c r="F395" s="9">
        <f t="shared" si="132"/>
        <v>0</v>
      </c>
      <c r="G395" s="9">
        <f t="shared" si="133"/>
        <v>0</v>
      </c>
      <c r="H395" s="9">
        <f t="shared" si="134"/>
        <v>0</v>
      </c>
      <c r="I395" s="9">
        <f t="shared" si="135"/>
        <v>0</v>
      </c>
      <c r="J395" s="9">
        <f t="shared" si="136"/>
        <v>0</v>
      </c>
      <c r="K395" s="9">
        <f t="shared" si="137"/>
        <v>0</v>
      </c>
      <c r="L395" s="9">
        <f t="shared" si="138"/>
        <v>0</v>
      </c>
      <c r="M395" s="9">
        <f t="shared" si="139"/>
        <v>0</v>
      </c>
      <c r="N395" s="9">
        <f t="shared" si="140"/>
        <v>0</v>
      </c>
      <c r="O395" s="9">
        <f t="shared" si="141"/>
        <v>0</v>
      </c>
      <c r="P395" s="9">
        <f t="shared" si="142"/>
        <v>0</v>
      </c>
      <c r="Q395" s="9">
        <f t="shared" si="143"/>
        <v>0</v>
      </c>
      <c r="R395" s="9">
        <f t="shared" si="144"/>
        <v>0</v>
      </c>
      <c r="S395" s="9">
        <f t="shared" si="145"/>
        <v>0</v>
      </c>
      <c r="T395" s="9">
        <f t="shared" si="146"/>
        <v>0</v>
      </c>
      <c r="U395" s="9">
        <f t="shared" si="147"/>
        <v>0</v>
      </c>
      <c r="V395" s="9">
        <f t="shared" si="148"/>
        <v>0</v>
      </c>
      <c r="W395" s="9">
        <f t="shared" si="149"/>
        <v>0</v>
      </c>
      <c r="X395" s="9">
        <f t="shared" si="150"/>
        <v>0</v>
      </c>
      <c r="Y395" s="9">
        <f t="shared" si="151"/>
        <v>0</v>
      </c>
      <c r="Z395" s="9">
        <f t="shared" si="152"/>
        <v>0</v>
      </c>
      <c r="AA395" s="20"/>
      <c r="AB395" s="9">
        <v>-213926.59193103446</v>
      </c>
      <c r="AC395" s="9">
        <v>11.725645359531933</v>
      </c>
      <c r="AD395" s="9">
        <v>9.7621954826186269E-3</v>
      </c>
      <c r="AE395" s="9">
        <v>68487.432003414418</v>
      </c>
      <c r="AF395" s="9">
        <v>842278.63079964218</v>
      </c>
      <c r="AG395" s="9">
        <v>0.6716443162424387</v>
      </c>
      <c r="AH395" s="9">
        <v>78540.104905331187</v>
      </c>
      <c r="AI395" s="9">
        <v>3577.6622286479092</v>
      </c>
      <c r="AJ395" s="9">
        <v>2600.2235234178224</v>
      </c>
      <c r="AK395" s="9">
        <v>3640.2386056818573</v>
      </c>
      <c r="AL395" s="9">
        <v>5962.8618318533436</v>
      </c>
      <c r="AM395" s="9">
        <v>6202.7792079100891</v>
      </c>
      <c r="AN395" s="9">
        <v>138.86023463090527</v>
      </c>
      <c r="AO395" s="9">
        <v>11899883.877530605</v>
      </c>
      <c r="AP395" s="9">
        <v>1072115.4349173326</v>
      </c>
      <c r="AQ395" s="9">
        <v>1517519.3448448505</v>
      </c>
      <c r="AR395" s="9">
        <v>227684.14739274175</v>
      </c>
      <c r="AS395" s="9">
        <v>37392596.398343585</v>
      </c>
      <c r="AT395" s="9">
        <v>41121.971630879489</v>
      </c>
      <c r="AU395" s="9">
        <v>63968.346108561484</v>
      </c>
      <c r="AV395" s="9">
        <v>219380.83994912647</v>
      </c>
      <c r="AW395" s="9">
        <v>8361.4910277842719</v>
      </c>
      <c r="AX395" s="20"/>
      <c r="AY395" s="9">
        <v>-213926.59193103446</v>
      </c>
      <c r="AZ395" s="9">
        <v>11.725645359531933</v>
      </c>
      <c r="BA395" s="9">
        <v>9.7621954826186269E-3</v>
      </c>
      <c r="BB395" s="9">
        <v>68487.432003414418</v>
      </c>
      <c r="BC395" s="9">
        <v>842278.63079964218</v>
      </c>
      <c r="BD395" s="9">
        <v>0.6716443162424387</v>
      </c>
      <c r="BE395" s="9">
        <v>78540.104905331187</v>
      </c>
      <c r="BF395" s="9">
        <v>3577.6622286479092</v>
      </c>
      <c r="BG395" s="9">
        <v>2600.2235234178224</v>
      </c>
      <c r="BH395" s="9">
        <v>3640.2386056818573</v>
      </c>
      <c r="BI395" s="9">
        <v>5962.8618318533436</v>
      </c>
      <c r="BJ395" s="9">
        <v>6202.7792079100891</v>
      </c>
      <c r="BK395" s="9">
        <v>138.86023463090527</v>
      </c>
      <c r="BL395" s="9">
        <v>11899883.877530605</v>
      </c>
      <c r="BM395" s="9">
        <v>1072115.4349173326</v>
      </c>
      <c r="BN395" s="9">
        <v>1517519.3448448505</v>
      </c>
      <c r="BO395" s="9">
        <v>227684.14739274175</v>
      </c>
      <c r="BP395" s="9">
        <v>37392596.398343585</v>
      </c>
      <c r="BQ395" s="9">
        <v>41121.971630879489</v>
      </c>
      <c r="BR395" s="9">
        <v>63968.346108561484</v>
      </c>
      <c r="BS395" s="9">
        <v>219380.83994912647</v>
      </c>
      <c r="BT395" s="9">
        <v>8361.4910277842719</v>
      </c>
      <c r="BU395" s="20"/>
    </row>
    <row r="396" spans="2:73" x14ac:dyDescent="0.2">
      <c r="B396" s="4" t="s">
        <v>58</v>
      </c>
      <c r="C396" s="12">
        <v>9</v>
      </c>
      <c r="D396" s="19"/>
      <c r="E396" s="9">
        <f t="shared" si="153"/>
        <v>0</v>
      </c>
      <c r="F396" s="9">
        <f t="shared" si="132"/>
        <v>0</v>
      </c>
      <c r="G396" s="9">
        <f t="shared" si="133"/>
        <v>0</v>
      </c>
      <c r="H396" s="9">
        <f t="shared" si="134"/>
        <v>0</v>
      </c>
      <c r="I396" s="9">
        <f t="shared" si="135"/>
        <v>0</v>
      </c>
      <c r="J396" s="9">
        <f t="shared" si="136"/>
        <v>0</v>
      </c>
      <c r="K396" s="9">
        <f t="shared" si="137"/>
        <v>0</v>
      </c>
      <c r="L396" s="9">
        <f t="shared" si="138"/>
        <v>0</v>
      </c>
      <c r="M396" s="9">
        <f t="shared" si="139"/>
        <v>0</v>
      </c>
      <c r="N396" s="9">
        <f t="shared" si="140"/>
        <v>0</v>
      </c>
      <c r="O396" s="9">
        <f t="shared" si="141"/>
        <v>0</v>
      </c>
      <c r="P396" s="9">
        <f t="shared" si="142"/>
        <v>0</v>
      </c>
      <c r="Q396" s="9">
        <f t="shared" si="143"/>
        <v>0</v>
      </c>
      <c r="R396" s="9">
        <f t="shared" si="144"/>
        <v>0</v>
      </c>
      <c r="S396" s="9">
        <f t="shared" si="145"/>
        <v>0</v>
      </c>
      <c r="T396" s="9">
        <f t="shared" si="146"/>
        <v>0</v>
      </c>
      <c r="U396" s="9">
        <f t="shared" si="147"/>
        <v>0</v>
      </c>
      <c r="V396" s="9">
        <f t="shared" si="148"/>
        <v>0</v>
      </c>
      <c r="W396" s="9">
        <f t="shared" si="149"/>
        <v>0</v>
      </c>
      <c r="X396" s="9">
        <f t="shared" si="150"/>
        <v>0</v>
      </c>
      <c r="Y396" s="9">
        <f t="shared" si="151"/>
        <v>0</v>
      </c>
      <c r="Z396" s="9">
        <f t="shared" si="152"/>
        <v>0</v>
      </c>
      <c r="AA396" s="20"/>
      <c r="AB396" s="9">
        <v>-240667.41592241405</v>
      </c>
      <c r="AC396" s="9">
        <v>13.191351029473431</v>
      </c>
      <c r="AD396" s="9">
        <v>1.0982469917945967E-2</v>
      </c>
      <c r="AE396" s="9">
        <v>77048.361003841303</v>
      </c>
      <c r="AF396" s="9">
        <v>947563.45964959823</v>
      </c>
      <c r="AG396" s="9">
        <v>0.75559985577274391</v>
      </c>
      <c r="AH396" s="9">
        <v>88357.618018497669</v>
      </c>
      <c r="AI396" s="9">
        <v>4024.8700072289012</v>
      </c>
      <c r="AJ396" s="9">
        <v>2925.2514638450516</v>
      </c>
      <c r="AK396" s="9">
        <v>4095.2684313920922</v>
      </c>
      <c r="AL396" s="9">
        <v>6708.2195608350157</v>
      </c>
      <c r="AM396" s="9">
        <v>6978.1266088988605</v>
      </c>
      <c r="AN396" s="9">
        <v>156.21776395976849</v>
      </c>
      <c r="AO396" s="9">
        <v>13387369.362221945</v>
      </c>
      <c r="AP396" s="9">
        <v>1206129.8642819999</v>
      </c>
      <c r="AQ396" s="9">
        <v>1707209.262950459</v>
      </c>
      <c r="AR396" s="9">
        <v>256144.66581683457</v>
      </c>
      <c r="AS396" s="9">
        <v>42066670.948136546</v>
      </c>
      <c r="AT396" s="9">
        <v>46262.218084739477</v>
      </c>
      <c r="AU396" s="9">
        <v>71964.3893721317</v>
      </c>
      <c r="AV396" s="9">
        <v>246803.44494276762</v>
      </c>
      <c r="AW396" s="9">
        <v>9406.6774062573131</v>
      </c>
      <c r="AX396" s="20"/>
      <c r="AY396" s="9">
        <v>-240667.41592241407</v>
      </c>
      <c r="AZ396" s="9">
        <v>13.191351029473431</v>
      </c>
      <c r="BA396" s="9">
        <v>1.0982469917945967E-2</v>
      </c>
      <c r="BB396" s="9">
        <v>77048.361003841303</v>
      </c>
      <c r="BC396" s="9">
        <v>947563.45964959823</v>
      </c>
      <c r="BD396" s="9">
        <v>0.75559985577274391</v>
      </c>
      <c r="BE396" s="9">
        <v>88357.618018497669</v>
      </c>
      <c r="BF396" s="9">
        <v>4024.8700072289012</v>
      </c>
      <c r="BG396" s="9">
        <v>2925.2514638450516</v>
      </c>
      <c r="BH396" s="9">
        <v>4095.2684313920922</v>
      </c>
      <c r="BI396" s="9">
        <v>6708.2195608350157</v>
      </c>
      <c r="BJ396" s="9">
        <v>6978.1266088988605</v>
      </c>
      <c r="BK396" s="9">
        <v>156.21776395976849</v>
      </c>
      <c r="BL396" s="9">
        <v>13387369.362221945</v>
      </c>
      <c r="BM396" s="9">
        <v>1206129.8642819999</v>
      </c>
      <c r="BN396" s="9">
        <v>1707209.262950459</v>
      </c>
      <c r="BO396" s="9">
        <v>256144.66581683457</v>
      </c>
      <c r="BP396" s="9">
        <v>42066670.948136546</v>
      </c>
      <c r="BQ396" s="9">
        <v>46262.218084739477</v>
      </c>
      <c r="BR396" s="9">
        <v>71964.3893721317</v>
      </c>
      <c r="BS396" s="9">
        <v>246803.44494276762</v>
      </c>
      <c r="BT396" s="9">
        <v>9406.6774062573131</v>
      </c>
      <c r="BU396" s="20"/>
    </row>
    <row r="397" spans="2:73" x14ac:dyDescent="0.2">
      <c r="B397" s="4" t="s">
        <v>58</v>
      </c>
      <c r="C397" s="12">
        <v>10</v>
      </c>
      <c r="D397" s="19"/>
      <c r="E397" s="9">
        <f t="shared" si="153"/>
        <v>0</v>
      </c>
      <c r="F397" s="9">
        <f t="shared" si="132"/>
        <v>0</v>
      </c>
      <c r="G397" s="9">
        <f t="shared" si="133"/>
        <v>0</v>
      </c>
      <c r="H397" s="9">
        <f t="shared" si="134"/>
        <v>0</v>
      </c>
      <c r="I397" s="9">
        <f t="shared" si="135"/>
        <v>0</v>
      </c>
      <c r="J397" s="9">
        <f t="shared" si="136"/>
        <v>0</v>
      </c>
      <c r="K397" s="9">
        <f t="shared" si="137"/>
        <v>0</v>
      </c>
      <c r="L397" s="9">
        <f t="shared" si="138"/>
        <v>0</v>
      </c>
      <c r="M397" s="9">
        <f t="shared" si="139"/>
        <v>0</v>
      </c>
      <c r="N397" s="9">
        <f t="shared" si="140"/>
        <v>0</v>
      </c>
      <c r="O397" s="9">
        <f t="shared" si="141"/>
        <v>0</v>
      </c>
      <c r="P397" s="9">
        <f t="shared" si="142"/>
        <v>0</v>
      </c>
      <c r="Q397" s="9">
        <f t="shared" si="143"/>
        <v>0</v>
      </c>
      <c r="R397" s="9">
        <f t="shared" si="144"/>
        <v>0</v>
      </c>
      <c r="S397" s="9">
        <f t="shared" si="145"/>
        <v>0</v>
      </c>
      <c r="T397" s="9">
        <f t="shared" si="146"/>
        <v>0</v>
      </c>
      <c r="U397" s="9">
        <f t="shared" si="147"/>
        <v>0</v>
      </c>
      <c r="V397" s="9">
        <f t="shared" si="148"/>
        <v>0</v>
      </c>
      <c r="W397" s="9">
        <f t="shared" si="149"/>
        <v>0</v>
      </c>
      <c r="X397" s="9">
        <f t="shared" si="150"/>
        <v>0</v>
      </c>
      <c r="Y397" s="9">
        <f t="shared" si="151"/>
        <v>0</v>
      </c>
      <c r="Z397" s="9">
        <f t="shared" si="152"/>
        <v>0</v>
      </c>
      <c r="AA397" s="20"/>
      <c r="AB397" s="9">
        <v>-267408.23991379346</v>
      </c>
      <c r="AC397" s="9">
        <v>14.657056699414927</v>
      </c>
      <c r="AD397" s="9">
        <v>1.2202744353273284E-2</v>
      </c>
      <c r="AE397" s="9">
        <v>85609.29000426807</v>
      </c>
      <c r="AF397" s="9">
        <v>1052848.2884995528</v>
      </c>
      <c r="AG397" s="9">
        <v>0.8395553953030489</v>
      </c>
      <c r="AH397" s="9">
        <v>98175.131131664064</v>
      </c>
      <c r="AI397" s="9">
        <v>4472.0777858098882</v>
      </c>
      <c r="AJ397" s="9">
        <v>3250.2794042722799</v>
      </c>
      <c r="AK397" s="9">
        <v>4550.2982571023222</v>
      </c>
      <c r="AL397" s="9">
        <v>7453.5772898166852</v>
      </c>
      <c r="AM397" s="9">
        <v>7753.47400988762</v>
      </c>
      <c r="AN397" s="9">
        <v>173.57529328863171</v>
      </c>
      <c r="AO397" s="9">
        <v>14874854.846913259</v>
      </c>
      <c r="AP397" s="9">
        <v>1340144.293646666</v>
      </c>
      <c r="AQ397" s="9">
        <v>1896899.1810560653</v>
      </c>
      <c r="AR397" s="9">
        <v>284605.18424092734</v>
      </c>
      <c r="AS397" s="9">
        <v>46740745.497929513</v>
      </c>
      <c r="AT397" s="9">
        <v>51402.464538599379</v>
      </c>
      <c r="AU397" s="9">
        <v>79960.432635701902</v>
      </c>
      <c r="AV397" s="9">
        <v>274226.04993640835</v>
      </c>
      <c r="AW397" s="9">
        <v>10451.863784730347</v>
      </c>
      <c r="AX397" s="20"/>
      <c r="AY397" s="9">
        <v>-267408.2399137934</v>
      </c>
      <c r="AZ397" s="9">
        <v>14.657056699414927</v>
      </c>
      <c r="BA397" s="9">
        <v>1.2202744353273284E-2</v>
      </c>
      <c r="BB397" s="9">
        <v>85609.29000426807</v>
      </c>
      <c r="BC397" s="9">
        <v>1052848.2884995528</v>
      </c>
      <c r="BD397" s="9">
        <v>0.8395553953030489</v>
      </c>
      <c r="BE397" s="9">
        <v>98175.131131664064</v>
      </c>
      <c r="BF397" s="9">
        <v>4472.0777858098882</v>
      </c>
      <c r="BG397" s="9">
        <v>3250.2794042722799</v>
      </c>
      <c r="BH397" s="9">
        <v>4550.2982571023222</v>
      </c>
      <c r="BI397" s="9">
        <v>7453.5772898166852</v>
      </c>
      <c r="BJ397" s="9">
        <v>7753.47400988762</v>
      </c>
      <c r="BK397" s="9">
        <v>173.57529328863171</v>
      </c>
      <c r="BL397" s="9">
        <v>14874854.846913259</v>
      </c>
      <c r="BM397" s="9">
        <v>1340144.293646666</v>
      </c>
      <c r="BN397" s="9">
        <v>1896899.1810560653</v>
      </c>
      <c r="BO397" s="9">
        <v>284605.18424092734</v>
      </c>
      <c r="BP397" s="9">
        <v>46740745.497929513</v>
      </c>
      <c r="BQ397" s="9">
        <v>51402.464538599379</v>
      </c>
      <c r="BR397" s="9">
        <v>79960.432635701902</v>
      </c>
      <c r="BS397" s="9">
        <v>274226.04993640835</v>
      </c>
      <c r="BT397" s="9">
        <v>10451.863784730347</v>
      </c>
      <c r="BU397" s="20"/>
    </row>
    <row r="398" spans="2:73" x14ac:dyDescent="0.2">
      <c r="B398" s="4" t="s">
        <v>58</v>
      </c>
      <c r="C398" s="12">
        <v>11</v>
      </c>
      <c r="D398" s="19"/>
      <c r="E398" s="9">
        <f t="shared" si="153"/>
        <v>0</v>
      </c>
      <c r="F398" s="9">
        <f t="shared" si="132"/>
        <v>0</v>
      </c>
      <c r="G398" s="9">
        <f t="shared" si="133"/>
        <v>0</v>
      </c>
      <c r="H398" s="9">
        <f t="shared" si="134"/>
        <v>0</v>
      </c>
      <c r="I398" s="9">
        <f t="shared" si="135"/>
        <v>0</v>
      </c>
      <c r="J398" s="9">
        <f t="shared" si="136"/>
        <v>0</v>
      </c>
      <c r="K398" s="9">
        <f t="shared" si="137"/>
        <v>0</v>
      </c>
      <c r="L398" s="9">
        <f t="shared" si="138"/>
        <v>0</v>
      </c>
      <c r="M398" s="9">
        <f t="shared" si="139"/>
        <v>0</v>
      </c>
      <c r="N398" s="9">
        <f t="shared" si="140"/>
        <v>0</v>
      </c>
      <c r="O398" s="9">
        <f t="shared" si="141"/>
        <v>0</v>
      </c>
      <c r="P398" s="9">
        <f t="shared" si="142"/>
        <v>0</v>
      </c>
      <c r="Q398" s="9">
        <f t="shared" si="143"/>
        <v>0</v>
      </c>
      <c r="R398" s="9">
        <f t="shared" si="144"/>
        <v>0</v>
      </c>
      <c r="S398" s="9">
        <f t="shared" si="145"/>
        <v>0</v>
      </c>
      <c r="T398" s="9">
        <f t="shared" si="146"/>
        <v>0</v>
      </c>
      <c r="U398" s="9">
        <f t="shared" si="147"/>
        <v>0</v>
      </c>
      <c r="V398" s="9">
        <f t="shared" si="148"/>
        <v>0</v>
      </c>
      <c r="W398" s="9">
        <f t="shared" si="149"/>
        <v>0</v>
      </c>
      <c r="X398" s="9">
        <f t="shared" si="150"/>
        <v>0</v>
      </c>
      <c r="Y398" s="9">
        <f t="shared" si="151"/>
        <v>0</v>
      </c>
      <c r="Z398" s="9">
        <f t="shared" si="152"/>
        <v>0</v>
      </c>
      <c r="AA398" s="20"/>
      <c r="AB398" s="9">
        <v>-294149.06390517234</v>
      </c>
      <c r="AC398" s="9">
        <v>16.122762369356415</v>
      </c>
      <c r="AD398" s="9">
        <v>1.3423018788600617E-2</v>
      </c>
      <c r="AE398" s="9">
        <v>94170.219004694896</v>
      </c>
      <c r="AF398" s="9">
        <v>1158133.1173495087</v>
      </c>
      <c r="AG398" s="9">
        <v>0.92351093483335323</v>
      </c>
      <c r="AH398" s="9">
        <v>107992.64424483052</v>
      </c>
      <c r="AI398" s="9">
        <v>4919.2855643908761</v>
      </c>
      <c r="AJ398" s="9">
        <v>3575.3073446995063</v>
      </c>
      <c r="AK398" s="9">
        <v>5005.3280828125544</v>
      </c>
      <c r="AL398" s="9">
        <v>8198.9350187983528</v>
      </c>
      <c r="AM398" s="9">
        <v>8528.8214108763786</v>
      </c>
      <c r="AN398" s="9">
        <v>190.93282261749479</v>
      </c>
      <c r="AO398" s="9">
        <v>16362340.331604591</v>
      </c>
      <c r="AP398" s="9">
        <v>1474158.7230113333</v>
      </c>
      <c r="AQ398" s="9">
        <v>2086589.0991616712</v>
      </c>
      <c r="AR398" s="9">
        <v>313065.70266502013</v>
      </c>
      <c r="AS398" s="9">
        <v>51414820.047722474</v>
      </c>
      <c r="AT398" s="9">
        <v>56542.710992459331</v>
      </c>
      <c r="AU398" s="9">
        <v>87956.47589927206</v>
      </c>
      <c r="AV398" s="9">
        <v>301648.65493004909</v>
      </c>
      <c r="AW398" s="9">
        <v>11497.050163203383</v>
      </c>
      <c r="AX398" s="20"/>
      <c r="AY398" s="9">
        <v>-294149.06390517234</v>
      </c>
      <c r="AZ398" s="9">
        <v>16.122762369356415</v>
      </c>
      <c r="BA398" s="9">
        <v>1.3423018788600617E-2</v>
      </c>
      <c r="BB398" s="9">
        <v>94170.219004694896</v>
      </c>
      <c r="BC398" s="9">
        <v>1158133.1173495087</v>
      </c>
      <c r="BD398" s="9">
        <v>0.92351093483335323</v>
      </c>
      <c r="BE398" s="9">
        <v>107992.64424483052</v>
      </c>
      <c r="BF398" s="9">
        <v>4919.2855643908761</v>
      </c>
      <c r="BG398" s="9">
        <v>3575.3073446995063</v>
      </c>
      <c r="BH398" s="9">
        <v>5005.3280828125544</v>
      </c>
      <c r="BI398" s="9">
        <v>8198.9350187983528</v>
      </c>
      <c r="BJ398" s="9">
        <v>8528.8214108763786</v>
      </c>
      <c r="BK398" s="9">
        <v>190.93282261749479</v>
      </c>
      <c r="BL398" s="9">
        <v>16362340.331604591</v>
      </c>
      <c r="BM398" s="9">
        <v>1474158.7230113333</v>
      </c>
      <c r="BN398" s="9">
        <v>2086589.0991616712</v>
      </c>
      <c r="BO398" s="9">
        <v>313065.70266502013</v>
      </c>
      <c r="BP398" s="9">
        <v>51414820.047722474</v>
      </c>
      <c r="BQ398" s="9">
        <v>56542.710992459331</v>
      </c>
      <c r="BR398" s="9">
        <v>87956.47589927206</v>
      </c>
      <c r="BS398" s="9">
        <v>301648.65493004909</v>
      </c>
      <c r="BT398" s="9">
        <v>11497.050163203383</v>
      </c>
      <c r="BU398" s="20"/>
    </row>
    <row r="399" spans="2:73" x14ac:dyDescent="0.2">
      <c r="B399" s="4" t="s">
        <v>58</v>
      </c>
      <c r="C399" s="12">
        <v>12</v>
      </c>
      <c r="D399" s="19"/>
      <c r="E399" s="9">
        <f t="shared" si="153"/>
        <v>0</v>
      </c>
      <c r="F399" s="9">
        <f t="shared" si="132"/>
        <v>0</v>
      </c>
      <c r="G399" s="9">
        <f t="shared" si="133"/>
        <v>0</v>
      </c>
      <c r="H399" s="9">
        <f t="shared" si="134"/>
        <v>0</v>
      </c>
      <c r="I399" s="9">
        <f t="shared" si="135"/>
        <v>0</v>
      </c>
      <c r="J399" s="9">
        <f t="shared" si="136"/>
        <v>0</v>
      </c>
      <c r="K399" s="9">
        <f t="shared" si="137"/>
        <v>0</v>
      </c>
      <c r="L399" s="9">
        <f t="shared" si="138"/>
        <v>0</v>
      </c>
      <c r="M399" s="9">
        <f t="shared" si="139"/>
        <v>0</v>
      </c>
      <c r="N399" s="9">
        <f t="shared" si="140"/>
        <v>0</v>
      </c>
      <c r="O399" s="9">
        <f t="shared" si="141"/>
        <v>0</v>
      </c>
      <c r="P399" s="9">
        <f t="shared" si="142"/>
        <v>0</v>
      </c>
      <c r="Q399" s="9">
        <f t="shared" si="143"/>
        <v>0</v>
      </c>
      <c r="R399" s="9">
        <f t="shared" si="144"/>
        <v>0</v>
      </c>
      <c r="S399" s="9">
        <f t="shared" si="145"/>
        <v>0</v>
      </c>
      <c r="T399" s="9">
        <f t="shared" si="146"/>
        <v>0</v>
      </c>
      <c r="U399" s="9">
        <f t="shared" si="147"/>
        <v>0</v>
      </c>
      <c r="V399" s="9">
        <f t="shared" si="148"/>
        <v>0</v>
      </c>
      <c r="W399" s="9">
        <f t="shared" si="149"/>
        <v>0</v>
      </c>
      <c r="X399" s="9">
        <f t="shared" si="150"/>
        <v>0</v>
      </c>
      <c r="Y399" s="9">
        <f t="shared" si="151"/>
        <v>0</v>
      </c>
      <c r="Z399" s="9">
        <f t="shared" si="152"/>
        <v>0</v>
      </c>
      <c r="AA399" s="20"/>
      <c r="AB399" s="9">
        <v>-320889.88789655187</v>
      </c>
      <c r="AC399" s="9">
        <v>17.588468039297904</v>
      </c>
      <c r="AD399" s="9">
        <v>1.4643293223927935E-2</v>
      </c>
      <c r="AE399" s="9">
        <v>102731.14800512169</v>
      </c>
      <c r="AF399" s="9">
        <v>1263417.9461994644</v>
      </c>
      <c r="AG399" s="9">
        <v>1.0074664743636581</v>
      </c>
      <c r="AH399" s="9">
        <v>117810.15735799693</v>
      </c>
      <c r="AI399" s="9">
        <v>5366.4933429718667</v>
      </c>
      <c r="AJ399" s="9">
        <v>3900.3352851267346</v>
      </c>
      <c r="AK399" s="9">
        <v>5460.3579085227884</v>
      </c>
      <c r="AL399" s="9">
        <v>8944.2927477800149</v>
      </c>
      <c r="AM399" s="9">
        <v>9304.1688118651418</v>
      </c>
      <c r="AN399" s="9">
        <v>208.29035194635799</v>
      </c>
      <c r="AO399" s="9">
        <v>17849825.816295907</v>
      </c>
      <c r="AP399" s="9">
        <v>1608173.1523759994</v>
      </c>
      <c r="AQ399" s="9">
        <v>2276279.0172672761</v>
      </c>
      <c r="AR399" s="9">
        <v>341526.22108911263</v>
      </c>
      <c r="AS399" s="9">
        <v>56088894.597515404</v>
      </c>
      <c r="AT399" s="9">
        <v>61682.957446319255</v>
      </c>
      <c r="AU399" s="9">
        <v>95952.519162842291</v>
      </c>
      <c r="AV399" s="9">
        <v>329071.25992368994</v>
      </c>
      <c r="AW399" s="9">
        <v>12542.236541676419</v>
      </c>
      <c r="AX399" s="20"/>
      <c r="AY399" s="9">
        <v>-320889.88789655187</v>
      </c>
      <c r="AZ399" s="9">
        <v>17.588468039297904</v>
      </c>
      <c r="BA399" s="9">
        <v>1.4643293223927935E-2</v>
      </c>
      <c r="BB399" s="9">
        <v>102731.14800512169</v>
      </c>
      <c r="BC399" s="9">
        <v>1263417.9461994644</v>
      </c>
      <c r="BD399" s="9">
        <v>1.0074664743636581</v>
      </c>
      <c r="BE399" s="9">
        <v>117810.15735799693</v>
      </c>
      <c r="BF399" s="9">
        <v>5366.4933429718667</v>
      </c>
      <c r="BG399" s="9">
        <v>3900.3352851267346</v>
      </c>
      <c r="BH399" s="9">
        <v>5460.3579085227884</v>
      </c>
      <c r="BI399" s="9">
        <v>8944.2927477800149</v>
      </c>
      <c r="BJ399" s="9">
        <v>9304.1688118651418</v>
      </c>
      <c r="BK399" s="9">
        <v>208.29035194635799</v>
      </c>
      <c r="BL399" s="9">
        <v>17849825.816295907</v>
      </c>
      <c r="BM399" s="9">
        <v>1608173.1523759994</v>
      </c>
      <c r="BN399" s="9">
        <v>2276279.0172672761</v>
      </c>
      <c r="BO399" s="9">
        <v>341526.22108911263</v>
      </c>
      <c r="BP399" s="9">
        <v>56088894.597515404</v>
      </c>
      <c r="BQ399" s="9">
        <v>61682.957446319255</v>
      </c>
      <c r="BR399" s="9">
        <v>95952.519162842291</v>
      </c>
      <c r="BS399" s="9">
        <v>329071.25992368994</v>
      </c>
      <c r="BT399" s="9">
        <v>12542.236541676419</v>
      </c>
      <c r="BU399" s="20"/>
    </row>
    <row r="400" spans="2:73" x14ac:dyDescent="0.2">
      <c r="B400" s="4" t="s">
        <v>58</v>
      </c>
      <c r="C400" s="12">
        <v>13</v>
      </c>
      <c r="D400" s="19"/>
      <c r="E400" s="9">
        <f t="shared" si="153"/>
        <v>0</v>
      </c>
      <c r="F400" s="9">
        <f t="shared" si="132"/>
        <v>0</v>
      </c>
      <c r="G400" s="9">
        <f t="shared" si="133"/>
        <v>0</v>
      </c>
      <c r="H400" s="9">
        <f t="shared" si="134"/>
        <v>0</v>
      </c>
      <c r="I400" s="9">
        <f t="shared" si="135"/>
        <v>0</v>
      </c>
      <c r="J400" s="9">
        <f t="shared" si="136"/>
        <v>0</v>
      </c>
      <c r="K400" s="9">
        <f t="shared" si="137"/>
        <v>0</v>
      </c>
      <c r="L400" s="9">
        <f t="shared" si="138"/>
        <v>0</v>
      </c>
      <c r="M400" s="9">
        <f t="shared" si="139"/>
        <v>0</v>
      </c>
      <c r="N400" s="9">
        <f t="shared" si="140"/>
        <v>0</v>
      </c>
      <c r="O400" s="9">
        <f t="shared" si="141"/>
        <v>0</v>
      </c>
      <c r="P400" s="9">
        <f t="shared" si="142"/>
        <v>0</v>
      </c>
      <c r="Q400" s="9">
        <f t="shared" si="143"/>
        <v>0</v>
      </c>
      <c r="R400" s="9">
        <f t="shared" si="144"/>
        <v>0</v>
      </c>
      <c r="S400" s="9">
        <f t="shared" si="145"/>
        <v>0</v>
      </c>
      <c r="T400" s="9">
        <f t="shared" si="146"/>
        <v>0</v>
      </c>
      <c r="U400" s="9">
        <f t="shared" si="147"/>
        <v>0</v>
      </c>
      <c r="V400" s="9">
        <f t="shared" si="148"/>
        <v>0</v>
      </c>
      <c r="W400" s="9">
        <f t="shared" si="149"/>
        <v>0</v>
      </c>
      <c r="X400" s="9">
        <f t="shared" si="150"/>
        <v>0</v>
      </c>
      <c r="Y400" s="9">
        <f t="shared" si="151"/>
        <v>0</v>
      </c>
      <c r="Z400" s="9">
        <f t="shared" si="152"/>
        <v>0</v>
      </c>
      <c r="AA400" s="20"/>
      <c r="AB400" s="9">
        <v>-347630.71188793099</v>
      </c>
      <c r="AC400" s="9">
        <v>19.054173709239393</v>
      </c>
      <c r="AD400" s="9">
        <v>1.586356765925527E-2</v>
      </c>
      <c r="AE400" s="9">
        <v>111292.07700554849</v>
      </c>
      <c r="AF400" s="9">
        <v>1368702.7750494187</v>
      </c>
      <c r="AG400" s="9">
        <v>1.0914220138939628</v>
      </c>
      <c r="AH400" s="9">
        <v>127627.67047116329</v>
      </c>
      <c r="AI400" s="9">
        <v>5813.7011215528519</v>
      </c>
      <c r="AJ400" s="9">
        <v>4225.3632255539633</v>
      </c>
      <c r="AK400" s="9">
        <v>5915.3877342330179</v>
      </c>
      <c r="AL400" s="9">
        <v>9689.6504767616934</v>
      </c>
      <c r="AM400" s="9">
        <v>10079.516212853905</v>
      </c>
      <c r="AN400" s="9">
        <v>225.64788127522115</v>
      </c>
      <c r="AO400" s="9">
        <v>19337311.300987236</v>
      </c>
      <c r="AP400" s="9">
        <v>1742187.5817406657</v>
      </c>
      <c r="AQ400" s="9">
        <v>2465968.935372883</v>
      </c>
      <c r="AR400" s="9">
        <v>369986.73951320525</v>
      </c>
      <c r="AS400" s="9">
        <v>60762969.147308372</v>
      </c>
      <c r="AT400" s="9">
        <v>66823.203900179185</v>
      </c>
      <c r="AU400" s="9">
        <v>103948.56242641243</v>
      </c>
      <c r="AV400" s="9">
        <v>356493.86491733073</v>
      </c>
      <c r="AW400" s="9">
        <v>13587.422920149455</v>
      </c>
      <c r="AX400" s="20"/>
      <c r="AY400" s="9">
        <v>-347630.71188793099</v>
      </c>
      <c r="AZ400" s="9">
        <v>19.054173709239393</v>
      </c>
      <c r="BA400" s="9">
        <v>1.586356765925527E-2</v>
      </c>
      <c r="BB400" s="9">
        <v>111292.07700554849</v>
      </c>
      <c r="BC400" s="9">
        <v>1368702.7750494187</v>
      </c>
      <c r="BD400" s="9">
        <v>1.0914220138939628</v>
      </c>
      <c r="BE400" s="9">
        <v>127627.67047116329</v>
      </c>
      <c r="BF400" s="9">
        <v>5813.7011215528519</v>
      </c>
      <c r="BG400" s="9">
        <v>4225.3632255539633</v>
      </c>
      <c r="BH400" s="9">
        <v>5915.3877342330179</v>
      </c>
      <c r="BI400" s="9">
        <v>9689.6504767616934</v>
      </c>
      <c r="BJ400" s="9">
        <v>10079.516212853905</v>
      </c>
      <c r="BK400" s="9">
        <v>225.64788127522115</v>
      </c>
      <c r="BL400" s="9">
        <v>19337311.300987236</v>
      </c>
      <c r="BM400" s="9">
        <v>1742187.5817406657</v>
      </c>
      <c r="BN400" s="9">
        <v>2465968.935372883</v>
      </c>
      <c r="BO400" s="9">
        <v>369986.73951320525</v>
      </c>
      <c r="BP400" s="9">
        <v>60762969.147308372</v>
      </c>
      <c r="BQ400" s="9">
        <v>66823.203900179185</v>
      </c>
      <c r="BR400" s="9">
        <v>103948.56242641243</v>
      </c>
      <c r="BS400" s="9">
        <v>356493.86491733073</v>
      </c>
      <c r="BT400" s="9">
        <v>13587.422920149455</v>
      </c>
      <c r="BU400" s="20"/>
    </row>
    <row r="401" spans="2:73" x14ac:dyDescent="0.2">
      <c r="B401" s="4" t="s">
        <v>58</v>
      </c>
      <c r="C401" s="12">
        <v>14</v>
      </c>
      <c r="D401" s="19"/>
      <c r="E401" s="9">
        <f t="shared" si="153"/>
        <v>0</v>
      </c>
      <c r="F401" s="9">
        <f t="shared" si="132"/>
        <v>0</v>
      </c>
      <c r="G401" s="9">
        <f t="shared" si="133"/>
        <v>0</v>
      </c>
      <c r="H401" s="9">
        <f t="shared" si="134"/>
        <v>0</v>
      </c>
      <c r="I401" s="9">
        <f t="shared" si="135"/>
        <v>0</v>
      </c>
      <c r="J401" s="9">
        <f t="shared" si="136"/>
        <v>0</v>
      </c>
      <c r="K401" s="9">
        <f t="shared" si="137"/>
        <v>0</v>
      </c>
      <c r="L401" s="9">
        <f t="shared" si="138"/>
        <v>0</v>
      </c>
      <c r="M401" s="9">
        <f t="shared" si="139"/>
        <v>0</v>
      </c>
      <c r="N401" s="9">
        <f t="shared" si="140"/>
        <v>0</v>
      </c>
      <c r="O401" s="9">
        <f t="shared" si="141"/>
        <v>0</v>
      </c>
      <c r="P401" s="9">
        <f t="shared" si="142"/>
        <v>0</v>
      </c>
      <c r="Q401" s="9">
        <f t="shared" si="143"/>
        <v>0</v>
      </c>
      <c r="R401" s="9">
        <f t="shared" si="144"/>
        <v>0</v>
      </c>
      <c r="S401" s="9">
        <f t="shared" si="145"/>
        <v>0</v>
      </c>
      <c r="T401" s="9">
        <f t="shared" si="146"/>
        <v>0</v>
      </c>
      <c r="U401" s="9">
        <f t="shared" si="147"/>
        <v>0</v>
      </c>
      <c r="V401" s="9">
        <f t="shared" si="148"/>
        <v>0</v>
      </c>
      <c r="W401" s="9">
        <f t="shared" si="149"/>
        <v>0</v>
      </c>
      <c r="X401" s="9">
        <f t="shared" si="150"/>
        <v>0</v>
      </c>
      <c r="Y401" s="9">
        <f t="shared" si="151"/>
        <v>0</v>
      </c>
      <c r="Z401" s="9">
        <f t="shared" si="152"/>
        <v>0</v>
      </c>
      <c r="AA401" s="20"/>
      <c r="AB401" s="9">
        <v>-374371.53587931045</v>
      </c>
      <c r="AC401" s="9">
        <v>20.519879379180889</v>
      </c>
      <c r="AD401" s="9">
        <v>1.7083842094582597E-2</v>
      </c>
      <c r="AE401" s="9">
        <v>119853.00600597533</v>
      </c>
      <c r="AF401" s="9">
        <v>1473987.6038993741</v>
      </c>
      <c r="AG401" s="9">
        <v>1.1753775534242676</v>
      </c>
      <c r="AH401" s="9">
        <v>137445.18358432961</v>
      </c>
      <c r="AI401" s="9">
        <v>6260.9089001338389</v>
      </c>
      <c r="AJ401" s="9">
        <v>4550.3911659811911</v>
      </c>
      <c r="AK401" s="9">
        <v>6370.4175599432538</v>
      </c>
      <c r="AL401" s="9">
        <v>10435.00820574335</v>
      </c>
      <c r="AM401" s="9">
        <v>10854.863613842666</v>
      </c>
      <c r="AN401" s="9">
        <v>243.00541060408423</v>
      </c>
      <c r="AO401" s="9">
        <v>20824796.785678562</v>
      </c>
      <c r="AP401" s="9">
        <v>1876202.0111053332</v>
      </c>
      <c r="AQ401" s="9">
        <v>2655658.8534784899</v>
      </c>
      <c r="AR401" s="9">
        <v>398447.25793729821</v>
      </c>
      <c r="AS401" s="9">
        <v>65437043.697101295</v>
      </c>
      <c r="AT401" s="9">
        <v>71963.45035403916</v>
      </c>
      <c r="AU401" s="9">
        <v>111944.60568998265</v>
      </c>
      <c r="AV401" s="9">
        <v>383916.46991097165</v>
      </c>
      <c r="AW401" s="9">
        <v>14632.609298622487</v>
      </c>
      <c r="AX401" s="20"/>
      <c r="AY401" s="9">
        <v>-374371.53587931045</v>
      </c>
      <c r="AZ401" s="9">
        <v>20.519879379180889</v>
      </c>
      <c r="BA401" s="9">
        <v>1.7083842094582597E-2</v>
      </c>
      <c r="BB401" s="9">
        <v>119853.00600597533</v>
      </c>
      <c r="BC401" s="9">
        <v>1473987.6038993741</v>
      </c>
      <c r="BD401" s="9">
        <v>1.1753775534242676</v>
      </c>
      <c r="BE401" s="9">
        <v>137445.18358432961</v>
      </c>
      <c r="BF401" s="9">
        <v>6260.9089001338389</v>
      </c>
      <c r="BG401" s="9">
        <v>4550.3911659811911</v>
      </c>
      <c r="BH401" s="9">
        <v>6370.4175599432538</v>
      </c>
      <c r="BI401" s="9">
        <v>10435.00820574335</v>
      </c>
      <c r="BJ401" s="9">
        <v>10854.863613842666</v>
      </c>
      <c r="BK401" s="9">
        <v>243.00541060408423</v>
      </c>
      <c r="BL401" s="9">
        <v>20824796.785678562</v>
      </c>
      <c r="BM401" s="9">
        <v>1876202.0111053332</v>
      </c>
      <c r="BN401" s="9">
        <v>2655658.8534784899</v>
      </c>
      <c r="BO401" s="9">
        <v>398447.25793729821</v>
      </c>
      <c r="BP401" s="9">
        <v>65437043.697101295</v>
      </c>
      <c r="BQ401" s="9">
        <v>71963.45035403916</v>
      </c>
      <c r="BR401" s="9">
        <v>111944.60568998265</v>
      </c>
      <c r="BS401" s="9">
        <v>383916.46991097165</v>
      </c>
      <c r="BT401" s="9">
        <v>14632.609298622487</v>
      </c>
      <c r="BU401" s="20"/>
    </row>
    <row r="402" spans="2:73" x14ac:dyDescent="0.2">
      <c r="B402" s="4" t="s">
        <v>58</v>
      </c>
      <c r="C402" s="12">
        <v>15</v>
      </c>
      <c r="D402" s="19"/>
      <c r="E402" s="9">
        <f t="shared" si="153"/>
        <v>0</v>
      </c>
      <c r="F402" s="9">
        <f t="shared" si="132"/>
        <v>0</v>
      </c>
      <c r="G402" s="9">
        <f t="shared" si="133"/>
        <v>0</v>
      </c>
      <c r="H402" s="9">
        <f t="shared" si="134"/>
        <v>0</v>
      </c>
      <c r="I402" s="9">
        <f t="shared" si="135"/>
        <v>0</v>
      </c>
      <c r="J402" s="9">
        <f t="shared" si="136"/>
        <v>0</v>
      </c>
      <c r="K402" s="9">
        <f t="shared" si="137"/>
        <v>0</v>
      </c>
      <c r="L402" s="9">
        <f t="shared" si="138"/>
        <v>0</v>
      </c>
      <c r="M402" s="9">
        <f t="shared" si="139"/>
        <v>0</v>
      </c>
      <c r="N402" s="9">
        <f t="shared" si="140"/>
        <v>0</v>
      </c>
      <c r="O402" s="9">
        <f t="shared" si="141"/>
        <v>0</v>
      </c>
      <c r="P402" s="9">
        <f t="shared" si="142"/>
        <v>0</v>
      </c>
      <c r="Q402" s="9">
        <f t="shared" si="143"/>
        <v>0</v>
      </c>
      <c r="R402" s="9">
        <f t="shared" si="144"/>
        <v>0</v>
      </c>
      <c r="S402" s="9">
        <f t="shared" si="145"/>
        <v>0</v>
      </c>
      <c r="T402" s="9">
        <f t="shared" si="146"/>
        <v>0</v>
      </c>
      <c r="U402" s="9">
        <f t="shared" si="147"/>
        <v>0</v>
      </c>
      <c r="V402" s="9">
        <f t="shared" si="148"/>
        <v>0</v>
      </c>
      <c r="W402" s="9">
        <f t="shared" si="149"/>
        <v>0</v>
      </c>
      <c r="X402" s="9">
        <f t="shared" si="150"/>
        <v>0</v>
      </c>
      <c r="Y402" s="9">
        <f t="shared" si="151"/>
        <v>0</v>
      </c>
      <c r="Z402" s="9">
        <f t="shared" si="152"/>
        <v>0</v>
      </c>
      <c r="AA402" s="20"/>
      <c r="AB402" s="9">
        <v>-401112.35987068963</v>
      </c>
      <c r="AC402" s="9">
        <v>21.985585049122374</v>
      </c>
      <c r="AD402" s="9">
        <v>1.8304116529909931E-2</v>
      </c>
      <c r="AE402" s="9">
        <v>128413.9350064021</v>
      </c>
      <c r="AF402" s="9">
        <v>1579272.4327493294</v>
      </c>
      <c r="AG402" s="9">
        <v>1.259333092954573</v>
      </c>
      <c r="AH402" s="9">
        <v>147262.69669749605</v>
      </c>
      <c r="AI402" s="9">
        <v>6708.1166787148295</v>
      </c>
      <c r="AJ402" s="9">
        <v>4875.419106408418</v>
      </c>
      <c r="AK402" s="9">
        <v>6825.4473856534805</v>
      </c>
      <c r="AL402" s="9">
        <v>11180.365934725018</v>
      </c>
      <c r="AM402" s="9">
        <v>11630.211014831428</v>
      </c>
      <c r="AN402" s="9">
        <v>260.36293993294743</v>
      </c>
      <c r="AO402" s="9">
        <v>22312282.27036988</v>
      </c>
      <c r="AP402" s="9">
        <v>2010216.4404699993</v>
      </c>
      <c r="AQ402" s="9">
        <v>2845348.7715840964</v>
      </c>
      <c r="AR402" s="9">
        <v>426907.77636139077</v>
      </c>
      <c r="AS402" s="9">
        <v>70111118.24689427</v>
      </c>
      <c r="AT402" s="9">
        <v>77103.696807899076</v>
      </c>
      <c r="AU402" s="9">
        <v>119940.64895355277</v>
      </c>
      <c r="AV402" s="9">
        <v>411339.07490461238</v>
      </c>
      <c r="AW402" s="9">
        <v>15677.795677095521</v>
      </c>
      <c r="AX402" s="20"/>
      <c r="AY402" s="9">
        <v>-401112.35987068963</v>
      </c>
      <c r="AZ402" s="9">
        <v>21.985585049122374</v>
      </c>
      <c r="BA402" s="9">
        <v>1.8304116529909931E-2</v>
      </c>
      <c r="BB402" s="9">
        <v>128413.9350064021</v>
      </c>
      <c r="BC402" s="9">
        <v>1579272.4327493294</v>
      </c>
      <c r="BD402" s="9">
        <v>1.259333092954573</v>
      </c>
      <c r="BE402" s="9">
        <v>147262.69669749605</v>
      </c>
      <c r="BF402" s="9">
        <v>6708.1166787148295</v>
      </c>
      <c r="BG402" s="9">
        <v>4875.419106408418</v>
      </c>
      <c r="BH402" s="9">
        <v>6825.4473856534805</v>
      </c>
      <c r="BI402" s="9">
        <v>11180.365934725018</v>
      </c>
      <c r="BJ402" s="9">
        <v>11630.211014831428</v>
      </c>
      <c r="BK402" s="9">
        <v>260.36293993294743</v>
      </c>
      <c r="BL402" s="9">
        <v>22312282.27036988</v>
      </c>
      <c r="BM402" s="9">
        <v>2010216.4404699993</v>
      </c>
      <c r="BN402" s="9">
        <v>2845348.7715840964</v>
      </c>
      <c r="BO402" s="9">
        <v>426907.77636139077</v>
      </c>
      <c r="BP402" s="9">
        <v>70111118.24689427</v>
      </c>
      <c r="BQ402" s="9">
        <v>77103.696807899076</v>
      </c>
      <c r="BR402" s="9">
        <v>119940.64895355277</v>
      </c>
      <c r="BS402" s="9">
        <v>411339.07490461238</v>
      </c>
      <c r="BT402" s="9">
        <v>15677.795677095521</v>
      </c>
      <c r="BU402" s="20"/>
    </row>
    <row r="403" spans="2:73" x14ac:dyDescent="0.2">
      <c r="B403" s="4" t="s">
        <v>58</v>
      </c>
      <c r="C403" s="12">
        <v>16</v>
      </c>
      <c r="D403" s="19"/>
      <c r="E403" s="9">
        <f t="shared" si="153"/>
        <v>0</v>
      </c>
      <c r="F403" s="9">
        <f t="shared" si="132"/>
        <v>0</v>
      </c>
      <c r="G403" s="9">
        <f t="shared" si="133"/>
        <v>0</v>
      </c>
      <c r="H403" s="9">
        <f t="shared" si="134"/>
        <v>0</v>
      </c>
      <c r="I403" s="9">
        <f t="shared" si="135"/>
        <v>0</v>
      </c>
      <c r="J403" s="9">
        <f t="shared" si="136"/>
        <v>0</v>
      </c>
      <c r="K403" s="9">
        <f t="shared" si="137"/>
        <v>0</v>
      </c>
      <c r="L403" s="9">
        <f t="shared" si="138"/>
        <v>0</v>
      </c>
      <c r="M403" s="9">
        <f t="shared" si="139"/>
        <v>0</v>
      </c>
      <c r="N403" s="9">
        <f t="shared" si="140"/>
        <v>0</v>
      </c>
      <c r="O403" s="9">
        <f t="shared" si="141"/>
        <v>0</v>
      </c>
      <c r="P403" s="9">
        <f t="shared" si="142"/>
        <v>0</v>
      </c>
      <c r="Q403" s="9">
        <f t="shared" si="143"/>
        <v>0</v>
      </c>
      <c r="R403" s="9">
        <f t="shared" si="144"/>
        <v>0</v>
      </c>
      <c r="S403" s="9">
        <f t="shared" si="145"/>
        <v>0</v>
      </c>
      <c r="T403" s="9">
        <f t="shared" si="146"/>
        <v>0</v>
      </c>
      <c r="U403" s="9">
        <f t="shared" si="147"/>
        <v>0</v>
      </c>
      <c r="V403" s="9">
        <f t="shared" si="148"/>
        <v>0</v>
      </c>
      <c r="W403" s="9">
        <f t="shared" si="149"/>
        <v>0</v>
      </c>
      <c r="X403" s="9">
        <f t="shared" si="150"/>
        <v>0</v>
      </c>
      <c r="Y403" s="9">
        <f t="shared" si="151"/>
        <v>0</v>
      </c>
      <c r="Z403" s="9">
        <f t="shared" si="152"/>
        <v>0</v>
      </c>
      <c r="AA403" s="20"/>
      <c r="AB403" s="9">
        <v>-427853.18386206892</v>
      </c>
      <c r="AC403" s="9">
        <v>23.45129071906387</v>
      </c>
      <c r="AD403" s="9">
        <v>1.9524390965237261E-2</v>
      </c>
      <c r="AE403" s="9">
        <v>136974.86400682887</v>
      </c>
      <c r="AF403" s="9">
        <v>1684557.2615992848</v>
      </c>
      <c r="AG403" s="9">
        <v>1.3432886324848776</v>
      </c>
      <c r="AH403" s="9">
        <v>157080.2098106624</v>
      </c>
      <c r="AI403" s="9">
        <v>7155.3244572958183</v>
      </c>
      <c r="AJ403" s="9">
        <v>5200.4470468356449</v>
      </c>
      <c r="AK403" s="9">
        <v>7280.4772113637146</v>
      </c>
      <c r="AL403" s="9">
        <v>11925.723663706689</v>
      </c>
      <c r="AM403" s="9">
        <v>12405.558415820184</v>
      </c>
      <c r="AN403" s="9">
        <v>277.72046926181059</v>
      </c>
      <c r="AO403" s="9">
        <v>23799767.755061209</v>
      </c>
      <c r="AP403" s="9">
        <v>2144230.8698346657</v>
      </c>
      <c r="AQ403" s="9">
        <v>3035038.6896897014</v>
      </c>
      <c r="AR403" s="9">
        <v>455368.29478548351</v>
      </c>
      <c r="AS403" s="9">
        <v>74785192.796687171</v>
      </c>
      <c r="AT403" s="9">
        <v>82243.943261758992</v>
      </c>
      <c r="AU403" s="9">
        <v>127936.69221712298</v>
      </c>
      <c r="AV403" s="9">
        <v>438761.679898253</v>
      </c>
      <c r="AW403" s="9">
        <v>16722.982055568544</v>
      </c>
      <c r="AX403" s="20"/>
      <c r="AY403" s="9">
        <v>-427853.18386206892</v>
      </c>
      <c r="AZ403" s="9">
        <v>23.45129071906387</v>
      </c>
      <c r="BA403" s="9">
        <v>1.9524390965237261E-2</v>
      </c>
      <c r="BB403" s="9">
        <v>136974.86400682887</v>
      </c>
      <c r="BC403" s="9">
        <v>1684557.2615992848</v>
      </c>
      <c r="BD403" s="9">
        <v>1.3432886324848776</v>
      </c>
      <c r="BE403" s="9">
        <v>157080.2098106624</v>
      </c>
      <c r="BF403" s="9">
        <v>7155.3244572958183</v>
      </c>
      <c r="BG403" s="9">
        <v>5200.4470468356449</v>
      </c>
      <c r="BH403" s="9">
        <v>7280.4772113637146</v>
      </c>
      <c r="BI403" s="9">
        <v>11925.723663706689</v>
      </c>
      <c r="BJ403" s="9">
        <v>12405.558415820184</v>
      </c>
      <c r="BK403" s="9">
        <v>277.72046926181059</v>
      </c>
      <c r="BL403" s="9">
        <v>23799767.755061209</v>
      </c>
      <c r="BM403" s="9">
        <v>2144230.8698346657</v>
      </c>
      <c r="BN403" s="9">
        <v>3035038.6896897014</v>
      </c>
      <c r="BO403" s="9">
        <v>455368.29478548351</v>
      </c>
      <c r="BP403" s="9">
        <v>74785192.796687171</v>
      </c>
      <c r="BQ403" s="9">
        <v>82243.943261758992</v>
      </c>
      <c r="BR403" s="9">
        <v>127936.69221712298</v>
      </c>
      <c r="BS403" s="9">
        <v>438761.679898253</v>
      </c>
      <c r="BT403" s="9">
        <v>16722.982055568544</v>
      </c>
      <c r="BU403" s="20"/>
    </row>
    <row r="404" spans="2:73" x14ac:dyDescent="0.2">
      <c r="B404" s="4" t="s">
        <v>58</v>
      </c>
      <c r="C404" s="12">
        <v>17</v>
      </c>
      <c r="D404" s="19"/>
      <c r="E404" s="9">
        <f t="shared" si="153"/>
        <v>0</v>
      </c>
      <c r="F404" s="9">
        <f t="shared" si="132"/>
        <v>0</v>
      </c>
      <c r="G404" s="9">
        <f t="shared" si="133"/>
        <v>0</v>
      </c>
      <c r="H404" s="9">
        <f t="shared" si="134"/>
        <v>0</v>
      </c>
      <c r="I404" s="9">
        <f t="shared" si="135"/>
        <v>0</v>
      </c>
      <c r="J404" s="9">
        <f t="shared" si="136"/>
        <v>0</v>
      </c>
      <c r="K404" s="9">
        <f t="shared" si="137"/>
        <v>0</v>
      </c>
      <c r="L404" s="9">
        <f t="shared" si="138"/>
        <v>0</v>
      </c>
      <c r="M404" s="9">
        <f t="shared" si="139"/>
        <v>0</v>
      </c>
      <c r="N404" s="9">
        <f t="shared" si="140"/>
        <v>0</v>
      </c>
      <c r="O404" s="9">
        <f t="shared" si="141"/>
        <v>0</v>
      </c>
      <c r="P404" s="9">
        <f t="shared" si="142"/>
        <v>0</v>
      </c>
      <c r="Q404" s="9">
        <f t="shared" si="143"/>
        <v>0</v>
      </c>
      <c r="R404" s="9">
        <f t="shared" si="144"/>
        <v>0</v>
      </c>
      <c r="S404" s="9">
        <f t="shared" si="145"/>
        <v>0</v>
      </c>
      <c r="T404" s="9">
        <f t="shared" si="146"/>
        <v>0</v>
      </c>
      <c r="U404" s="9">
        <f t="shared" si="147"/>
        <v>0</v>
      </c>
      <c r="V404" s="9">
        <f t="shared" si="148"/>
        <v>0</v>
      </c>
      <c r="W404" s="9">
        <f t="shared" si="149"/>
        <v>0</v>
      </c>
      <c r="X404" s="9">
        <f t="shared" si="150"/>
        <v>0</v>
      </c>
      <c r="Y404" s="9">
        <f t="shared" si="151"/>
        <v>0</v>
      </c>
      <c r="Z404" s="9">
        <f t="shared" si="152"/>
        <v>0</v>
      </c>
      <c r="AA404" s="20"/>
      <c r="AB404" s="9">
        <v>-454594.00785344839</v>
      </c>
      <c r="AC404" s="9">
        <v>24.916996389005355</v>
      </c>
      <c r="AD404" s="9">
        <v>2.0744665400564574E-2</v>
      </c>
      <c r="AE404" s="9">
        <v>145535.79300725562</v>
      </c>
      <c r="AF404" s="9">
        <v>1789842.0904492394</v>
      </c>
      <c r="AG404" s="9">
        <v>1.4272441720151818</v>
      </c>
      <c r="AH404" s="9">
        <v>166897.72292382884</v>
      </c>
      <c r="AI404" s="9">
        <v>7602.5322358768071</v>
      </c>
      <c r="AJ404" s="9">
        <v>5525.4749872628745</v>
      </c>
      <c r="AK404" s="9">
        <v>7735.507037073945</v>
      </c>
      <c r="AL404" s="9">
        <v>12671.081392688355</v>
      </c>
      <c r="AM404" s="9">
        <v>13180.90581680895</v>
      </c>
      <c r="AN404" s="9">
        <v>295.07799859067376</v>
      </c>
      <c r="AO404" s="9">
        <v>25287253.239752539</v>
      </c>
      <c r="AP404" s="9">
        <v>2278245.299199332</v>
      </c>
      <c r="AQ404" s="9">
        <v>3224728.6077953088</v>
      </c>
      <c r="AR404" s="9">
        <v>483828.8132095763</v>
      </c>
      <c r="AS404" s="9">
        <v>79459267.346480116</v>
      </c>
      <c r="AT404" s="9">
        <v>87384.189715618981</v>
      </c>
      <c r="AU404" s="9">
        <v>135932.73548069323</v>
      </c>
      <c r="AV404" s="9">
        <v>466184.28489189415</v>
      </c>
      <c r="AW404" s="9">
        <v>17768.168434041592</v>
      </c>
      <c r="AX404" s="20"/>
      <c r="AY404" s="9">
        <v>-454594.00785344839</v>
      </c>
      <c r="AZ404" s="9">
        <v>24.916996389005355</v>
      </c>
      <c r="BA404" s="9">
        <v>2.0744665400564574E-2</v>
      </c>
      <c r="BB404" s="9">
        <v>145535.79300725562</v>
      </c>
      <c r="BC404" s="9">
        <v>1789842.0904492394</v>
      </c>
      <c r="BD404" s="9">
        <v>1.4272441720151818</v>
      </c>
      <c r="BE404" s="9">
        <v>166897.72292382884</v>
      </c>
      <c r="BF404" s="9">
        <v>7602.5322358768071</v>
      </c>
      <c r="BG404" s="9">
        <v>5525.4749872628745</v>
      </c>
      <c r="BH404" s="9">
        <v>7735.507037073945</v>
      </c>
      <c r="BI404" s="9">
        <v>12671.081392688355</v>
      </c>
      <c r="BJ404" s="9">
        <v>13180.90581680895</v>
      </c>
      <c r="BK404" s="9">
        <v>295.07799859067376</v>
      </c>
      <c r="BL404" s="9">
        <v>25287253.239752539</v>
      </c>
      <c r="BM404" s="9">
        <v>2278245.299199332</v>
      </c>
      <c r="BN404" s="9">
        <v>3224728.6077953088</v>
      </c>
      <c r="BO404" s="9">
        <v>483828.8132095763</v>
      </c>
      <c r="BP404" s="9">
        <v>79459267.346480116</v>
      </c>
      <c r="BQ404" s="9">
        <v>87384.189715618981</v>
      </c>
      <c r="BR404" s="9">
        <v>135932.73548069323</v>
      </c>
      <c r="BS404" s="9">
        <v>466184.28489189415</v>
      </c>
      <c r="BT404" s="9">
        <v>17768.168434041592</v>
      </c>
      <c r="BU404" s="20"/>
    </row>
    <row r="405" spans="2:73" x14ac:dyDescent="0.2">
      <c r="B405" s="4" t="s">
        <v>58</v>
      </c>
      <c r="C405" s="12">
        <v>18</v>
      </c>
      <c r="D405" s="19"/>
      <c r="E405" s="9">
        <f t="shared" si="153"/>
        <v>0</v>
      </c>
      <c r="F405" s="9">
        <f t="shared" si="132"/>
        <v>0</v>
      </c>
      <c r="G405" s="9">
        <f t="shared" si="133"/>
        <v>0</v>
      </c>
      <c r="H405" s="9">
        <f t="shared" si="134"/>
        <v>0</v>
      </c>
      <c r="I405" s="9">
        <f t="shared" si="135"/>
        <v>0</v>
      </c>
      <c r="J405" s="9">
        <f t="shared" si="136"/>
        <v>0</v>
      </c>
      <c r="K405" s="9">
        <f t="shared" si="137"/>
        <v>0</v>
      </c>
      <c r="L405" s="9">
        <f t="shared" si="138"/>
        <v>0</v>
      </c>
      <c r="M405" s="9">
        <f t="shared" si="139"/>
        <v>0</v>
      </c>
      <c r="N405" s="9">
        <f t="shared" si="140"/>
        <v>0</v>
      </c>
      <c r="O405" s="9">
        <f t="shared" si="141"/>
        <v>0</v>
      </c>
      <c r="P405" s="9">
        <f t="shared" si="142"/>
        <v>0</v>
      </c>
      <c r="Q405" s="9">
        <f t="shared" si="143"/>
        <v>0</v>
      </c>
      <c r="R405" s="9">
        <f t="shared" si="144"/>
        <v>0</v>
      </c>
      <c r="S405" s="9">
        <f t="shared" si="145"/>
        <v>0</v>
      </c>
      <c r="T405" s="9">
        <f t="shared" si="146"/>
        <v>0</v>
      </c>
      <c r="U405" s="9">
        <f t="shared" si="147"/>
        <v>0</v>
      </c>
      <c r="V405" s="9">
        <f t="shared" si="148"/>
        <v>0</v>
      </c>
      <c r="W405" s="9">
        <f t="shared" si="149"/>
        <v>0</v>
      </c>
      <c r="X405" s="9">
        <f t="shared" si="150"/>
        <v>0</v>
      </c>
      <c r="Y405" s="9">
        <f t="shared" si="151"/>
        <v>0</v>
      </c>
      <c r="Z405" s="9">
        <f t="shared" si="152"/>
        <v>0</v>
      </c>
      <c r="AA405" s="20"/>
      <c r="AB405" s="9">
        <v>-481334.83184482751</v>
      </c>
      <c r="AC405" s="9">
        <v>26.382702058946855</v>
      </c>
      <c r="AD405" s="9">
        <v>2.1964939835891904E-2</v>
      </c>
      <c r="AE405" s="9">
        <v>154096.72200768252</v>
      </c>
      <c r="AF405" s="9">
        <v>1895126.9192991951</v>
      </c>
      <c r="AG405" s="9">
        <v>1.5111997115454869</v>
      </c>
      <c r="AH405" s="9">
        <v>176715.23603699528</v>
      </c>
      <c r="AI405" s="9">
        <v>8049.7400144577969</v>
      </c>
      <c r="AJ405" s="9">
        <v>5850.5029276900996</v>
      </c>
      <c r="AK405" s="9">
        <v>8190.536862784179</v>
      </c>
      <c r="AL405" s="9">
        <v>13416.439121670021</v>
      </c>
      <c r="AM405" s="9">
        <v>13956.253217797708</v>
      </c>
      <c r="AN405" s="9">
        <v>312.43552791953681</v>
      </c>
      <c r="AO405" s="9">
        <v>26774738.724443864</v>
      </c>
      <c r="AP405" s="9">
        <v>2412259.7285639988</v>
      </c>
      <c r="AQ405" s="9">
        <v>3414418.5259009134</v>
      </c>
      <c r="AR405" s="9">
        <v>512289.33163366886</v>
      </c>
      <c r="AS405" s="9">
        <v>84133341.896273077</v>
      </c>
      <c r="AT405" s="9">
        <v>92524.436169478882</v>
      </c>
      <c r="AU405" s="9">
        <v>143928.77874426331</v>
      </c>
      <c r="AV405" s="9">
        <v>493606.88988553477</v>
      </c>
      <c r="AW405" s="9">
        <v>18813.354812514612</v>
      </c>
      <c r="AX405" s="20"/>
      <c r="AY405" s="9">
        <v>-481334.83184482751</v>
      </c>
      <c r="AZ405" s="9">
        <v>26.382702058946855</v>
      </c>
      <c r="BA405" s="9">
        <v>2.1964939835891904E-2</v>
      </c>
      <c r="BB405" s="9">
        <v>154096.72200768252</v>
      </c>
      <c r="BC405" s="9">
        <v>1895126.9192991951</v>
      </c>
      <c r="BD405" s="9">
        <v>1.5111997115454869</v>
      </c>
      <c r="BE405" s="9">
        <v>176715.23603699528</v>
      </c>
      <c r="BF405" s="9">
        <v>8049.7400144577969</v>
      </c>
      <c r="BG405" s="9">
        <v>5850.5029276900996</v>
      </c>
      <c r="BH405" s="9">
        <v>8190.536862784179</v>
      </c>
      <c r="BI405" s="9">
        <v>13416.439121670021</v>
      </c>
      <c r="BJ405" s="9">
        <v>13956.253217797708</v>
      </c>
      <c r="BK405" s="9">
        <v>312.43552791953681</v>
      </c>
      <c r="BL405" s="9">
        <v>26774738.724443864</v>
      </c>
      <c r="BM405" s="9">
        <v>2412259.7285639988</v>
      </c>
      <c r="BN405" s="9">
        <v>3414418.5259009134</v>
      </c>
      <c r="BO405" s="9">
        <v>512289.33163366886</v>
      </c>
      <c r="BP405" s="9">
        <v>84133341.896273077</v>
      </c>
      <c r="BQ405" s="9">
        <v>92524.436169478882</v>
      </c>
      <c r="BR405" s="9">
        <v>143928.77874426331</v>
      </c>
      <c r="BS405" s="9">
        <v>493606.88988553477</v>
      </c>
      <c r="BT405" s="9">
        <v>18813.354812514612</v>
      </c>
      <c r="BU405" s="20"/>
    </row>
    <row r="406" spans="2:73" x14ac:dyDescent="0.2">
      <c r="B406" s="4" t="s">
        <v>58</v>
      </c>
      <c r="C406" s="12">
        <v>19</v>
      </c>
      <c r="D406" s="19"/>
      <c r="E406" s="9">
        <f t="shared" si="153"/>
        <v>0</v>
      </c>
      <c r="F406" s="9">
        <f t="shared" si="132"/>
        <v>0</v>
      </c>
      <c r="G406" s="9">
        <f t="shared" si="133"/>
        <v>0</v>
      </c>
      <c r="H406" s="9">
        <f t="shared" si="134"/>
        <v>0</v>
      </c>
      <c r="I406" s="9">
        <f t="shared" si="135"/>
        <v>0</v>
      </c>
      <c r="J406" s="9">
        <f t="shared" si="136"/>
        <v>0</v>
      </c>
      <c r="K406" s="9">
        <f t="shared" si="137"/>
        <v>0</v>
      </c>
      <c r="L406" s="9">
        <f t="shared" si="138"/>
        <v>0</v>
      </c>
      <c r="M406" s="9">
        <f t="shared" si="139"/>
        <v>0</v>
      </c>
      <c r="N406" s="9">
        <f t="shared" si="140"/>
        <v>0</v>
      </c>
      <c r="O406" s="9">
        <f t="shared" si="141"/>
        <v>0</v>
      </c>
      <c r="P406" s="9">
        <f t="shared" si="142"/>
        <v>0</v>
      </c>
      <c r="Q406" s="9">
        <f t="shared" si="143"/>
        <v>0</v>
      </c>
      <c r="R406" s="9">
        <f t="shared" si="144"/>
        <v>0</v>
      </c>
      <c r="S406" s="9">
        <f t="shared" si="145"/>
        <v>0</v>
      </c>
      <c r="T406" s="9">
        <f t="shared" si="146"/>
        <v>0</v>
      </c>
      <c r="U406" s="9">
        <f t="shared" si="147"/>
        <v>0</v>
      </c>
      <c r="V406" s="9">
        <f t="shared" si="148"/>
        <v>0</v>
      </c>
      <c r="W406" s="9">
        <f t="shared" si="149"/>
        <v>0</v>
      </c>
      <c r="X406" s="9">
        <f t="shared" si="150"/>
        <v>0</v>
      </c>
      <c r="Y406" s="9">
        <f t="shared" si="151"/>
        <v>0</v>
      </c>
      <c r="Z406" s="9">
        <f t="shared" si="152"/>
        <v>0</v>
      </c>
      <c r="AA406" s="20"/>
      <c r="AB406" s="9">
        <v>-508075.65583620692</v>
      </c>
      <c r="AC406" s="9">
        <v>27.84840772888834</v>
      </c>
      <c r="AD406" s="9">
        <v>2.3185214271219227E-2</v>
      </c>
      <c r="AE406" s="9">
        <v>162657.65100810927</v>
      </c>
      <c r="AF406" s="9">
        <v>2000411.7481491498</v>
      </c>
      <c r="AG406" s="9">
        <v>1.5951552510757914</v>
      </c>
      <c r="AH406" s="9">
        <v>186532.74915016154</v>
      </c>
      <c r="AI406" s="9">
        <v>8496.947793038782</v>
      </c>
      <c r="AJ406" s="9">
        <v>6175.530868117331</v>
      </c>
      <c r="AK406" s="9">
        <v>8645.5666884944058</v>
      </c>
      <c r="AL406" s="9">
        <v>14161.796850651688</v>
      </c>
      <c r="AM406" s="9">
        <v>14731.600618786473</v>
      </c>
      <c r="AN406" s="9">
        <v>329.79305724839998</v>
      </c>
      <c r="AO406" s="9">
        <v>28262224.209135193</v>
      </c>
      <c r="AP406" s="9">
        <v>2546274.1579286656</v>
      </c>
      <c r="AQ406" s="9">
        <v>3604108.4440065222</v>
      </c>
      <c r="AR406" s="9">
        <v>540749.85005776153</v>
      </c>
      <c r="AS406" s="9">
        <v>88807416.446066022</v>
      </c>
      <c r="AT406" s="9">
        <v>97664.682623338827</v>
      </c>
      <c r="AU406" s="9">
        <v>151924.82200783346</v>
      </c>
      <c r="AV406" s="9">
        <v>521029.49487917544</v>
      </c>
      <c r="AW406" s="9">
        <v>19858.541190987653</v>
      </c>
      <c r="AX406" s="20"/>
      <c r="AY406" s="9">
        <v>-508075.65583620692</v>
      </c>
      <c r="AZ406" s="9">
        <v>27.84840772888834</v>
      </c>
      <c r="BA406" s="9">
        <v>2.3185214271219227E-2</v>
      </c>
      <c r="BB406" s="9">
        <v>162657.65100810927</v>
      </c>
      <c r="BC406" s="9">
        <v>2000411.7481491498</v>
      </c>
      <c r="BD406" s="9">
        <v>1.5951552510757914</v>
      </c>
      <c r="BE406" s="9">
        <v>186532.74915016154</v>
      </c>
      <c r="BF406" s="9">
        <v>8496.947793038782</v>
      </c>
      <c r="BG406" s="9">
        <v>6175.530868117331</v>
      </c>
      <c r="BH406" s="9">
        <v>8645.5666884944058</v>
      </c>
      <c r="BI406" s="9">
        <v>14161.796850651688</v>
      </c>
      <c r="BJ406" s="9">
        <v>14731.600618786473</v>
      </c>
      <c r="BK406" s="9">
        <v>329.79305724839998</v>
      </c>
      <c r="BL406" s="9">
        <v>28262224.209135193</v>
      </c>
      <c r="BM406" s="9">
        <v>2546274.1579286656</v>
      </c>
      <c r="BN406" s="9">
        <v>3604108.4440065222</v>
      </c>
      <c r="BO406" s="9">
        <v>540749.85005776153</v>
      </c>
      <c r="BP406" s="9">
        <v>88807416.446066022</v>
      </c>
      <c r="BQ406" s="9">
        <v>97664.682623338827</v>
      </c>
      <c r="BR406" s="9">
        <v>151924.82200783346</v>
      </c>
      <c r="BS406" s="9">
        <v>521029.49487917544</v>
      </c>
      <c r="BT406" s="9">
        <v>19858.541190987653</v>
      </c>
      <c r="BU406" s="20"/>
    </row>
    <row r="407" spans="2:73" x14ac:dyDescent="0.2">
      <c r="B407" s="5" t="s">
        <v>58</v>
      </c>
      <c r="C407" s="13">
        <v>20</v>
      </c>
      <c r="D407" s="19"/>
      <c r="E407" s="10">
        <f t="shared" si="153"/>
        <v>0</v>
      </c>
      <c r="F407" s="10">
        <f t="shared" si="132"/>
        <v>0</v>
      </c>
      <c r="G407" s="10">
        <f t="shared" si="133"/>
        <v>0</v>
      </c>
      <c r="H407" s="10">
        <f t="shared" si="134"/>
        <v>0</v>
      </c>
      <c r="I407" s="10">
        <f t="shared" si="135"/>
        <v>0</v>
      </c>
      <c r="J407" s="10">
        <f t="shared" si="136"/>
        <v>0</v>
      </c>
      <c r="K407" s="10">
        <f t="shared" si="137"/>
        <v>0</v>
      </c>
      <c r="L407" s="10">
        <f t="shared" si="138"/>
        <v>0</v>
      </c>
      <c r="M407" s="10">
        <f t="shared" si="139"/>
        <v>0</v>
      </c>
      <c r="N407" s="10">
        <f t="shared" si="140"/>
        <v>0</v>
      </c>
      <c r="O407" s="10">
        <f t="shared" si="141"/>
        <v>0</v>
      </c>
      <c r="P407" s="10">
        <f t="shared" si="142"/>
        <v>0</v>
      </c>
      <c r="Q407" s="10">
        <f t="shared" si="143"/>
        <v>0</v>
      </c>
      <c r="R407" s="10">
        <f t="shared" si="144"/>
        <v>0</v>
      </c>
      <c r="S407" s="10">
        <f t="shared" si="145"/>
        <v>0</v>
      </c>
      <c r="T407" s="10">
        <f t="shared" si="146"/>
        <v>0</v>
      </c>
      <c r="U407" s="10">
        <f t="shared" si="147"/>
        <v>0</v>
      </c>
      <c r="V407" s="10">
        <f t="shared" si="148"/>
        <v>0</v>
      </c>
      <c r="W407" s="10">
        <f t="shared" si="149"/>
        <v>0</v>
      </c>
      <c r="X407" s="10">
        <f t="shared" si="150"/>
        <v>0</v>
      </c>
      <c r="Y407" s="10">
        <f t="shared" si="151"/>
        <v>0</v>
      </c>
      <c r="Z407" s="10">
        <f t="shared" si="152"/>
        <v>0</v>
      </c>
      <c r="AA407" s="20"/>
      <c r="AB407" s="10">
        <v>-534816.47982758668</v>
      </c>
      <c r="AC407" s="10">
        <v>29.314113398829843</v>
      </c>
      <c r="AD407" s="10">
        <v>2.4405488706546553E-2</v>
      </c>
      <c r="AE407" s="10">
        <v>171218.58000853608</v>
      </c>
      <c r="AF407" s="10">
        <v>2105696.5769991046</v>
      </c>
      <c r="AG407" s="10">
        <v>1.6791107906060967</v>
      </c>
      <c r="AH407" s="10">
        <v>196350.26226332795</v>
      </c>
      <c r="AI407" s="10">
        <v>8944.1555716197727</v>
      </c>
      <c r="AJ407" s="10">
        <v>6500.5588085445552</v>
      </c>
      <c r="AK407" s="10">
        <v>9100.5965142046407</v>
      </c>
      <c r="AL407" s="10">
        <v>14907.154579633356</v>
      </c>
      <c r="AM407" s="10">
        <v>15506.948019775229</v>
      </c>
      <c r="AN407" s="10">
        <v>347.1505865772632</v>
      </c>
      <c r="AO407" s="10">
        <v>29749709.693826508</v>
      </c>
      <c r="AP407" s="10">
        <v>2680288.5872933306</v>
      </c>
      <c r="AQ407" s="10">
        <v>3793798.3621121268</v>
      </c>
      <c r="AR407" s="10">
        <v>569210.36848185421</v>
      </c>
      <c r="AS407" s="10">
        <v>93481490.995858952</v>
      </c>
      <c r="AT407" s="10">
        <v>102804.92907719871</v>
      </c>
      <c r="AU407" s="10">
        <v>159920.86527140375</v>
      </c>
      <c r="AV407" s="10">
        <v>548452.09987281647</v>
      </c>
      <c r="AW407" s="10">
        <v>20903.727569460691</v>
      </c>
      <c r="AX407" s="20"/>
      <c r="AY407" s="10">
        <v>-534816.47982758668</v>
      </c>
      <c r="AZ407" s="10">
        <v>29.314113398829843</v>
      </c>
      <c r="BA407" s="10">
        <v>2.4405488706546553E-2</v>
      </c>
      <c r="BB407" s="10">
        <v>171218.58000853608</v>
      </c>
      <c r="BC407" s="10">
        <v>2105696.5769991046</v>
      </c>
      <c r="BD407" s="10">
        <v>1.6791107906060967</v>
      </c>
      <c r="BE407" s="10">
        <v>196350.26226332795</v>
      </c>
      <c r="BF407" s="10">
        <v>8944.1555716197727</v>
      </c>
      <c r="BG407" s="10">
        <v>6500.5588085445552</v>
      </c>
      <c r="BH407" s="10">
        <v>9100.5965142046407</v>
      </c>
      <c r="BI407" s="10">
        <v>14907.154579633356</v>
      </c>
      <c r="BJ407" s="10">
        <v>15506.948019775229</v>
      </c>
      <c r="BK407" s="10">
        <v>347.1505865772632</v>
      </c>
      <c r="BL407" s="10">
        <v>29749709.693826508</v>
      </c>
      <c r="BM407" s="10">
        <v>2680288.5872933306</v>
      </c>
      <c r="BN407" s="10">
        <v>3793798.3621121268</v>
      </c>
      <c r="BO407" s="10">
        <v>569210.36848185421</v>
      </c>
      <c r="BP407" s="10">
        <v>93481490.995858952</v>
      </c>
      <c r="BQ407" s="10">
        <v>102804.92907719871</v>
      </c>
      <c r="BR407" s="10">
        <v>159920.86527140375</v>
      </c>
      <c r="BS407" s="10">
        <v>548452.09987281647</v>
      </c>
      <c r="BT407" s="10">
        <v>20903.727569460691</v>
      </c>
      <c r="BU407" s="20"/>
    </row>
    <row r="408" spans="2:73" x14ac:dyDescent="0.2">
      <c r="B408" s="7" t="s">
        <v>59</v>
      </c>
      <c r="C408" s="11">
        <v>1</v>
      </c>
      <c r="D408" s="19"/>
      <c r="E408" s="8">
        <f t="shared" si="153"/>
        <v>0</v>
      </c>
      <c r="F408" s="8">
        <f t="shared" si="132"/>
        <v>0</v>
      </c>
      <c r="G408" s="8">
        <f t="shared" si="133"/>
        <v>0</v>
      </c>
      <c r="H408" s="8">
        <f t="shared" si="134"/>
        <v>0</v>
      </c>
      <c r="I408" s="8">
        <f t="shared" si="135"/>
        <v>0</v>
      </c>
      <c r="J408" s="8">
        <f t="shared" si="136"/>
        <v>0</v>
      </c>
      <c r="K408" s="8">
        <f t="shared" si="137"/>
        <v>0</v>
      </c>
      <c r="L408" s="8">
        <f t="shared" si="138"/>
        <v>0</v>
      </c>
      <c r="M408" s="8">
        <f t="shared" si="139"/>
        <v>0</v>
      </c>
      <c r="N408" s="8">
        <f t="shared" si="140"/>
        <v>0</v>
      </c>
      <c r="O408" s="8">
        <f t="shared" si="141"/>
        <v>0</v>
      </c>
      <c r="P408" s="8">
        <f t="shared" si="142"/>
        <v>0</v>
      </c>
      <c r="Q408" s="8">
        <f t="shared" si="143"/>
        <v>0</v>
      </c>
      <c r="R408" s="8">
        <f t="shared" si="144"/>
        <v>0</v>
      </c>
      <c r="S408" s="8">
        <f t="shared" si="145"/>
        <v>0</v>
      </c>
      <c r="T408" s="8">
        <f t="shared" si="146"/>
        <v>0</v>
      </c>
      <c r="U408" s="8">
        <f t="shared" si="147"/>
        <v>0</v>
      </c>
      <c r="V408" s="8">
        <f t="shared" si="148"/>
        <v>0</v>
      </c>
      <c r="W408" s="8">
        <f t="shared" si="149"/>
        <v>0</v>
      </c>
      <c r="X408" s="8">
        <f t="shared" si="150"/>
        <v>0</v>
      </c>
      <c r="Y408" s="8">
        <f t="shared" si="151"/>
        <v>0</v>
      </c>
      <c r="Z408" s="8">
        <f t="shared" si="152"/>
        <v>0</v>
      </c>
      <c r="AA408" s="20"/>
      <c r="AB408" s="8">
        <v>-26740.823991379308</v>
      </c>
      <c r="AC408" s="8">
        <v>1.4657056699414917</v>
      </c>
      <c r="AD408" s="8">
        <v>1.2202744353273284E-3</v>
      </c>
      <c r="AE408" s="8">
        <v>8560.9290004268023</v>
      </c>
      <c r="AF408" s="8">
        <v>105284.82884995527</v>
      </c>
      <c r="AG408" s="8">
        <v>8.3955539530304837E-2</v>
      </c>
      <c r="AH408" s="8">
        <v>9817.5131131663984</v>
      </c>
      <c r="AI408" s="8">
        <v>447.20777858098864</v>
      </c>
      <c r="AJ408" s="8">
        <v>325.0279404272278</v>
      </c>
      <c r="AK408" s="8">
        <v>455.02982571023216</v>
      </c>
      <c r="AL408" s="8">
        <v>745.35772898166795</v>
      </c>
      <c r="AM408" s="8">
        <v>775.34740098876114</v>
      </c>
      <c r="AN408" s="8">
        <v>17.357529328863158</v>
      </c>
      <c r="AO408" s="8">
        <v>1487485.4846913256</v>
      </c>
      <c r="AP408" s="8">
        <v>134014.42936466658</v>
      </c>
      <c r="AQ408" s="8">
        <v>189689.91810560631</v>
      </c>
      <c r="AR408" s="8">
        <v>28460.518424092719</v>
      </c>
      <c r="AS408" s="8">
        <v>4674074.5497929482</v>
      </c>
      <c r="AT408" s="8">
        <v>5140.2464538599361</v>
      </c>
      <c r="AU408" s="8">
        <v>7996.0432635701854</v>
      </c>
      <c r="AV408" s="8">
        <v>27422.604993640809</v>
      </c>
      <c r="AW408" s="8">
        <v>1045.186378473034</v>
      </c>
      <c r="AX408" s="20"/>
      <c r="AY408" s="8">
        <v>-26740.823991379308</v>
      </c>
      <c r="AZ408" s="8">
        <v>1.4657056699414917</v>
      </c>
      <c r="BA408" s="8">
        <v>1.2202744353273284E-3</v>
      </c>
      <c r="BB408" s="8">
        <v>8560.9290004268023</v>
      </c>
      <c r="BC408" s="8">
        <v>105284.82884995527</v>
      </c>
      <c r="BD408" s="8">
        <v>8.3955539530304837E-2</v>
      </c>
      <c r="BE408" s="8">
        <v>9817.5131131663984</v>
      </c>
      <c r="BF408" s="8">
        <v>447.20777858098864</v>
      </c>
      <c r="BG408" s="8">
        <v>325.0279404272278</v>
      </c>
      <c r="BH408" s="8">
        <v>455.02982571023216</v>
      </c>
      <c r="BI408" s="8">
        <v>745.35772898166795</v>
      </c>
      <c r="BJ408" s="8">
        <v>775.34740098876114</v>
      </c>
      <c r="BK408" s="8">
        <v>17.357529328863158</v>
      </c>
      <c r="BL408" s="8">
        <v>1487485.4846913256</v>
      </c>
      <c r="BM408" s="8">
        <v>134014.42936466658</v>
      </c>
      <c r="BN408" s="8">
        <v>189689.91810560631</v>
      </c>
      <c r="BO408" s="8">
        <v>28460.518424092719</v>
      </c>
      <c r="BP408" s="8">
        <v>4674074.5497929482</v>
      </c>
      <c r="BQ408" s="8">
        <v>5140.2464538599361</v>
      </c>
      <c r="BR408" s="8">
        <v>7996.0432635701854</v>
      </c>
      <c r="BS408" s="8">
        <v>27422.604993640809</v>
      </c>
      <c r="BT408" s="8">
        <v>1045.186378473034</v>
      </c>
      <c r="BU408" s="20"/>
    </row>
    <row r="409" spans="2:73" x14ac:dyDescent="0.2">
      <c r="B409" s="4" t="s">
        <v>59</v>
      </c>
      <c r="C409" s="12">
        <v>2</v>
      </c>
      <c r="D409" s="19"/>
      <c r="E409" s="9">
        <f t="shared" si="153"/>
        <v>-581192.09191561688</v>
      </c>
      <c r="F409" s="9">
        <f t="shared" si="132"/>
        <v>-0.38898138448582342</v>
      </c>
      <c r="G409" s="9">
        <f t="shared" si="133"/>
        <v>-4.1065318937484043E-4</v>
      </c>
      <c r="H409" s="9">
        <f t="shared" si="134"/>
        <v>-2477.5453444081249</v>
      </c>
      <c r="I409" s="9">
        <f t="shared" si="135"/>
        <v>4490.1500874150952</v>
      </c>
      <c r="J409" s="9">
        <f t="shared" si="136"/>
        <v>3.3494007954667504E-3</v>
      </c>
      <c r="K409" s="9">
        <f t="shared" si="137"/>
        <v>11169.596632607307</v>
      </c>
      <c r="L409" s="9">
        <f t="shared" si="138"/>
        <v>-67.521098127841128</v>
      </c>
      <c r="M409" s="9">
        <f t="shared" si="139"/>
        <v>-142.40750080068432</v>
      </c>
      <c r="N409" s="9">
        <f t="shared" si="140"/>
        <v>-69.577369109366373</v>
      </c>
      <c r="O409" s="9">
        <f t="shared" si="141"/>
        <v>-468.29065498855937</v>
      </c>
      <c r="P409" s="9">
        <f t="shared" si="142"/>
        <v>-166.3467504471646</v>
      </c>
      <c r="Q409" s="9">
        <f t="shared" si="143"/>
        <v>-6.570698910259626</v>
      </c>
      <c r="R409" s="9">
        <f t="shared" si="144"/>
        <v>-2830811.6554957717</v>
      </c>
      <c r="S409" s="9">
        <f t="shared" si="145"/>
        <v>-31675.206806472648</v>
      </c>
      <c r="T409" s="9">
        <f t="shared" si="146"/>
        <v>-45441.227918859222</v>
      </c>
      <c r="U409" s="9">
        <f t="shared" si="147"/>
        <v>-8032.327399628055</v>
      </c>
      <c r="V409" s="9">
        <f t="shared" si="148"/>
        <v>-1212600.3317600666</v>
      </c>
      <c r="W409" s="9">
        <f t="shared" si="149"/>
        <v>-16024.052439019371</v>
      </c>
      <c r="X409" s="9">
        <f t="shared" si="150"/>
        <v>-4131.2314779698263</v>
      </c>
      <c r="Y409" s="9">
        <f t="shared" si="151"/>
        <v>1770.3757482871952</v>
      </c>
      <c r="Z409" s="9">
        <f t="shared" si="152"/>
        <v>-170.38168471343329</v>
      </c>
      <c r="AA409" s="20"/>
      <c r="AB409" s="9">
        <v>-634673.73989837547</v>
      </c>
      <c r="AC409" s="9">
        <v>2.5424299553971599</v>
      </c>
      <c r="AD409" s="9">
        <v>2.0298956812798163E-3</v>
      </c>
      <c r="AE409" s="9">
        <v>14644.31265644548</v>
      </c>
      <c r="AF409" s="9">
        <v>215059.80778732564</v>
      </c>
      <c r="AG409" s="9">
        <v>0.17126047985607643</v>
      </c>
      <c r="AH409" s="9">
        <v>30804.622858940103</v>
      </c>
      <c r="AI409" s="9">
        <v>826.89445903413616</v>
      </c>
      <c r="AJ409" s="9">
        <v>507.64838005377129</v>
      </c>
      <c r="AK409" s="9">
        <v>840.48228231109795</v>
      </c>
      <c r="AL409" s="9">
        <v>1022.4248029747765</v>
      </c>
      <c r="AM409" s="9">
        <v>1384.3480515303577</v>
      </c>
      <c r="AN409" s="9">
        <v>28.144359747466691</v>
      </c>
      <c r="AO409" s="9">
        <v>144159.31388687939</v>
      </c>
      <c r="AP409" s="9">
        <v>236353.6519228605</v>
      </c>
      <c r="AQ409" s="9">
        <v>333938.6082923534</v>
      </c>
      <c r="AR409" s="9">
        <v>48888.709448557383</v>
      </c>
      <c r="AS409" s="9">
        <v>8135548.7678258298</v>
      </c>
      <c r="AT409" s="9">
        <v>-5743.5595312994992</v>
      </c>
      <c r="AU409" s="9">
        <v>11860.855049170545</v>
      </c>
      <c r="AV409" s="9">
        <v>56615.585735568813</v>
      </c>
      <c r="AW409" s="9">
        <v>1919.9910722326347</v>
      </c>
      <c r="AX409" s="20"/>
      <c r="AY409" s="9">
        <v>-53481.647982758615</v>
      </c>
      <c r="AZ409" s="9">
        <v>2.9314113398829833</v>
      </c>
      <c r="BA409" s="9">
        <v>2.4405488706546567E-3</v>
      </c>
      <c r="BB409" s="9">
        <v>17121.858000853605</v>
      </c>
      <c r="BC409" s="9">
        <v>210569.65769991055</v>
      </c>
      <c r="BD409" s="9">
        <v>0.16791107906060967</v>
      </c>
      <c r="BE409" s="9">
        <v>19635.026226332797</v>
      </c>
      <c r="BF409" s="9">
        <v>894.41555716197729</v>
      </c>
      <c r="BG409" s="9">
        <v>650.05588085445561</v>
      </c>
      <c r="BH409" s="9">
        <v>910.05965142046432</v>
      </c>
      <c r="BI409" s="9">
        <v>1490.7154579633359</v>
      </c>
      <c r="BJ409" s="9">
        <v>1550.6948019775223</v>
      </c>
      <c r="BK409" s="9">
        <v>34.715058657726317</v>
      </c>
      <c r="BL409" s="9">
        <v>2974970.9693826512</v>
      </c>
      <c r="BM409" s="9">
        <v>268028.85872933315</v>
      </c>
      <c r="BN409" s="9">
        <v>379379.83621121262</v>
      </c>
      <c r="BO409" s="9">
        <v>56921.036848185438</v>
      </c>
      <c r="BP409" s="9">
        <v>9348149.0995858964</v>
      </c>
      <c r="BQ409" s="9">
        <v>10280.492907719872</v>
      </c>
      <c r="BR409" s="9">
        <v>15992.086527140371</v>
      </c>
      <c r="BS409" s="9">
        <v>54845.209987281618</v>
      </c>
      <c r="BT409" s="9">
        <v>2090.372756946068</v>
      </c>
      <c r="BU409" s="20"/>
    </row>
    <row r="410" spans="2:73" x14ac:dyDescent="0.2">
      <c r="B410" s="4" t="s">
        <v>59</v>
      </c>
      <c r="C410" s="12">
        <v>3</v>
      </c>
      <c r="D410" s="19"/>
      <c r="E410" s="9">
        <f t="shared" si="153"/>
        <v>-753632.30486943538</v>
      </c>
      <c r="F410" s="9">
        <f t="shared" si="132"/>
        <v>-0.40064055590069936</v>
      </c>
      <c r="G410" s="9">
        <f t="shared" si="133"/>
        <v>-3.0459633100443249E-4</v>
      </c>
      <c r="H410" s="9">
        <f t="shared" si="134"/>
        <v>-98.870902444727108</v>
      </c>
      <c r="I410" s="9">
        <f t="shared" si="135"/>
        <v>86731.091549019737</v>
      </c>
      <c r="J410" s="9">
        <f t="shared" si="136"/>
        <v>3.8201240048502283E-2</v>
      </c>
      <c r="K410" s="9">
        <f t="shared" si="137"/>
        <v>25094.742345570394</v>
      </c>
      <c r="L410" s="9">
        <f t="shared" si="138"/>
        <v>47.133412098500457</v>
      </c>
      <c r="M410" s="9">
        <f t="shared" si="139"/>
        <v>-63.64797536661797</v>
      </c>
      <c r="N410" s="9">
        <f t="shared" si="140"/>
        <v>50.480825155576895</v>
      </c>
      <c r="O410" s="9">
        <f t="shared" si="141"/>
        <v>-485.83550961894616</v>
      </c>
      <c r="P410" s="9">
        <f t="shared" si="142"/>
        <v>-222.84060943987151</v>
      </c>
      <c r="Q410" s="9">
        <f t="shared" si="143"/>
        <v>-7.6449631228234907</v>
      </c>
      <c r="R410" s="9">
        <f t="shared" si="144"/>
        <v>-3996696.607489123</v>
      </c>
      <c r="S410" s="9">
        <f t="shared" si="145"/>
        <v>-47116.790237200796</v>
      </c>
      <c r="T410" s="9">
        <f t="shared" si="146"/>
        <v>-67583.856383087928</v>
      </c>
      <c r="U410" s="9">
        <f t="shared" si="147"/>
        <v>-5626.4843099415593</v>
      </c>
      <c r="V410" s="9">
        <f t="shared" si="148"/>
        <v>-1856207.6030415054</v>
      </c>
      <c r="W410" s="9">
        <f t="shared" si="149"/>
        <v>-24892.124615369234</v>
      </c>
      <c r="X410" s="9">
        <f t="shared" si="150"/>
        <v>-6069.0410768548718</v>
      </c>
      <c r="Y410" s="9">
        <f t="shared" si="151"/>
        <v>21083.987693679373</v>
      </c>
      <c r="Z410" s="9">
        <f t="shared" si="152"/>
        <v>338.19694485133959</v>
      </c>
      <c r="AA410" s="20"/>
      <c r="AB410" s="9">
        <v>-833854.77684357332</v>
      </c>
      <c r="AC410" s="9">
        <v>3.9964764539237732</v>
      </c>
      <c r="AD410" s="9">
        <v>3.3562269749775509E-3</v>
      </c>
      <c r="AE410" s="9">
        <v>25583.916098835689</v>
      </c>
      <c r="AF410" s="9">
        <v>402585.57809888577</v>
      </c>
      <c r="AG410" s="9">
        <v>0.29006785863941675</v>
      </c>
      <c r="AH410" s="9">
        <v>54547.281685069611</v>
      </c>
      <c r="AI410" s="9">
        <v>1388.7567478414667</v>
      </c>
      <c r="AJ410" s="9">
        <v>911.43584591506567</v>
      </c>
      <c r="AK410" s="9">
        <v>1415.5703022862733</v>
      </c>
      <c r="AL410" s="9">
        <v>1750.2376773260571</v>
      </c>
      <c r="AM410" s="9">
        <v>2103.201593526413</v>
      </c>
      <c r="AN410" s="9">
        <v>44.427624863765971</v>
      </c>
      <c r="AO410" s="9">
        <v>465759.84658485203</v>
      </c>
      <c r="AP410" s="9">
        <v>354926.49785679899</v>
      </c>
      <c r="AQ410" s="9">
        <v>501485.89793373086</v>
      </c>
      <c r="AR410" s="9">
        <v>79755.070962336569</v>
      </c>
      <c r="AS410" s="9">
        <v>12166016.046337342</v>
      </c>
      <c r="AT410" s="9">
        <v>-9471.3852537894236</v>
      </c>
      <c r="AU410" s="9">
        <v>17919.088713855686</v>
      </c>
      <c r="AV410" s="9">
        <v>103351.80267460183</v>
      </c>
      <c r="AW410" s="9">
        <v>3473.7560802704429</v>
      </c>
      <c r="AX410" s="20"/>
      <c r="AY410" s="9">
        <v>-80222.471974137938</v>
      </c>
      <c r="AZ410" s="9">
        <v>4.3971170098244725</v>
      </c>
      <c r="BA410" s="9">
        <v>3.6608233059819834E-3</v>
      </c>
      <c r="BB410" s="9">
        <v>25682.787001280416</v>
      </c>
      <c r="BC410" s="9">
        <v>315854.48654986604</v>
      </c>
      <c r="BD410" s="9">
        <v>0.25186661859091447</v>
      </c>
      <c r="BE410" s="9">
        <v>29452.539339499217</v>
      </c>
      <c r="BF410" s="9">
        <v>1341.6233357429662</v>
      </c>
      <c r="BG410" s="9">
        <v>975.08382128168364</v>
      </c>
      <c r="BH410" s="9">
        <v>1365.0894771306964</v>
      </c>
      <c r="BI410" s="9">
        <v>2236.0731869450033</v>
      </c>
      <c r="BJ410" s="9">
        <v>2326.0422029662845</v>
      </c>
      <c r="BK410" s="9">
        <v>52.072587986589461</v>
      </c>
      <c r="BL410" s="9">
        <v>4462456.4540739749</v>
      </c>
      <c r="BM410" s="9">
        <v>402043.28809399978</v>
      </c>
      <c r="BN410" s="9">
        <v>569069.75431681878</v>
      </c>
      <c r="BO410" s="9">
        <v>85381.555272278129</v>
      </c>
      <c r="BP410" s="9">
        <v>14022223.649378847</v>
      </c>
      <c r="BQ410" s="9">
        <v>15420.73936157981</v>
      </c>
      <c r="BR410" s="9">
        <v>23988.129790710558</v>
      </c>
      <c r="BS410" s="9">
        <v>82267.814980922456</v>
      </c>
      <c r="BT410" s="9">
        <v>3135.5591354191033</v>
      </c>
      <c r="BU410" s="20"/>
    </row>
    <row r="411" spans="2:73" x14ac:dyDescent="0.2">
      <c r="B411" s="4" t="s">
        <v>59</v>
      </c>
      <c r="C411" s="12">
        <v>4</v>
      </c>
      <c r="D411" s="19"/>
      <c r="E411" s="9">
        <f t="shared" si="153"/>
        <v>-594964.3370362753</v>
      </c>
      <c r="F411" s="9">
        <f t="shared" si="132"/>
        <v>-0.15533877603426838</v>
      </c>
      <c r="G411" s="9">
        <f t="shared" si="133"/>
        <v>1.1588338066075357E-4</v>
      </c>
      <c r="H411" s="9">
        <f t="shared" si="134"/>
        <v>4199.9296784070393</v>
      </c>
      <c r="I411" s="9">
        <f t="shared" si="135"/>
        <v>178869.21774036001</v>
      </c>
      <c r="J411" s="9">
        <f t="shared" si="136"/>
        <v>7.7224823481336358E-2</v>
      </c>
      <c r="K411" s="9">
        <f t="shared" si="137"/>
        <v>33679.600727427242</v>
      </c>
      <c r="L411" s="9">
        <f t="shared" si="138"/>
        <v>242.6140319646679</v>
      </c>
      <c r="M411" s="9">
        <f t="shared" si="139"/>
        <v>120.83035709450951</v>
      </c>
      <c r="N411" s="9">
        <f t="shared" si="140"/>
        <v>253.54318170743568</v>
      </c>
      <c r="O411" s="9">
        <f t="shared" si="141"/>
        <v>-156.87854840859563</v>
      </c>
      <c r="P411" s="9">
        <f t="shared" si="142"/>
        <v>-177.93812716982711</v>
      </c>
      <c r="Q411" s="9">
        <f t="shared" si="143"/>
        <v>-4.0698281220980022</v>
      </c>
      <c r="R411" s="9">
        <f t="shared" si="144"/>
        <v>-3169519.7036521672</v>
      </c>
      <c r="S411" s="9">
        <f t="shared" si="145"/>
        <v>-43550.804016267648</v>
      </c>
      <c r="T411" s="9">
        <f t="shared" si="146"/>
        <v>-62470.304127450916</v>
      </c>
      <c r="U411" s="9">
        <f t="shared" si="147"/>
        <v>1343.8153950779088</v>
      </c>
      <c r="V411" s="9">
        <f t="shared" si="148"/>
        <v>-1773015.4830553345</v>
      </c>
      <c r="W411" s="9">
        <f t="shared" si="149"/>
        <v>-23205.676580492316</v>
      </c>
      <c r="X411" s="9">
        <f t="shared" si="150"/>
        <v>-5895.7412299731586</v>
      </c>
      <c r="Y411" s="9">
        <f t="shared" si="151"/>
        <v>42078.582449905836</v>
      </c>
      <c r="Z411" s="9">
        <f t="shared" si="152"/>
        <v>1009.6104723017879</v>
      </c>
      <c r="AA411" s="20"/>
      <c r="AB411" s="9">
        <v>-701927.63300179259</v>
      </c>
      <c r="AC411" s="9">
        <v>5.7074839037316982</v>
      </c>
      <c r="AD411" s="9">
        <v>4.996981121970067E-3</v>
      </c>
      <c r="AE411" s="9">
        <v>38443.645680114249</v>
      </c>
      <c r="AF411" s="9">
        <v>600008.5331401811</v>
      </c>
      <c r="AG411" s="9">
        <v>0.41304698160255571</v>
      </c>
      <c r="AH411" s="9">
        <v>72949.653180092835</v>
      </c>
      <c r="AI411" s="9">
        <v>2031.4451462886225</v>
      </c>
      <c r="AJ411" s="9">
        <v>1420.9421188034207</v>
      </c>
      <c r="AK411" s="9">
        <v>2073.6624845483643</v>
      </c>
      <c r="AL411" s="9">
        <v>2824.5523675180762</v>
      </c>
      <c r="AM411" s="9">
        <v>2923.4514767852174</v>
      </c>
      <c r="AN411" s="9">
        <v>65.360289193354632</v>
      </c>
      <c r="AO411" s="9">
        <v>2780422.2351131351</v>
      </c>
      <c r="AP411" s="9">
        <v>492506.91344239865</v>
      </c>
      <c r="AQ411" s="9">
        <v>696289.36829497432</v>
      </c>
      <c r="AR411" s="9">
        <v>115185.88909144879</v>
      </c>
      <c r="AS411" s="9">
        <v>16923282.716116458</v>
      </c>
      <c r="AT411" s="9">
        <v>-2644.6907650525718</v>
      </c>
      <c r="AU411" s="9">
        <v>26088.431824307583</v>
      </c>
      <c r="AV411" s="9">
        <v>151769.00242446907</v>
      </c>
      <c r="AW411" s="9">
        <v>5190.3559861939239</v>
      </c>
      <c r="AX411" s="20"/>
      <c r="AY411" s="9">
        <v>-106963.29596551723</v>
      </c>
      <c r="AZ411" s="9">
        <v>5.8628226797659666</v>
      </c>
      <c r="BA411" s="9">
        <v>4.8810977413093135E-3</v>
      </c>
      <c r="BB411" s="9">
        <v>34243.716001707209</v>
      </c>
      <c r="BC411" s="9">
        <v>421139.31539982109</v>
      </c>
      <c r="BD411" s="9">
        <v>0.33582215812121935</v>
      </c>
      <c r="BE411" s="9">
        <v>39270.052452665594</v>
      </c>
      <c r="BF411" s="9">
        <v>1788.8311143239546</v>
      </c>
      <c r="BG411" s="9">
        <v>1300.1117617089112</v>
      </c>
      <c r="BH411" s="9">
        <v>1820.1193028409286</v>
      </c>
      <c r="BI411" s="9">
        <v>2981.4309159266718</v>
      </c>
      <c r="BJ411" s="9">
        <v>3101.3896039550445</v>
      </c>
      <c r="BK411" s="9">
        <v>69.430117315452634</v>
      </c>
      <c r="BL411" s="9">
        <v>5949941.9387653023</v>
      </c>
      <c r="BM411" s="9">
        <v>536057.7174586663</v>
      </c>
      <c r="BN411" s="9">
        <v>758759.67242242524</v>
      </c>
      <c r="BO411" s="9">
        <v>113842.07369637088</v>
      </c>
      <c r="BP411" s="9">
        <v>18696298.199171793</v>
      </c>
      <c r="BQ411" s="9">
        <v>20560.985815439744</v>
      </c>
      <c r="BR411" s="9">
        <v>31984.173054280742</v>
      </c>
      <c r="BS411" s="9">
        <v>109690.41997456324</v>
      </c>
      <c r="BT411" s="9">
        <v>4180.7455138921359</v>
      </c>
      <c r="BU411" s="20"/>
    </row>
    <row r="412" spans="2:73" x14ac:dyDescent="0.2">
      <c r="B412" s="4" t="s">
        <v>59</v>
      </c>
      <c r="C412" s="12">
        <v>5</v>
      </c>
      <c r="D412" s="19"/>
      <c r="E412" s="9">
        <f t="shared" si="153"/>
        <v>-575990.83361765952</v>
      </c>
      <c r="F412" s="9">
        <f t="shared" si="132"/>
        <v>-1.002442501214329E-2</v>
      </c>
      <c r="G412" s="9">
        <f t="shared" si="133"/>
        <v>4.2018404713954627E-4</v>
      </c>
      <c r="H412" s="9">
        <f t="shared" si="134"/>
        <v>8043.6442747752881</v>
      </c>
      <c r="I412" s="9">
        <f t="shared" si="135"/>
        <v>274336.24422214844</v>
      </c>
      <c r="J412" s="9">
        <f t="shared" si="136"/>
        <v>0.11757467823156542</v>
      </c>
      <c r="K412" s="9">
        <f t="shared" si="137"/>
        <v>45410.546037615233</v>
      </c>
      <c r="L412" s="9">
        <f t="shared" si="138"/>
        <v>414.93179298157293</v>
      </c>
      <c r="M412" s="9">
        <f t="shared" si="139"/>
        <v>271.26809782600071</v>
      </c>
      <c r="N412" s="9">
        <f t="shared" si="140"/>
        <v>433.10773056838343</v>
      </c>
      <c r="O412" s="9">
        <f t="shared" si="141"/>
        <v>29.980756858707991</v>
      </c>
      <c r="P412" s="9">
        <f t="shared" si="142"/>
        <v>-176.96276631023284</v>
      </c>
      <c r="Q412" s="9">
        <f t="shared" si="143"/>
        <v>-2.4737270596698409</v>
      </c>
      <c r="R412" s="9">
        <f t="shared" si="144"/>
        <v>-3266335.8004062017</v>
      </c>
      <c r="S412" s="9">
        <f t="shared" si="145"/>
        <v>-48682.026637206669</v>
      </c>
      <c r="T412" s="9">
        <f t="shared" si="146"/>
        <v>-69825.558384185657</v>
      </c>
      <c r="U412" s="9">
        <f t="shared" si="147"/>
        <v>6958.3844410935708</v>
      </c>
      <c r="V412" s="9">
        <f t="shared" si="148"/>
        <v>-2028044.7731434107</v>
      </c>
      <c r="W412" s="9">
        <f t="shared" si="149"/>
        <v>-26570.187760709603</v>
      </c>
      <c r="X412" s="9">
        <f t="shared" si="150"/>
        <v>-6638.5743508790547</v>
      </c>
      <c r="Y412" s="9">
        <f t="shared" si="151"/>
        <v>64204.280762240232</v>
      </c>
      <c r="Z412" s="9">
        <f t="shared" si="152"/>
        <v>1664.9225519815636</v>
      </c>
      <c r="AA412" s="20"/>
      <c r="AB412" s="9">
        <v>-709694.95357455616</v>
      </c>
      <c r="AC412" s="9">
        <v>7.3185039246953174</v>
      </c>
      <c r="AD412" s="9">
        <v>6.5215562237761846E-3</v>
      </c>
      <c r="AE412" s="9">
        <v>50848.289276909309</v>
      </c>
      <c r="AF412" s="9">
        <v>800760.38847192458</v>
      </c>
      <c r="AG412" s="9">
        <v>0.53735237588308959</v>
      </c>
      <c r="AH412" s="9">
        <v>94498.111603447222</v>
      </c>
      <c r="AI412" s="9">
        <v>2650.9706858865161</v>
      </c>
      <c r="AJ412" s="9">
        <v>1896.4077999621395</v>
      </c>
      <c r="AK412" s="9">
        <v>2708.2568591195436</v>
      </c>
      <c r="AL412" s="9">
        <v>3756.7694017670469</v>
      </c>
      <c r="AM412" s="9">
        <v>3699.7742386335744</v>
      </c>
      <c r="AN412" s="9">
        <v>84.313919584645959</v>
      </c>
      <c r="AO412" s="9">
        <v>4171091.6230504252</v>
      </c>
      <c r="AP412" s="9">
        <v>621390.12018612598</v>
      </c>
      <c r="AQ412" s="9">
        <v>878624.03214384604</v>
      </c>
      <c r="AR412" s="9">
        <v>149260.97656155712</v>
      </c>
      <c r="AS412" s="9">
        <v>21342327.975821327</v>
      </c>
      <c r="AT412" s="9">
        <v>-868.95549140992387</v>
      </c>
      <c r="AU412" s="9">
        <v>33341.641966971882</v>
      </c>
      <c r="AV412" s="9">
        <v>201317.30573044435</v>
      </c>
      <c r="AW412" s="9">
        <v>6890.8544443467363</v>
      </c>
      <c r="AX412" s="20"/>
      <c r="AY412" s="9">
        <v>-133704.11995689667</v>
      </c>
      <c r="AZ412" s="9">
        <v>7.3285283497074607</v>
      </c>
      <c r="BA412" s="9">
        <v>6.1013721766366383E-3</v>
      </c>
      <c r="BB412" s="9">
        <v>42804.645002134021</v>
      </c>
      <c r="BC412" s="9">
        <v>526424.14424977615</v>
      </c>
      <c r="BD412" s="9">
        <v>0.41977769765152417</v>
      </c>
      <c r="BE412" s="9">
        <v>49087.565565831988</v>
      </c>
      <c r="BF412" s="9">
        <v>2236.0388929049432</v>
      </c>
      <c r="BG412" s="9">
        <v>1625.1397021361388</v>
      </c>
      <c r="BH412" s="9">
        <v>2275.1491285511602</v>
      </c>
      <c r="BI412" s="9">
        <v>3726.7886449083389</v>
      </c>
      <c r="BJ412" s="9">
        <v>3876.7370049438073</v>
      </c>
      <c r="BK412" s="9">
        <v>86.787646644315799</v>
      </c>
      <c r="BL412" s="9">
        <v>7437427.4234566269</v>
      </c>
      <c r="BM412" s="9">
        <v>670072.14682333264</v>
      </c>
      <c r="BN412" s="9">
        <v>948449.59052803169</v>
      </c>
      <c r="BO412" s="9">
        <v>142302.59212046355</v>
      </c>
      <c r="BP412" s="9">
        <v>23370372.748964738</v>
      </c>
      <c r="BQ412" s="9">
        <v>25701.232269299679</v>
      </c>
      <c r="BR412" s="9">
        <v>39980.216317850936</v>
      </c>
      <c r="BS412" s="9">
        <v>137113.02496820412</v>
      </c>
      <c r="BT412" s="9">
        <v>5225.9318923651726</v>
      </c>
      <c r="BU412" s="20"/>
    </row>
    <row r="413" spans="2:73" x14ac:dyDescent="0.2">
      <c r="B413" s="4" t="s">
        <v>59</v>
      </c>
      <c r="C413" s="12">
        <v>6</v>
      </c>
      <c r="D413" s="19"/>
      <c r="E413" s="9">
        <f t="shared" si="153"/>
        <v>-493140.17108211154</v>
      </c>
      <c r="F413" s="9">
        <f t="shared" si="132"/>
        <v>0.14331022908255875</v>
      </c>
      <c r="G413" s="9">
        <f t="shared" si="133"/>
        <v>7.4478161407568431E-4</v>
      </c>
      <c r="H413" s="9">
        <f t="shared" si="134"/>
        <v>11920.819664943141</v>
      </c>
      <c r="I413" s="9">
        <f t="shared" si="135"/>
        <v>374824.31144150696</v>
      </c>
      <c r="J413" s="9">
        <f t="shared" si="136"/>
        <v>0.15990349911560486</v>
      </c>
      <c r="K413" s="9">
        <f t="shared" si="137"/>
        <v>57840.161566818606</v>
      </c>
      <c r="L413" s="9">
        <f t="shared" si="138"/>
        <v>595.85868113033257</v>
      </c>
      <c r="M413" s="9">
        <f t="shared" si="139"/>
        <v>430.26293154063569</v>
      </c>
      <c r="N413" s="9">
        <f t="shared" si="140"/>
        <v>621.56351505144767</v>
      </c>
      <c r="O413" s="9">
        <f t="shared" si="141"/>
        <v>233.92600730196045</v>
      </c>
      <c r="P413" s="9">
        <f t="shared" si="142"/>
        <v>-175.43430009075382</v>
      </c>
      <c r="Q413" s="9">
        <f t="shared" si="143"/>
        <v>-0.67084227082536074</v>
      </c>
      <c r="R413" s="9">
        <f t="shared" si="144"/>
        <v>-3313915.3778208336</v>
      </c>
      <c r="S413" s="9">
        <f t="shared" si="145"/>
        <v>-54048.295190839563</v>
      </c>
      <c r="T413" s="9">
        <f t="shared" si="146"/>
        <v>-77520.85153015214</v>
      </c>
      <c r="U413" s="9">
        <f t="shared" si="147"/>
        <v>12727.626359184564</v>
      </c>
      <c r="V413" s="9">
        <f t="shared" si="148"/>
        <v>-2294570.2229119465</v>
      </c>
      <c r="W413" s="9">
        <f t="shared" si="149"/>
        <v>-29911.861563797022</v>
      </c>
      <c r="X413" s="9">
        <f t="shared" si="150"/>
        <v>-7480.2484898435359</v>
      </c>
      <c r="Y413" s="9">
        <f t="shared" si="151"/>
        <v>87301.389733967284</v>
      </c>
      <c r="Z413" s="9">
        <f t="shared" si="152"/>
        <v>2361.3318972337611</v>
      </c>
      <c r="AA413" s="20"/>
      <c r="AB413" s="9">
        <v>-653585.11503038742</v>
      </c>
      <c r="AC413" s="9">
        <v>8.9375442487315038</v>
      </c>
      <c r="AD413" s="9">
        <v>8.066428226039651E-3</v>
      </c>
      <c r="AE413" s="9">
        <v>63286.393667503973</v>
      </c>
      <c r="AF413" s="9">
        <v>1006533.284541239</v>
      </c>
      <c r="AG413" s="9">
        <v>0.6636367362974338</v>
      </c>
      <c r="AH413" s="9">
        <v>116745.24024581704</v>
      </c>
      <c r="AI413" s="9">
        <v>3279.105352616265</v>
      </c>
      <c r="AJ413" s="9">
        <v>2380.430574104003</v>
      </c>
      <c r="AK413" s="9">
        <v>3351.7424693128405</v>
      </c>
      <c r="AL413" s="9">
        <v>4706.072381191967</v>
      </c>
      <c r="AM413" s="9">
        <v>4476.6501058418153</v>
      </c>
      <c r="AN413" s="9">
        <v>103.47433370235356</v>
      </c>
      <c r="AO413" s="9">
        <v>5610997.5303271161</v>
      </c>
      <c r="AP413" s="9">
        <v>750038.28099716001</v>
      </c>
      <c r="AQ413" s="9">
        <v>1060618.6571034854</v>
      </c>
      <c r="AR413" s="9">
        <v>183490.73690374082</v>
      </c>
      <c r="AS413" s="9">
        <v>25749877.075845748</v>
      </c>
      <c r="AT413" s="9">
        <v>929.6171593625993</v>
      </c>
      <c r="AU413" s="9">
        <v>40496.01109157758</v>
      </c>
      <c r="AV413" s="9">
        <v>251837.0196958122</v>
      </c>
      <c r="AW413" s="9">
        <v>8632.4501680719677</v>
      </c>
      <c r="AX413" s="20"/>
      <c r="AY413" s="9">
        <v>-160444.94394827588</v>
      </c>
      <c r="AZ413" s="9">
        <v>8.794234019648945</v>
      </c>
      <c r="BA413" s="9">
        <v>7.3216466119639667E-3</v>
      </c>
      <c r="BB413" s="9">
        <v>51365.574002560832</v>
      </c>
      <c r="BC413" s="9">
        <v>631708.97309973207</v>
      </c>
      <c r="BD413" s="9">
        <v>0.50373323718182894</v>
      </c>
      <c r="BE413" s="9">
        <v>58905.078678998434</v>
      </c>
      <c r="BF413" s="9">
        <v>2683.2466714859324</v>
      </c>
      <c r="BG413" s="9">
        <v>1950.1676425633673</v>
      </c>
      <c r="BH413" s="9">
        <v>2730.1789542613928</v>
      </c>
      <c r="BI413" s="9">
        <v>4472.1463738900065</v>
      </c>
      <c r="BJ413" s="9">
        <v>4652.0844059325691</v>
      </c>
      <c r="BK413" s="9">
        <v>104.14517597317892</v>
      </c>
      <c r="BL413" s="9">
        <v>8924912.9081479497</v>
      </c>
      <c r="BM413" s="9">
        <v>804086.57618799957</v>
      </c>
      <c r="BN413" s="9">
        <v>1138139.5086336376</v>
      </c>
      <c r="BO413" s="9">
        <v>170763.11054455626</v>
      </c>
      <c r="BP413" s="9">
        <v>28044447.298757695</v>
      </c>
      <c r="BQ413" s="9">
        <v>30841.47872315962</v>
      </c>
      <c r="BR413" s="9">
        <v>47976.259581421116</v>
      </c>
      <c r="BS413" s="9">
        <v>164535.62996184491</v>
      </c>
      <c r="BT413" s="9">
        <v>6271.1182708382066</v>
      </c>
      <c r="BU413" s="20"/>
    </row>
    <row r="414" spans="2:73" x14ac:dyDescent="0.2">
      <c r="B414" s="4" t="s">
        <v>59</v>
      </c>
      <c r="C414" s="12">
        <v>7</v>
      </c>
      <c r="D414" s="19"/>
      <c r="E414" s="9">
        <f t="shared" si="153"/>
        <v>-533420.06639461452</v>
      </c>
      <c r="F414" s="9">
        <f t="shared" si="132"/>
        <v>0.3207174300815705</v>
      </c>
      <c r="G414" s="9">
        <f t="shared" si="133"/>
        <v>1.1095327755863641E-3</v>
      </c>
      <c r="H414" s="9">
        <f t="shared" si="134"/>
        <v>16200.321658332294</v>
      </c>
      <c r="I414" s="9">
        <f t="shared" si="135"/>
        <v>484073.93142364791</v>
      </c>
      <c r="J414" s="9">
        <f t="shared" si="136"/>
        <v>0.20596535630572832</v>
      </c>
      <c r="K414" s="9">
        <f t="shared" si="137"/>
        <v>71163.420878249279</v>
      </c>
      <c r="L414" s="9">
        <f t="shared" si="138"/>
        <v>794.90164132086284</v>
      </c>
      <c r="M414" s="9">
        <f t="shared" si="139"/>
        <v>607.24159184298378</v>
      </c>
      <c r="N414" s="9">
        <f t="shared" si="140"/>
        <v>828.86671420401854</v>
      </c>
      <c r="O414" s="9">
        <f t="shared" si="141"/>
        <v>469.14836905918855</v>
      </c>
      <c r="P414" s="9">
        <f t="shared" si="142"/>
        <v>-169.45121792164991</v>
      </c>
      <c r="Q414" s="9">
        <f t="shared" si="143"/>
        <v>1.4751922580532693</v>
      </c>
      <c r="R414" s="9">
        <f t="shared" si="144"/>
        <v>-3279998.0781327812</v>
      </c>
      <c r="S414" s="9">
        <f t="shared" si="145"/>
        <v>-59031.378400846501</v>
      </c>
      <c r="T414" s="9">
        <f t="shared" si="146"/>
        <v>-84666.211490224348</v>
      </c>
      <c r="U414" s="9">
        <f t="shared" si="147"/>
        <v>19199.35725632502</v>
      </c>
      <c r="V414" s="9">
        <f t="shared" si="148"/>
        <v>-2551757.599549517</v>
      </c>
      <c r="W414" s="9">
        <f t="shared" si="149"/>
        <v>-33090.410754197685</v>
      </c>
      <c r="X414" s="9">
        <f t="shared" si="150"/>
        <v>-8293.9479360760888</v>
      </c>
      <c r="Y414" s="9">
        <f t="shared" si="151"/>
        <v>112370.79443264316</v>
      </c>
      <c r="Z414" s="9">
        <f t="shared" si="152"/>
        <v>3120.0417218113107</v>
      </c>
      <c r="AA414" s="20"/>
      <c r="AB414" s="9">
        <v>-720605.83433426975</v>
      </c>
      <c r="AC414" s="9">
        <v>10.580657119672011</v>
      </c>
      <c r="AD414" s="9">
        <v>9.6514538228776592E-3</v>
      </c>
      <c r="AE414" s="9">
        <v>76126.824661319944</v>
      </c>
      <c r="AF414" s="9">
        <v>1221067.7333733349</v>
      </c>
      <c r="AG414" s="9">
        <v>0.79365413301786203</v>
      </c>
      <c r="AH414" s="9">
        <v>139886.01267041409</v>
      </c>
      <c r="AI414" s="9">
        <v>3925.3560913877823</v>
      </c>
      <c r="AJ414" s="9">
        <v>2882.4371748335784</v>
      </c>
      <c r="AK414" s="9">
        <v>4014.0754941756441</v>
      </c>
      <c r="AL414" s="9">
        <v>5686.6524719308636</v>
      </c>
      <c r="AM414" s="9">
        <v>5257.9805889996824</v>
      </c>
      <c r="AN414" s="9">
        <v>122.97789756009537</v>
      </c>
      <c r="AO414" s="9">
        <v>7132400.3147064997</v>
      </c>
      <c r="AP414" s="9">
        <v>879069.62715181988</v>
      </c>
      <c r="AQ414" s="9">
        <v>1243163.2152490197</v>
      </c>
      <c r="AR414" s="9">
        <v>218422.98622497407</v>
      </c>
      <c r="AS414" s="9">
        <v>30166764.249001127</v>
      </c>
      <c r="AT414" s="9">
        <v>2891.3144228218866</v>
      </c>
      <c r="AU414" s="9">
        <v>47678.354908915222</v>
      </c>
      <c r="AV414" s="9">
        <v>304329.02938812895</v>
      </c>
      <c r="AW414" s="9">
        <v>10436.34637112255</v>
      </c>
      <c r="AX414" s="20"/>
      <c r="AY414" s="9">
        <v>-187185.7679396552</v>
      </c>
      <c r="AZ414" s="9">
        <v>10.259939689590441</v>
      </c>
      <c r="BA414" s="9">
        <v>8.5419210472912951E-3</v>
      </c>
      <c r="BB414" s="9">
        <v>59926.503002987651</v>
      </c>
      <c r="BC414" s="9">
        <v>736993.80194968695</v>
      </c>
      <c r="BD414" s="9">
        <v>0.58768877671213371</v>
      </c>
      <c r="BE414" s="9">
        <v>68722.591792164807</v>
      </c>
      <c r="BF414" s="9">
        <v>3130.4544500669194</v>
      </c>
      <c r="BG414" s="9">
        <v>2275.1955829905946</v>
      </c>
      <c r="BH414" s="9">
        <v>3185.2087799716255</v>
      </c>
      <c r="BI414" s="9">
        <v>5217.5041028716751</v>
      </c>
      <c r="BJ414" s="9">
        <v>5427.4318069213323</v>
      </c>
      <c r="BK414" s="9">
        <v>121.5027053020421</v>
      </c>
      <c r="BL414" s="9">
        <v>10412398.392839281</v>
      </c>
      <c r="BM414" s="9">
        <v>938101.00555266638</v>
      </c>
      <c r="BN414" s="9">
        <v>1327829.426739244</v>
      </c>
      <c r="BO414" s="9">
        <v>199223.62896864905</v>
      </c>
      <c r="BP414" s="9">
        <v>32718521.848550644</v>
      </c>
      <c r="BQ414" s="9">
        <v>35981.725177019573</v>
      </c>
      <c r="BR414" s="9">
        <v>55972.302844991311</v>
      </c>
      <c r="BS414" s="9">
        <v>191958.23495548579</v>
      </c>
      <c r="BT414" s="9">
        <v>7316.3046493112397</v>
      </c>
      <c r="BU414" s="20"/>
    </row>
    <row r="415" spans="2:73" x14ac:dyDescent="0.2">
      <c r="B415" s="4" t="s">
        <v>59</v>
      </c>
      <c r="C415" s="12">
        <v>8</v>
      </c>
      <c r="D415" s="19"/>
      <c r="E415" s="9">
        <f t="shared" si="153"/>
        <v>-648141.45103659597</v>
      </c>
      <c r="F415" s="9">
        <f t="shared" si="132"/>
        <v>0.39520481525208595</v>
      </c>
      <c r="G415" s="9">
        <f t="shared" si="133"/>
        <v>1.360191941804003E-3</v>
      </c>
      <c r="H415" s="9">
        <f t="shared" si="134"/>
        <v>19980.758573812738</v>
      </c>
      <c r="I415" s="9">
        <f t="shared" si="135"/>
        <v>597764.83440032846</v>
      </c>
      <c r="J415" s="9">
        <f t="shared" si="136"/>
        <v>0.25391228588997627</v>
      </c>
      <c r="K415" s="9">
        <f t="shared" si="137"/>
        <v>87991.739494936017</v>
      </c>
      <c r="L415" s="9">
        <f t="shared" si="138"/>
        <v>973.76283358035062</v>
      </c>
      <c r="M415" s="9">
        <f t="shared" si="139"/>
        <v>750.35876507694047</v>
      </c>
      <c r="N415" s="9">
        <f t="shared" si="140"/>
        <v>1015.6815577730381</v>
      </c>
      <c r="O415" s="9">
        <f t="shared" si="141"/>
        <v>564.91070591679181</v>
      </c>
      <c r="P415" s="9">
        <f t="shared" si="142"/>
        <v>-209.40331510356827</v>
      </c>
      <c r="Q415" s="9">
        <f t="shared" si="143"/>
        <v>1.657557934167869</v>
      </c>
      <c r="R415" s="9">
        <f t="shared" si="144"/>
        <v>-4159441.3491817694</v>
      </c>
      <c r="S415" s="9">
        <f t="shared" si="145"/>
        <v>-73111.355648123543</v>
      </c>
      <c r="T415" s="9">
        <f t="shared" si="146"/>
        <v>-104855.89394003153</v>
      </c>
      <c r="U415" s="9">
        <f t="shared" si="147"/>
        <v>24119.930316433369</v>
      </c>
      <c r="V415" s="9">
        <f t="shared" si="148"/>
        <v>-3162217.4466978461</v>
      </c>
      <c r="W415" s="9">
        <f t="shared" si="149"/>
        <v>-41368.819316823065</v>
      </c>
      <c r="X415" s="9">
        <f t="shared" si="150"/>
        <v>-10134.161263079346</v>
      </c>
      <c r="Y415" s="9">
        <f t="shared" si="151"/>
        <v>138761.34050956951</v>
      </c>
      <c r="Z415" s="9">
        <f t="shared" si="152"/>
        <v>3864.1456301257476</v>
      </c>
      <c r="AA415" s="20"/>
      <c r="AB415" s="9">
        <v>-862068.04296763043</v>
      </c>
      <c r="AC415" s="9">
        <v>12.120850174784019</v>
      </c>
      <c r="AD415" s="9">
        <v>1.112238742442263E-2</v>
      </c>
      <c r="AE415" s="9">
        <v>88468.190577227157</v>
      </c>
      <c r="AF415" s="9">
        <v>1440043.4651999706</v>
      </c>
      <c r="AG415" s="9">
        <v>0.92555660213241497</v>
      </c>
      <c r="AH415" s="9">
        <v>166531.8444002672</v>
      </c>
      <c r="AI415" s="9">
        <v>4551.4250622282598</v>
      </c>
      <c r="AJ415" s="9">
        <v>3350.5822884947629</v>
      </c>
      <c r="AK415" s="9">
        <v>4655.9201634548954</v>
      </c>
      <c r="AL415" s="9">
        <v>6527.7725377701354</v>
      </c>
      <c r="AM415" s="9">
        <v>5993.3758928065208</v>
      </c>
      <c r="AN415" s="9">
        <v>140.51779256507314</v>
      </c>
      <c r="AO415" s="9">
        <v>7740442.5283488352</v>
      </c>
      <c r="AP415" s="9">
        <v>999004.07926920906</v>
      </c>
      <c r="AQ415" s="9">
        <v>1412663.450904819</v>
      </c>
      <c r="AR415" s="9">
        <v>251804.07770917512</v>
      </c>
      <c r="AS415" s="9">
        <v>34230378.951645739</v>
      </c>
      <c r="AT415" s="9">
        <v>-246.84768594357371</v>
      </c>
      <c r="AU415" s="9">
        <v>53834.184845482137</v>
      </c>
      <c r="AV415" s="9">
        <v>358142.18045869598</v>
      </c>
      <c r="AW415" s="9">
        <v>12225.636657910019</v>
      </c>
      <c r="AX415" s="20"/>
      <c r="AY415" s="9">
        <v>-213926.59193103446</v>
      </c>
      <c r="AZ415" s="9">
        <v>11.725645359531933</v>
      </c>
      <c r="BA415" s="9">
        <v>9.7621954826186269E-3</v>
      </c>
      <c r="BB415" s="9">
        <v>68487.432003414418</v>
      </c>
      <c r="BC415" s="9">
        <v>842278.63079964218</v>
      </c>
      <c r="BD415" s="9">
        <v>0.6716443162424387</v>
      </c>
      <c r="BE415" s="9">
        <v>78540.104905331187</v>
      </c>
      <c r="BF415" s="9">
        <v>3577.6622286479092</v>
      </c>
      <c r="BG415" s="9">
        <v>2600.2235234178224</v>
      </c>
      <c r="BH415" s="9">
        <v>3640.2386056818573</v>
      </c>
      <c r="BI415" s="9">
        <v>5962.8618318533436</v>
      </c>
      <c r="BJ415" s="9">
        <v>6202.7792079100891</v>
      </c>
      <c r="BK415" s="9">
        <v>138.86023463090527</v>
      </c>
      <c r="BL415" s="9">
        <v>11899883.877530605</v>
      </c>
      <c r="BM415" s="9">
        <v>1072115.4349173326</v>
      </c>
      <c r="BN415" s="9">
        <v>1517519.3448448505</v>
      </c>
      <c r="BO415" s="9">
        <v>227684.14739274175</v>
      </c>
      <c r="BP415" s="9">
        <v>37392596.398343585</v>
      </c>
      <c r="BQ415" s="9">
        <v>41121.971630879489</v>
      </c>
      <c r="BR415" s="9">
        <v>63968.346108561484</v>
      </c>
      <c r="BS415" s="9">
        <v>219380.83994912647</v>
      </c>
      <c r="BT415" s="9">
        <v>8361.4910277842719</v>
      </c>
      <c r="BU415" s="20"/>
    </row>
    <row r="416" spans="2:73" x14ac:dyDescent="0.2">
      <c r="B416" s="4" t="s">
        <v>59</v>
      </c>
      <c r="C416" s="12">
        <v>9</v>
      </c>
      <c r="D416" s="19"/>
      <c r="E416" s="9">
        <f t="shared" si="153"/>
        <v>-594443.49503241188</v>
      </c>
      <c r="F416" s="9">
        <f t="shared" si="132"/>
        <v>0.6097131410250558</v>
      </c>
      <c r="G416" s="9">
        <f t="shared" si="133"/>
        <v>1.7874742894323017E-3</v>
      </c>
      <c r="H416" s="9">
        <f t="shared" si="134"/>
        <v>24902.857422702436</v>
      </c>
      <c r="I416" s="9">
        <f t="shared" si="135"/>
        <v>720618.89428835036</v>
      </c>
      <c r="J416" s="9">
        <f t="shared" si="136"/>
        <v>0.30571100618352265</v>
      </c>
      <c r="K416" s="9">
        <f t="shared" si="137"/>
        <v>102506.67948479198</v>
      </c>
      <c r="L416" s="9">
        <f t="shared" si="138"/>
        <v>1201.4363890756576</v>
      </c>
      <c r="M416" s="9">
        <f t="shared" si="139"/>
        <v>954.89656410372072</v>
      </c>
      <c r="N416" s="9">
        <f t="shared" si="140"/>
        <v>1252.7382609245701</v>
      </c>
      <c r="O416" s="9">
        <f t="shared" si="141"/>
        <v>848.94614737584743</v>
      </c>
      <c r="P416" s="9">
        <f t="shared" si="142"/>
        <v>-196.35622326406701</v>
      </c>
      <c r="Q416" s="9">
        <f t="shared" si="143"/>
        <v>4.3384747714843286</v>
      </c>
      <c r="R416" s="9">
        <f t="shared" si="144"/>
        <v>-4003571.7126705702</v>
      </c>
      <c r="S416" s="9">
        <f t="shared" si="145"/>
        <v>-77502.528228629148</v>
      </c>
      <c r="T416" s="9">
        <f t="shared" si="146"/>
        <v>-111152.24136136635</v>
      </c>
      <c r="U416" s="9">
        <f t="shared" si="147"/>
        <v>31664.507401903888</v>
      </c>
      <c r="V416" s="9">
        <f t="shared" si="148"/>
        <v>-3404772.3014628068</v>
      </c>
      <c r="W416" s="9">
        <f t="shared" si="149"/>
        <v>-44290.220652892393</v>
      </c>
      <c r="X416" s="9">
        <f t="shared" si="150"/>
        <v>-10905.629070587129</v>
      </c>
      <c r="Y416" s="9">
        <f t="shared" si="151"/>
        <v>166933.69450436148</v>
      </c>
      <c r="Z416" s="9">
        <f t="shared" si="152"/>
        <v>4722.9781993679953</v>
      </c>
      <c r="AA416" s="20"/>
      <c r="AB416" s="9">
        <v>-835110.91095482593</v>
      </c>
      <c r="AC416" s="9">
        <v>13.801064170498487</v>
      </c>
      <c r="AD416" s="9">
        <v>1.2769944207378269E-2</v>
      </c>
      <c r="AE416" s="9">
        <v>101951.21842654374</v>
      </c>
      <c r="AF416" s="9">
        <v>1668182.3539379486</v>
      </c>
      <c r="AG416" s="9">
        <v>1.0613108619562666</v>
      </c>
      <c r="AH416" s="9">
        <v>190864.29750328965</v>
      </c>
      <c r="AI416" s="9">
        <v>5226.3063963045588</v>
      </c>
      <c r="AJ416" s="9">
        <v>3880.1480279487723</v>
      </c>
      <c r="AK416" s="9">
        <v>5348.0066923166623</v>
      </c>
      <c r="AL416" s="9">
        <v>7557.1657082108632</v>
      </c>
      <c r="AM416" s="9">
        <v>6781.7703856347935</v>
      </c>
      <c r="AN416" s="9">
        <v>160.55623873125282</v>
      </c>
      <c r="AO416" s="9">
        <v>9383797.6495513748</v>
      </c>
      <c r="AP416" s="9">
        <v>1128627.3360533707</v>
      </c>
      <c r="AQ416" s="9">
        <v>1596057.0215890927</v>
      </c>
      <c r="AR416" s="9">
        <v>287809.17321873846</v>
      </c>
      <c r="AS416" s="9">
        <v>38661898.646673739</v>
      </c>
      <c r="AT416" s="9">
        <v>1971.9974318470881</v>
      </c>
      <c r="AU416" s="9">
        <v>61058.760301544571</v>
      </c>
      <c r="AV416" s="9">
        <v>413737.1394471291</v>
      </c>
      <c r="AW416" s="9">
        <v>14129.655605625308</v>
      </c>
      <c r="AX416" s="20"/>
      <c r="AY416" s="9">
        <v>-240667.41592241407</v>
      </c>
      <c r="AZ416" s="9">
        <v>13.191351029473431</v>
      </c>
      <c r="BA416" s="9">
        <v>1.0982469917945967E-2</v>
      </c>
      <c r="BB416" s="9">
        <v>77048.361003841303</v>
      </c>
      <c r="BC416" s="9">
        <v>947563.45964959823</v>
      </c>
      <c r="BD416" s="9">
        <v>0.75559985577274391</v>
      </c>
      <c r="BE416" s="9">
        <v>88357.618018497669</v>
      </c>
      <c r="BF416" s="9">
        <v>4024.8700072289012</v>
      </c>
      <c r="BG416" s="9">
        <v>2925.2514638450516</v>
      </c>
      <c r="BH416" s="9">
        <v>4095.2684313920922</v>
      </c>
      <c r="BI416" s="9">
        <v>6708.2195608350157</v>
      </c>
      <c r="BJ416" s="9">
        <v>6978.1266088988605</v>
      </c>
      <c r="BK416" s="9">
        <v>156.21776395976849</v>
      </c>
      <c r="BL416" s="9">
        <v>13387369.362221945</v>
      </c>
      <c r="BM416" s="9">
        <v>1206129.8642819999</v>
      </c>
      <c r="BN416" s="9">
        <v>1707209.262950459</v>
      </c>
      <c r="BO416" s="9">
        <v>256144.66581683457</v>
      </c>
      <c r="BP416" s="9">
        <v>42066670.948136546</v>
      </c>
      <c r="BQ416" s="9">
        <v>46262.218084739477</v>
      </c>
      <c r="BR416" s="9">
        <v>71964.3893721317</v>
      </c>
      <c r="BS416" s="9">
        <v>246803.44494276762</v>
      </c>
      <c r="BT416" s="9">
        <v>9406.6774062573131</v>
      </c>
      <c r="BU416" s="20"/>
    </row>
    <row r="417" spans="2:73" x14ac:dyDescent="0.2">
      <c r="B417" s="4" t="s">
        <v>59</v>
      </c>
      <c r="C417" s="12">
        <v>10</v>
      </c>
      <c r="D417" s="19"/>
      <c r="E417" s="9">
        <f t="shared" si="153"/>
        <v>-368966.44148681604</v>
      </c>
      <c r="F417" s="9">
        <f t="shared" si="132"/>
        <v>0.95470857055804714</v>
      </c>
      <c r="G417" s="9">
        <f t="shared" si="133"/>
        <v>2.3682575919096692E-3</v>
      </c>
      <c r="H417" s="9">
        <f t="shared" si="134"/>
        <v>30838.504489726911</v>
      </c>
      <c r="I417" s="9">
        <f t="shared" si="135"/>
        <v>846949.36151072057</v>
      </c>
      <c r="J417" s="9">
        <f t="shared" si="136"/>
        <v>0.35892046830546753</v>
      </c>
      <c r="K417" s="9">
        <f t="shared" si="137"/>
        <v>114056.40840960701</v>
      </c>
      <c r="L417" s="9">
        <f t="shared" si="138"/>
        <v>1466.5909051911667</v>
      </c>
      <c r="M417" s="9">
        <f t="shared" si="139"/>
        <v>1211.5117412714617</v>
      </c>
      <c r="N417" s="9">
        <f t="shared" si="140"/>
        <v>1528.3238390579581</v>
      </c>
      <c r="O417" s="9">
        <f t="shared" si="141"/>
        <v>1302.7911389929304</v>
      </c>
      <c r="P417" s="9">
        <f t="shared" si="142"/>
        <v>-130.95061055318729</v>
      </c>
      <c r="Q417" s="9">
        <f t="shared" si="143"/>
        <v>9.3050875450846036</v>
      </c>
      <c r="R417" s="9">
        <f t="shared" si="144"/>
        <v>-2865919.2206517532</v>
      </c>
      <c r="S417" s="9">
        <f t="shared" si="145"/>
        <v>-72006.622598299058</v>
      </c>
      <c r="T417" s="9">
        <f t="shared" si="146"/>
        <v>-103268.2891496527</v>
      </c>
      <c r="U417" s="9">
        <f t="shared" si="147"/>
        <v>41648.041679115151</v>
      </c>
      <c r="V417" s="9">
        <f t="shared" si="148"/>
        <v>-3269188.1892733872</v>
      </c>
      <c r="W417" s="9">
        <f t="shared" si="149"/>
        <v>-41895.204890138259</v>
      </c>
      <c r="X417" s="9">
        <f t="shared" si="150"/>
        <v>-10512.212849712421</v>
      </c>
      <c r="Y417" s="9">
        <f t="shared" si="151"/>
        <v>195698.98120756971</v>
      </c>
      <c r="Z417" s="9">
        <f t="shared" si="152"/>
        <v>5656.3747291933105</v>
      </c>
      <c r="AA417" s="20"/>
      <c r="AB417" s="9">
        <v>-636374.68140060944</v>
      </c>
      <c r="AC417" s="9">
        <v>15.611765269972974</v>
      </c>
      <c r="AD417" s="9">
        <v>1.4571001945182953E-2</v>
      </c>
      <c r="AE417" s="9">
        <v>116447.79449399498</v>
      </c>
      <c r="AF417" s="9">
        <v>1899797.6500102733</v>
      </c>
      <c r="AG417" s="9">
        <v>1.1984758636085164</v>
      </c>
      <c r="AH417" s="9">
        <v>212231.53954127108</v>
      </c>
      <c r="AI417" s="9">
        <v>5938.6686910010549</v>
      </c>
      <c r="AJ417" s="9">
        <v>4461.7911455437415</v>
      </c>
      <c r="AK417" s="9">
        <v>6078.6220961602803</v>
      </c>
      <c r="AL417" s="9">
        <v>8756.3684288096156</v>
      </c>
      <c r="AM417" s="9">
        <v>7622.5233993344327</v>
      </c>
      <c r="AN417" s="9">
        <v>182.88038083371632</v>
      </c>
      <c r="AO417" s="9">
        <v>12008935.626261506</v>
      </c>
      <c r="AP417" s="9">
        <v>1268137.6710483669</v>
      </c>
      <c r="AQ417" s="9">
        <v>1793630.8919064126</v>
      </c>
      <c r="AR417" s="9">
        <v>326253.22592004249</v>
      </c>
      <c r="AS417" s="9">
        <v>43471557.308656126</v>
      </c>
      <c r="AT417" s="9">
        <v>9507.2596484611186</v>
      </c>
      <c r="AU417" s="9">
        <v>69448.21978598948</v>
      </c>
      <c r="AV417" s="9">
        <v>469925.03114397806</v>
      </c>
      <c r="AW417" s="9">
        <v>16108.238513923658</v>
      </c>
      <c r="AX417" s="20"/>
      <c r="AY417" s="9">
        <v>-267408.2399137934</v>
      </c>
      <c r="AZ417" s="9">
        <v>14.657056699414927</v>
      </c>
      <c r="BA417" s="9">
        <v>1.2202744353273284E-2</v>
      </c>
      <c r="BB417" s="9">
        <v>85609.29000426807</v>
      </c>
      <c r="BC417" s="9">
        <v>1052848.2884995528</v>
      </c>
      <c r="BD417" s="9">
        <v>0.8395553953030489</v>
      </c>
      <c r="BE417" s="9">
        <v>98175.131131664064</v>
      </c>
      <c r="BF417" s="9">
        <v>4472.0777858098882</v>
      </c>
      <c r="BG417" s="9">
        <v>3250.2794042722799</v>
      </c>
      <c r="BH417" s="9">
        <v>4550.2982571023222</v>
      </c>
      <c r="BI417" s="9">
        <v>7453.5772898166852</v>
      </c>
      <c r="BJ417" s="9">
        <v>7753.47400988762</v>
      </c>
      <c r="BK417" s="9">
        <v>173.57529328863171</v>
      </c>
      <c r="BL417" s="9">
        <v>14874854.846913259</v>
      </c>
      <c r="BM417" s="9">
        <v>1340144.293646666</v>
      </c>
      <c r="BN417" s="9">
        <v>1896899.1810560653</v>
      </c>
      <c r="BO417" s="9">
        <v>284605.18424092734</v>
      </c>
      <c r="BP417" s="9">
        <v>46740745.497929513</v>
      </c>
      <c r="BQ417" s="9">
        <v>51402.464538599379</v>
      </c>
      <c r="BR417" s="9">
        <v>79960.432635701902</v>
      </c>
      <c r="BS417" s="9">
        <v>274226.04993640835</v>
      </c>
      <c r="BT417" s="9">
        <v>10451.863784730347</v>
      </c>
      <c r="BU417" s="20"/>
    </row>
    <row r="418" spans="2:73" x14ac:dyDescent="0.2">
      <c r="B418" s="4" t="s">
        <v>59</v>
      </c>
      <c r="C418" s="12">
        <v>11</v>
      </c>
      <c r="D418" s="19"/>
      <c r="E418" s="9">
        <f t="shared" si="153"/>
        <v>-143933.45284301188</v>
      </c>
      <c r="F418" s="9">
        <f t="shared" si="132"/>
        <v>1.2872565789320625</v>
      </c>
      <c r="G418" s="9">
        <f t="shared" si="133"/>
        <v>2.935401963529042E-3</v>
      </c>
      <c r="H418" s="9">
        <f t="shared" si="134"/>
        <v>36600.012814811635</v>
      </c>
      <c r="I418" s="9">
        <f t="shared" si="135"/>
        <v>970982.93077209312</v>
      </c>
      <c r="J418" s="9">
        <f t="shared" si="136"/>
        <v>0.41131372759441565</v>
      </c>
      <c r="K418" s="9">
        <f t="shared" si="137"/>
        <v>125579.45769460419</v>
      </c>
      <c r="L418" s="9">
        <f t="shared" si="138"/>
        <v>1728.1505102486881</v>
      </c>
      <c r="M418" s="9">
        <f t="shared" si="139"/>
        <v>1461.008858732212</v>
      </c>
      <c r="N418" s="9">
        <f t="shared" si="140"/>
        <v>1800.0782899693568</v>
      </c>
      <c r="O418" s="9">
        <f t="shared" si="141"/>
        <v>1746.4865251190295</v>
      </c>
      <c r="P418" s="9">
        <f t="shared" si="142"/>
        <v>-69.403656768798101</v>
      </c>
      <c r="Q418" s="9">
        <f t="shared" si="143"/>
        <v>14.144617010445302</v>
      </c>
      <c r="R418" s="9">
        <f t="shared" si="144"/>
        <v>-1749749.3063629121</v>
      </c>
      <c r="S418" s="9">
        <f t="shared" si="145"/>
        <v>-67054.959718168713</v>
      </c>
      <c r="T418" s="9">
        <f t="shared" si="146"/>
        <v>-96167.10870253644</v>
      </c>
      <c r="U418" s="9">
        <f t="shared" si="147"/>
        <v>51153.959997826838</v>
      </c>
      <c r="V418" s="9">
        <f t="shared" si="148"/>
        <v>-3152012.4031048939</v>
      </c>
      <c r="W418" s="9">
        <f t="shared" si="149"/>
        <v>-39607.598677094065</v>
      </c>
      <c r="X418" s="9">
        <f t="shared" si="150"/>
        <v>-10239.62058395757</v>
      </c>
      <c r="Y418" s="9">
        <f t="shared" si="151"/>
        <v>223916.0853295892</v>
      </c>
      <c r="Z418" s="9">
        <f t="shared" si="152"/>
        <v>6566.142055073653</v>
      </c>
      <c r="AA418" s="20"/>
      <c r="AB418" s="9">
        <v>-438082.51674818422</v>
      </c>
      <c r="AC418" s="9">
        <v>17.410018948288478</v>
      </c>
      <c r="AD418" s="9">
        <v>1.6358420752129659E-2</v>
      </c>
      <c r="AE418" s="9">
        <v>130770.23181950653</v>
      </c>
      <c r="AF418" s="9">
        <v>2129116.0481216018</v>
      </c>
      <c r="AG418" s="9">
        <v>1.3348246624277689</v>
      </c>
      <c r="AH418" s="9">
        <v>233572.10193943471</v>
      </c>
      <c r="AI418" s="9">
        <v>6647.4360746395641</v>
      </c>
      <c r="AJ418" s="9">
        <v>5036.3162034317183</v>
      </c>
      <c r="AK418" s="9">
        <v>6805.4063727819112</v>
      </c>
      <c r="AL418" s="9">
        <v>9945.4215439173822</v>
      </c>
      <c r="AM418" s="9">
        <v>8459.4177541075805</v>
      </c>
      <c r="AN418" s="9">
        <v>205.07743962794009</v>
      </c>
      <c r="AO418" s="9">
        <v>14612591.025241679</v>
      </c>
      <c r="AP418" s="9">
        <v>1407103.7632931645</v>
      </c>
      <c r="AQ418" s="9">
        <v>1990421.9904591348</v>
      </c>
      <c r="AR418" s="9">
        <v>364219.66266284697</v>
      </c>
      <c r="AS418" s="9">
        <v>48262807.64461758</v>
      </c>
      <c r="AT418" s="9">
        <v>16935.112315365262</v>
      </c>
      <c r="AU418" s="9">
        <v>77716.855315314489</v>
      </c>
      <c r="AV418" s="9">
        <v>525564.74025963829</v>
      </c>
      <c r="AW418" s="9">
        <v>18063.192218277036</v>
      </c>
      <c r="AX418" s="20"/>
      <c r="AY418" s="9">
        <v>-294149.06390517234</v>
      </c>
      <c r="AZ418" s="9">
        <v>16.122762369356415</v>
      </c>
      <c r="BA418" s="9">
        <v>1.3423018788600617E-2</v>
      </c>
      <c r="BB418" s="9">
        <v>94170.219004694896</v>
      </c>
      <c r="BC418" s="9">
        <v>1158133.1173495087</v>
      </c>
      <c r="BD418" s="9">
        <v>0.92351093483335323</v>
      </c>
      <c r="BE418" s="9">
        <v>107992.64424483052</v>
      </c>
      <c r="BF418" s="9">
        <v>4919.2855643908761</v>
      </c>
      <c r="BG418" s="9">
        <v>3575.3073446995063</v>
      </c>
      <c r="BH418" s="9">
        <v>5005.3280828125544</v>
      </c>
      <c r="BI418" s="9">
        <v>8198.9350187983528</v>
      </c>
      <c r="BJ418" s="9">
        <v>8528.8214108763786</v>
      </c>
      <c r="BK418" s="9">
        <v>190.93282261749479</v>
      </c>
      <c r="BL418" s="9">
        <v>16362340.331604591</v>
      </c>
      <c r="BM418" s="9">
        <v>1474158.7230113333</v>
      </c>
      <c r="BN418" s="9">
        <v>2086589.0991616712</v>
      </c>
      <c r="BO418" s="9">
        <v>313065.70266502013</v>
      </c>
      <c r="BP418" s="9">
        <v>51414820.047722474</v>
      </c>
      <c r="BQ418" s="9">
        <v>56542.710992459331</v>
      </c>
      <c r="BR418" s="9">
        <v>87956.47589927206</v>
      </c>
      <c r="BS418" s="9">
        <v>301648.65493004909</v>
      </c>
      <c r="BT418" s="9">
        <v>11497.050163203383</v>
      </c>
      <c r="BU418" s="20"/>
    </row>
    <row r="419" spans="2:73" x14ac:dyDescent="0.2">
      <c r="B419" s="4" t="s">
        <v>59</v>
      </c>
      <c r="C419" s="12">
        <v>12</v>
      </c>
      <c r="D419" s="19"/>
      <c r="E419" s="9">
        <f t="shared" si="153"/>
        <v>81099.535800789628</v>
      </c>
      <c r="F419" s="9">
        <f t="shared" si="132"/>
        <v>1.6198045873060458</v>
      </c>
      <c r="G419" s="9">
        <f t="shared" si="133"/>
        <v>3.5025463351483922E-3</v>
      </c>
      <c r="H419" s="9">
        <f t="shared" si="134"/>
        <v>42361.521139896111</v>
      </c>
      <c r="I419" s="9">
        <f t="shared" si="135"/>
        <v>1095016.5000334617</v>
      </c>
      <c r="J419" s="9">
        <f t="shared" si="136"/>
        <v>0.46370698688336098</v>
      </c>
      <c r="K419" s="9">
        <f t="shared" si="137"/>
        <v>137102.50697960099</v>
      </c>
      <c r="L419" s="9">
        <f t="shared" si="138"/>
        <v>1989.7101153061922</v>
      </c>
      <c r="M419" s="9">
        <f t="shared" si="139"/>
        <v>1710.5059761929515</v>
      </c>
      <c r="N419" s="9">
        <f t="shared" si="140"/>
        <v>2071.8327408807409</v>
      </c>
      <c r="O419" s="9">
        <f t="shared" si="141"/>
        <v>2190.1819112451121</v>
      </c>
      <c r="P419" s="9">
        <f t="shared" si="142"/>
        <v>-7.8567029844307399</v>
      </c>
      <c r="Q419" s="9">
        <f t="shared" si="143"/>
        <v>18.984146475805431</v>
      </c>
      <c r="R419" s="9">
        <f t="shared" si="144"/>
        <v>-633579.39207411557</v>
      </c>
      <c r="S419" s="9">
        <f t="shared" si="145"/>
        <v>-62103.296838040231</v>
      </c>
      <c r="T419" s="9">
        <f t="shared" si="146"/>
        <v>-89065.928255422041</v>
      </c>
      <c r="U419" s="9">
        <f t="shared" si="147"/>
        <v>60659.878316538117</v>
      </c>
      <c r="V419" s="9">
        <f t="shared" si="148"/>
        <v>-3034836.616936475</v>
      </c>
      <c r="W419" s="9">
        <f t="shared" si="149"/>
        <v>-37319.992464049988</v>
      </c>
      <c r="X419" s="9">
        <f t="shared" si="150"/>
        <v>-9967.0283182029816</v>
      </c>
      <c r="Y419" s="9">
        <f t="shared" si="151"/>
        <v>252133.18945160758</v>
      </c>
      <c r="Z419" s="9">
        <f t="shared" si="152"/>
        <v>7475.9093809539554</v>
      </c>
      <c r="AA419" s="20"/>
      <c r="AB419" s="9">
        <v>-239790.35209576224</v>
      </c>
      <c r="AC419" s="9">
        <v>19.20827262660395</v>
      </c>
      <c r="AD419" s="9">
        <v>1.8145839559076327E-2</v>
      </c>
      <c r="AE419" s="9">
        <v>145092.6691450178</v>
      </c>
      <c r="AF419" s="9">
        <v>2358434.4462329261</v>
      </c>
      <c r="AG419" s="9">
        <v>1.4711734612470191</v>
      </c>
      <c r="AH419" s="9">
        <v>254912.6643375979</v>
      </c>
      <c r="AI419" s="9">
        <v>7356.2034582780589</v>
      </c>
      <c r="AJ419" s="9">
        <v>5610.8412613196861</v>
      </c>
      <c r="AK419" s="9">
        <v>7532.1906494035293</v>
      </c>
      <c r="AL419" s="9">
        <v>11134.474659025127</v>
      </c>
      <c r="AM419" s="9">
        <v>9296.3121088807111</v>
      </c>
      <c r="AN419" s="9">
        <v>227.27449842216342</v>
      </c>
      <c r="AO419" s="9">
        <v>17216246.424221791</v>
      </c>
      <c r="AP419" s="9">
        <v>1546069.8555379591</v>
      </c>
      <c r="AQ419" s="9">
        <v>2187213.089011854</v>
      </c>
      <c r="AR419" s="9">
        <v>402186.09940565075</v>
      </c>
      <c r="AS419" s="9">
        <v>53054057.980578929</v>
      </c>
      <c r="AT419" s="9">
        <v>24362.964982269266</v>
      </c>
      <c r="AU419" s="9">
        <v>85985.490844639309</v>
      </c>
      <c r="AV419" s="9">
        <v>581204.44937529752</v>
      </c>
      <c r="AW419" s="9">
        <v>20018.145922630374</v>
      </c>
      <c r="AX419" s="20"/>
      <c r="AY419" s="9">
        <v>-320889.88789655187</v>
      </c>
      <c r="AZ419" s="9">
        <v>17.588468039297904</v>
      </c>
      <c r="BA419" s="9">
        <v>1.4643293223927935E-2</v>
      </c>
      <c r="BB419" s="9">
        <v>102731.14800512169</v>
      </c>
      <c r="BC419" s="9">
        <v>1263417.9461994644</v>
      </c>
      <c r="BD419" s="9">
        <v>1.0074664743636581</v>
      </c>
      <c r="BE419" s="9">
        <v>117810.15735799693</v>
      </c>
      <c r="BF419" s="9">
        <v>5366.4933429718667</v>
      </c>
      <c r="BG419" s="9">
        <v>3900.3352851267346</v>
      </c>
      <c r="BH419" s="9">
        <v>5460.3579085227884</v>
      </c>
      <c r="BI419" s="9">
        <v>8944.2927477800149</v>
      </c>
      <c r="BJ419" s="9">
        <v>9304.1688118651418</v>
      </c>
      <c r="BK419" s="9">
        <v>208.29035194635799</v>
      </c>
      <c r="BL419" s="9">
        <v>17849825.816295907</v>
      </c>
      <c r="BM419" s="9">
        <v>1608173.1523759994</v>
      </c>
      <c r="BN419" s="9">
        <v>2276279.0172672761</v>
      </c>
      <c r="BO419" s="9">
        <v>341526.22108911263</v>
      </c>
      <c r="BP419" s="9">
        <v>56088894.597515404</v>
      </c>
      <c r="BQ419" s="9">
        <v>61682.957446319255</v>
      </c>
      <c r="BR419" s="9">
        <v>95952.519162842291</v>
      </c>
      <c r="BS419" s="9">
        <v>329071.25992368994</v>
      </c>
      <c r="BT419" s="9">
        <v>12542.236541676419</v>
      </c>
      <c r="BU419" s="20"/>
    </row>
    <row r="420" spans="2:73" x14ac:dyDescent="0.2">
      <c r="B420" s="4" t="s">
        <v>59</v>
      </c>
      <c r="C420" s="12">
        <v>13</v>
      </c>
      <c r="D420" s="19"/>
      <c r="E420" s="9">
        <f t="shared" si="153"/>
        <v>340427.99839847622</v>
      </c>
      <c r="F420" s="9">
        <f t="shared" si="132"/>
        <v>1.9648210021800487</v>
      </c>
      <c r="G420" s="9">
        <f t="shared" si="133"/>
        <v>4.0833590447677467E-3</v>
      </c>
      <c r="H420" s="9">
        <f t="shared" si="134"/>
        <v>48297.403699980787</v>
      </c>
      <c r="I420" s="9">
        <f t="shared" si="135"/>
        <v>1221350.4388698339</v>
      </c>
      <c r="J420" s="9">
        <f t="shared" si="136"/>
        <v>0.51691791192230707</v>
      </c>
      <c r="K420" s="9">
        <f t="shared" si="137"/>
        <v>148652.24536459806</v>
      </c>
      <c r="L420" s="9">
        <f t="shared" si="138"/>
        <v>2254.8749128637101</v>
      </c>
      <c r="M420" s="9">
        <f t="shared" si="139"/>
        <v>1967.1324969036941</v>
      </c>
      <c r="N420" s="9">
        <f t="shared" si="140"/>
        <v>2347.4289552921382</v>
      </c>
      <c r="O420" s="9">
        <f t="shared" si="141"/>
        <v>2644.0549321211911</v>
      </c>
      <c r="P420" s="9">
        <f t="shared" si="142"/>
        <v>57.555519549947348</v>
      </c>
      <c r="Q420" s="9">
        <f t="shared" si="143"/>
        <v>23.951108816165828</v>
      </c>
      <c r="R420" s="9">
        <f t="shared" si="144"/>
        <v>504199.6392146945</v>
      </c>
      <c r="S420" s="9">
        <f t="shared" si="145"/>
        <v>-56606.311257910216</v>
      </c>
      <c r="T420" s="9">
        <f t="shared" si="146"/>
        <v>-81180.427358308341</v>
      </c>
      <c r="U420" s="9">
        <f t="shared" si="147"/>
        <v>70643.876410249504</v>
      </c>
      <c r="V420" s="9">
        <f t="shared" si="148"/>
        <v>-2899212.9717680588</v>
      </c>
      <c r="W420" s="9">
        <f t="shared" si="149"/>
        <v>-34924.392791005819</v>
      </c>
      <c r="X420" s="9">
        <f t="shared" si="150"/>
        <v>-9573.4972499482101</v>
      </c>
      <c r="Y420" s="9">
        <f t="shared" si="151"/>
        <v>280899.23729862628</v>
      </c>
      <c r="Z420" s="9">
        <f t="shared" si="152"/>
        <v>8409.3361193342844</v>
      </c>
      <c r="AA420" s="20"/>
      <c r="AB420" s="9">
        <v>-7202.7134894547462</v>
      </c>
      <c r="AC420" s="9">
        <v>21.018994711419442</v>
      </c>
      <c r="AD420" s="9">
        <v>1.9946926704023017E-2</v>
      </c>
      <c r="AE420" s="9">
        <v>159589.48070552928</v>
      </c>
      <c r="AF420" s="9">
        <v>2590053.2139192526</v>
      </c>
      <c r="AG420" s="9">
        <v>1.6083399258162698</v>
      </c>
      <c r="AH420" s="9">
        <v>276279.91583576135</v>
      </c>
      <c r="AI420" s="9">
        <v>8068.5760344165619</v>
      </c>
      <c r="AJ420" s="9">
        <v>6192.4957224576574</v>
      </c>
      <c r="AK420" s="9">
        <v>8262.8166895251561</v>
      </c>
      <c r="AL420" s="9">
        <v>12333.705408882885</v>
      </c>
      <c r="AM420" s="9">
        <v>10137.071732403852</v>
      </c>
      <c r="AN420" s="9">
        <v>249.59899009138698</v>
      </c>
      <c r="AO420" s="9">
        <v>19841510.940201931</v>
      </c>
      <c r="AP420" s="9">
        <v>1685581.2704827555</v>
      </c>
      <c r="AQ420" s="9">
        <v>2384788.5080145746</v>
      </c>
      <c r="AR420" s="9">
        <v>440630.61592345475</v>
      </c>
      <c r="AS420" s="9">
        <v>57863756.175540313</v>
      </c>
      <c r="AT420" s="9">
        <v>31898.811109173366</v>
      </c>
      <c r="AU420" s="9">
        <v>94375.065176464224</v>
      </c>
      <c r="AV420" s="9">
        <v>637393.10221595701</v>
      </c>
      <c r="AW420" s="9">
        <v>21996.759039483739</v>
      </c>
      <c r="AX420" s="20"/>
      <c r="AY420" s="9">
        <v>-347630.71188793099</v>
      </c>
      <c r="AZ420" s="9">
        <v>19.054173709239393</v>
      </c>
      <c r="BA420" s="9">
        <v>1.586356765925527E-2</v>
      </c>
      <c r="BB420" s="9">
        <v>111292.07700554849</v>
      </c>
      <c r="BC420" s="9">
        <v>1368702.7750494187</v>
      </c>
      <c r="BD420" s="9">
        <v>1.0914220138939628</v>
      </c>
      <c r="BE420" s="9">
        <v>127627.67047116329</v>
      </c>
      <c r="BF420" s="9">
        <v>5813.7011215528519</v>
      </c>
      <c r="BG420" s="9">
        <v>4225.3632255539633</v>
      </c>
      <c r="BH420" s="9">
        <v>5915.3877342330179</v>
      </c>
      <c r="BI420" s="9">
        <v>9689.6504767616934</v>
      </c>
      <c r="BJ420" s="9">
        <v>10079.516212853905</v>
      </c>
      <c r="BK420" s="9">
        <v>225.64788127522115</v>
      </c>
      <c r="BL420" s="9">
        <v>19337311.300987236</v>
      </c>
      <c r="BM420" s="9">
        <v>1742187.5817406657</v>
      </c>
      <c r="BN420" s="9">
        <v>2465968.935372883</v>
      </c>
      <c r="BO420" s="9">
        <v>369986.73951320525</v>
      </c>
      <c r="BP420" s="9">
        <v>60762969.147308372</v>
      </c>
      <c r="BQ420" s="9">
        <v>66823.203900179185</v>
      </c>
      <c r="BR420" s="9">
        <v>103948.56242641243</v>
      </c>
      <c r="BS420" s="9">
        <v>356493.86491733073</v>
      </c>
      <c r="BT420" s="9">
        <v>13587.422920149455</v>
      </c>
      <c r="BU420" s="20"/>
    </row>
    <row r="421" spans="2:73" x14ac:dyDescent="0.2">
      <c r="B421" s="4" t="s">
        <v>59</v>
      </c>
      <c r="C421" s="12">
        <v>14</v>
      </c>
      <c r="D421" s="19"/>
      <c r="E421" s="9">
        <f t="shared" si="153"/>
        <v>356572.59212959703</v>
      </c>
      <c r="F421" s="9">
        <f t="shared" si="132"/>
        <v>2.1906763803591787</v>
      </c>
      <c r="G421" s="9">
        <f t="shared" si="133"/>
        <v>4.5297300929775484E-3</v>
      </c>
      <c r="H421" s="9">
        <f t="shared" si="134"/>
        <v>53392.494563055283</v>
      </c>
      <c r="I421" s="9">
        <f t="shared" si="135"/>
        <v>1348344.9576456524</v>
      </c>
      <c r="J421" s="9">
        <f t="shared" si="136"/>
        <v>0.57043620846945897</v>
      </c>
      <c r="K421" s="9">
        <f t="shared" si="137"/>
        <v>163549.72600017203</v>
      </c>
      <c r="L421" s="9">
        <f t="shared" si="138"/>
        <v>2490.6855194865684</v>
      </c>
      <c r="M421" s="9">
        <f t="shared" si="139"/>
        <v>2180.1740611576097</v>
      </c>
      <c r="N421" s="9">
        <f t="shared" si="140"/>
        <v>2592.9510328041642</v>
      </c>
      <c r="O421" s="9">
        <f t="shared" si="141"/>
        <v>2942.9945270580629</v>
      </c>
      <c r="P421" s="9">
        <f t="shared" si="142"/>
        <v>72.773715584271486</v>
      </c>
      <c r="Q421" s="9">
        <f t="shared" si="143"/>
        <v>26.79776191000164</v>
      </c>
      <c r="R421" s="9">
        <f t="shared" si="144"/>
        <v>698226.39133445546</v>
      </c>
      <c r="S421" s="9">
        <f t="shared" si="145"/>
        <v>-60819.817837682553</v>
      </c>
      <c r="T421" s="9">
        <f t="shared" si="146"/>
        <v>-87222.015710871667</v>
      </c>
      <c r="U421" s="9">
        <f t="shared" si="147"/>
        <v>78521.463397064537</v>
      </c>
      <c r="V421" s="9">
        <f t="shared" si="148"/>
        <v>-3137512.9712850824</v>
      </c>
      <c r="W421" s="9">
        <f t="shared" si="149"/>
        <v>-37760.318936138734</v>
      </c>
      <c r="X421" s="9">
        <f t="shared" si="150"/>
        <v>-10332.14489514046</v>
      </c>
      <c r="Y421" s="9">
        <f t="shared" si="151"/>
        <v>309988.36592105386</v>
      </c>
      <c r="Z421" s="9">
        <f t="shared" si="152"/>
        <v>9301.3900301589783</v>
      </c>
      <c r="AA421" s="20"/>
      <c r="AB421" s="9">
        <v>-17798.94374971342</v>
      </c>
      <c r="AC421" s="9">
        <v>22.710555759540068</v>
      </c>
      <c r="AD421" s="9">
        <v>2.1613572187560146E-2</v>
      </c>
      <c r="AE421" s="9">
        <v>173245.50056903061</v>
      </c>
      <c r="AF421" s="9">
        <v>2822332.5615450265</v>
      </c>
      <c r="AG421" s="9">
        <v>1.7458137618937266</v>
      </c>
      <c r="AH421" s="9">
        <v>300994.90958450164</v>
      </c>
      <c r="AI421" s="9">
        <v>8751.5944196204073</v>
      </c>
      <c r="AJ421" s="9">
        <v>6730.5652271388008</v>
      </c>
      <c r="AK421" s="9">
        <v>8963.368592747418</v>
      </c>
      <c r="AL421" s="9">
        <v>13378.002732801413</v>
      </c>
      <c r="AM421" s="9">
        <v>10927.637329426938</v>
      </c>
      <c r="AN421" s="9">
        <v>269.80317251408587</v>
      </c>
      <c r="AO421" s="9">
        <v>21523023.177013017</v>
      </c>
      <c r="AP421" s="9">
        <v>1815382.1932676507</v>
      </c>
      <c r="AQ421" s="9">
        <v>2568436.8377676182</v>
      </c>
      <c r="AR421" s="9">
        <v>476968.72133436275</v>
      </c>
      <c r="AS421" s="9">
        <v>62299530.725816213</v>
      </c>
      <c r="AT421" s="9">
        <v>34203.131417900426</v>
      </c>
      <c r="AU421" s="9">
        <v>101612.46079484219</v>
      </c>
      <c r="AV421" s="9">
        <v>693904.83583202551</v>
      </c>
      <c r="AW421" s="9">
        <v>23933.999328781465</v>
      </c>
      <c r="AX421" s="20"/>
      <c r="AY421" s="9">
        <v>-374371.53587931045</v>
      </c>
      <c r="AZ421" s="9">
        <v>20.519879379180889</v>
      </c>
      <c r="BA421" s="9">
        <v>1.7083842094582597E-2</v>
      </c>
      <c r="BB421" s="9">
        <v>119853.00600597533</v>
      </c>
      <c r="BC421" s="9">
        <v>1473987.6038993741</v>
      </c>
      <c r="BD421" s="9">
        <v>1.1753775534242676</v>
      </c>
      <c r="BE421" s="9">
        <v>137445.18358432961</v>
      </c>
      <c r="BF421" s="9">
        <v>6260.9089001338389</v>
      </c>
      <c r="BG421" s="9">
        <v>4550.3911659811911</v>
      </c>
      <c r="BH421" s="9">
        <v>6370.4175599432538</v>
      </c>
      <c r="BI421" s="9">
        <v>10435.00820574335</v>
      </c>
      <c r="BJ421" s="9">
        <v>10854.863613842666</v>
      </c>
      <c r="BK421" s="9">
        <v>243.00541060408423</v>
      </c>
      <c r="BL421" s="9">
        <v>20824796.785678562</v>
      </c>
      <c r="BM421" s="9">
        <v>1876202.0111053332</v>
      </c>
      <c r="BN421" s="9">
        <v>2655658.8534784899</v>
      </c>
      <c r="BO421" s="9">
        <v>398447.25793729821</v>
      </c>
      <c r="BP421" s="9">
        <v>65437043.697101295</v>
      </c>
      <c r="BQ421" s="9">
        <v>71963.45035403916</v>
      </c>
      <c r="BR421" s="9">
        <v>111944.60568998265</v>
      </c>
      <c r="BS421" s="9">
        <v>383916.46991097165</v>
      </c>
      <c r="BT421" s="9">
        <v>14632.609298622487</v>
      </c>
      <c r="BU421" s="20"/>
    </row>
    <row r="422" spans="2:73" x14ac:dyDescent="0.2">
      <c r="B422" s="4" t="s">
        <v>59</v>
      </c>
      <c r="C422" s="12">
        <v>15</v>
      </c>
      <c r="D422" s="19"/>
      <c r="E422" s="9">
        <f t="shared" si="153"/>
        <v>501247.02623439243</v>
      </c>
      <c r="F422" s="9">
        <f t="shared" si="132"/>
        <v>2.4179834114753689</v>
      </c>
      <c r="G422" s="9">
        <f t="shared" si="133"/>
        <v>4.9774960557552629E-3</v>
      </c>
      <c r="H422" s="9">
        <f t="shared" si="134"/>
        <v>58330.634209307362</v>
      </c>
      <c r="I422" s="9">
        <f t="shared" si="135"/>
        <v>1475654.9908942494</v>
      </c>
      <c r="J422" s="9">
        <f t="shared" si="136"/>
        <v>0.62376304221032308</v>
      </c>
      <c r="K422" s="9">
        <f t="shared" si="137"/>
        <v>178580.7788509297</v>
      </c>
      <c r="L422" s="9">
        <f t="shared" si="138"/>
        <v>2722.9825547282844</v>
      </c>
      <c r="M422" s="9">
        <f t="shared" si="139"/>
        <v>2394.9037282234985</v>
      </c>
      <c r="N422" s="9">
        <f t="shared" si="140"/>
        <v>2834.8813851740433</v>
      </c>
      <c r="O422" s="9">
        <f t="shared" si="141"/>
        <v>3243.909448268374</v>
      </c>
      <c r="P422" s="9">
        <f t="shared" si="142"/>
        <v>88.759114664891968</v>
      </c>
      <c r="Q422" s="9">
        <f t="shared" si="143"/>
        <v>29.705909680788182</v>
      </c>
      <c r="R422" s="9">
        <f t="shared" si="144"/>
        <v>902777.64703333378</v>
      </c>
      <c r="S422" s="9">
        <f t="shared" si="145"/>
        <v>-65032.81901646615</v>
      </c>
      <c r="T422" s="9">
        <f t="shared" si="146"/>
        <v>-93263.463324115146</v>
      </c>
      <c r="U422" s="9">
        <f t="shared" si="147"/>
        <v>86491.175153903314</v>
      </c>
      <c r="V422" s="9">
        <f t="shared" si="148"/>
        <v>-3376779.0411470085</v>
      </c>
      <c r="W422" s="9">
        <f t="shared" si="149"/>
        <v>-40617.003751353092</v>
      </c>
      <c r="X422" s="9">
        <f t="shared" si="150"/>
        <v>-11090.342633049295</v>
      </c>
      <c r="Y422" s="9">
        <f t="shared" si="151"/>
        <v>338955.04441083886</v>
      </c>
      <c r="Z422" s="9">
        <f t="shared" si="152"/>
        <v>10201.208957693249</v>
      </c>
      <c r="AA422" s="20"/>
      <c r="AB422" s="9">
        <v>100134.66636370277</v>
      </c>
      <c r="AC422" s="9">
        <v>24.403568460597743</v>
      </c>
      <c r="AD422" s="9">
        <v>2.3281612585665194E-2</v>
      </c>
      <c r="AE422" s="9">
        <v>186744.56921570946</v>
      </c>
      <c r="AF422" s="9">
        <v>3054927.4236435788</v>
      </c>
      <c r="AG422" s="9">
        <v>1.883096135164896</v>
      </c>
      <c r="AH422" s="9">
        <v>325843.47554842575</v>
      </c>
      <c r="AI422" s="9">
        <v>9431.0992334431139</v>
      </c>
      <c r="AJ422" s="9">
        <v>7270.3228346319165</v>
      </c>
      <c r="AK422" s="9">
        <v>9660.3287708275238</v>
      </c>
      <c r="AL422" s="9">
        <v>14424.275382993392</v>
      </c>
      <c r="AM422" s="9">
        <v>11718.97012949632</v>
      </c>
      <c r="AN422" s="9">
        <v>290.06884961373561</v>
      </c>
      <c r="AO422" s="9">
        <v>23215059.917403214</v>
      </c>
      <c r="AP422" s="9">
        <v>1945183.6214535332</v>
      </c>
      <c r="AQ422" s="9">
        <v>2752085.3082599812</v>
      </c>
      <c r="AR422" s="9">
        <v>513398.95151529409</v>
      </c>
      <c r="AS422" s="9">
        <v>66734339.205747262</v>
      </c>
      <c r="AT422" s="9">
        <v>36486.693056545984</v>
      </c>
      <c r="AU422" s="9">
        <v>108850.30632050347</v>
      </c>
      <c r="AV422" s="9">
        <v>750294.11931545124</v>
      </c>
      <c r="AW422" s="9">
        <v>25879.004634788769</v>
      </c>
      <c r="AX422" s="20"/>
      <c r="AY422" s="9">
        <v>-401112.35987068963</v>
      </c>
      <c r="AZ422" s="9">
        <v>21.985585049122374</v>
      </c>
      <c r="BA422" s="9">
        <v>1.8304116529909931E-2</v>
      </c>
      <c r="BB422" s="9">
        <v>128413.9350064021</v>
      </c>
      <c r="BC422" s="9">
        <v>1579272.4327493294</v>
      </c>
      <c r="BD422" s="9">
        <v>1.259333092954573</v>
      </c>
      <c r="BE422" s="9">
        <v>147262.69669749605</v>
      </c>
      <c r="BF422" s="9">
        <v>6708.1166787148295</v>
      </c>
      <c r="BG422" s="9">
        <v>4875.419106408418</v>
      </c>
      <c r="BH422" s="9">
        <v>6825.4473856534805</v>
      </c>
      <c r="BI422" s="9">
        <v>11180.365934725018</v>
      </c>
      <c r="BJ422" s="9">
        <v>11630.211014831428</v>
      </c>
      <c r="BK422" s="9">
        <v>260.36293993294743</v>
      </c>
      <c r="BL422" s="9">
        <v>22312282.27036988</v>
      </c>
      <c r="BM422" s="9">
        <v>2010216.4404699993</v>
      </c>
      <c r="BN422" s="9">
        <v>2845348.7715840964</v>
      </c>
      <c r="BO422" s="9">
        <v>426907.77636139077</v>
      </c>
      <c r="BP422" s="9">
        <v>70111118.24689427</v>
      </c>
      <c r="BQ422" s="9">
        <v>77103.696807899076</v>
      </c>
      <c r="BR422" s="9">
        <v>119940.64895355277</v>
      </c>
      <c r="BS422" s="9">
        <v>411339.07490461238</v>
      </c>
      <c r="BT422" s="9">
        <v>15677.795677095521</v>
      </c>
      <c r="BU422" s="20"/>
    </row>
    <row r="423" spans="2:73" x14ac:dyDescent="0.2">
      <c r="B423" s="4" t="s">
        <v>59</v>
      </c>
      <c r="C423" s="12">
        <v>16</v>
      </c>
      <c r="D423" s="19"/>
      <c r="E423" s="9">
        <f t="shared" si="153"/>
        <v>697206.96177215653</v>
      </c>
      <c r="F423" s="9">
        <f t="shared" si="132"/>
        <v>2.7643619820115504</v>
      </c>
      <c r="G423" s="9">
        <f t="shared" si="133"/>
        <v>5.5678104274159181E-3</v>
      </c>
      <c r="H423" s="9">
        <f t="shared" si="134"/>
        <v>64306.578711942595</v>
      </c>
      <c r="I423" s="9">
        <f t="shared" si="135"/>
        <v>1604729.7347750741</v>
      </c>
      <c r="J423" s="9">
        <f t="shared" si="136"/>
        <v>0.67824263536294804</v>
      </c>
      <c r="K423" s="9">
        <f t="shared" si="137"/>
        <v>190575.26124616832</v>
      </c>
      <c r="L423" s="9">
        <f t="shared" si="138"/>
        <v>2994.5730297937798</v>
      </c>
      <c r="M423" s="9">
        <f t="shared" si="139"/>
        <v>2654.7660259011491</v>
      </c>
      <c r="N423" s="9">
        <f t="shared" si="140"/>
        <v>3117.0698056780575</v>
      </c>
      <c r="O423" s="9">
        <f t="shared" si="141"/>
        <v>3705.7800667284919</v>
      </c>
      <c r="P423" s="9">
        <f t="shared" si="142"/>
        <v>152.98653579552956</v>
      </c>
      <c r="Q423" s="9">
        <f t="shared" si="143"/>
        <v>34.749561388315783</v>
      </c>
      <c r="R423" s="9">
        <f t="shared" si="144"/>
        <v>2065289.260668315</v>
      </c>
      <c r="S423" s="9">
        <f t="shared" si="145"/>
        <v>-59864.291920722695</v>
      </c>
      <c r="T423" s="9">
        <f t="shared" si="146"/>
        <v>-85851.277486400213</v>
      </c>
      <c r="U423" s="9">
        <f t="shared" si="147"/>
        <v>96404.082463197759</v>
      </c>
      <c r="V423" s="9">
        <f t="shared" si="148"/>
        <v>-3254393.3254052103</v>
      </c>
      <c r="W423" s="9">
        <f t="shared" si="149"/>
        <v>-38235.955954361089</v>
      </c>
      <c r="X423" s="9">
        <f t="shared" si="150"/>
        <v>-10802.204035648509</v>
      </c>
      <c r="Y423" s="9">
        <f t="shared" si="151"/>
        <v>368294.35239359428</v>
      </c>
      <c r="Z423" s="9">
        <f t="shared" si="152"/>
        <v>11149.380027458556</v>
      </c>
      <c r="AA423" s="20"/>
      <c r="AB423" s="9">
        <v>269353.77791008761</v>
      </c>
      <c r="AC423" s="9">
        <v>26.21565270107542</v>
      </c>
      <c r="AD423" s="9">
        <v>2.5092201392653179E-2</v>
      </c>
      <c r="AE423" s="9">
        <v>201281.44271877146</v>
      </c>
      <c r="AF423" s="9">
        <v>3289286.9963743589</v>
      </c>
      <c r="AG423" s="9">
        <v>2.0215312678478257</v>
      </c>
      <c r="AH423" s="9">
        <v>347655.47105683072</v>
      </c>
      <c r="AI423" s="9">
        <v>10149.897487089598</v>
      </c>
      <c r="AJ423" s="9">
        <v>7855.2130727367939</v>
      </c>
      <c r="AK423" s="9">
        <v>10397.547017041772</v>
      </c>
      <c r="AL423" s="9">
        <v>15631.503730435181</v>
      </c>
      <c r="AM423" s="9">
        <v>12558.544951615713</v>
      </c>
      <c r="AN423" s="9">
        <v>312.47003065012638</v>
      </c>
      <c r="AO423" s="9">
        <v>25865057.015729524</v>
      </c>
      <c r="AP423" s="9">
        <v>2084366.577913943</v>
      </c>
      <c r="AQ423" s="9">
        <v>2949187.4122033012</v>
      </c>
      <c r="AR423" s="9">
        <v>551772.37724868127</v>
      </c>
      <c r="AS423" s="9">
        <v>71530799.471281961</v>
      </c>
      <c r="AT423" s="9">
        <v>44007.987307397903</v>
      </c>
      <c r="AU423" s="9">
        <v>117134.48818147447</v>
      </c>
      <c r="AV423" s="9">
        <v>807056.03229184728</v>
      </c>
      <c r="AW423" s="9">
        <v>27872.362083027099</v>
      </c>
      <c r="AX423" s="20"/>
      <c r="AY423" s="9">
        <v>-427853.18386206892</v>
      </c>
      <c r="AZ423" s="9">
        <v>23.45129071906387</v>
      </c>
      <c r="BA423" s="9">
        <v>1.9524390965237261E-2</v>
      </c>
      <c r="BB423" s="9">
        <v>136974.86400682887</v>
      </c>
      <c r="BC423" s="9">
        <v>1684557.2615992848</v>
      </c>
      <c r="BD423" s="9">
        <v>1.3432886324848776</v>
      </c>
      <c r="BE423" s="9">
        <v>157080.2098106624</v>
      </c>
      <c r="BF423" s="9">
        <v>7155.3244572958183</v>
      </c>
      <c r="BG423" s="9">
        <v>5200.4470468356449</v>
      </c>
      <c r="BH423" s="9">
        <v>7280.4772113637146</v>
      </c>
      <c r="BI423" s="9">
        <v>11925.723663706689</v>
      </c>
      <c r="BJ423" s="9">
        <v>12405.558415820184</v>
      </c>
      <c r="BK423" s="9">
        <v>277.72046926181059</v>
      </c>
      <c r="BL423" s="9">
        <v>23799767.755061209</v>
      </c>
      <c r="BM423" s="9">
        <v>2144230.8698346657</v>
      </c>
      <c r="BN423" s="9">
        <v>3035038.6896897014</v>
      </c>
      <c r="BO423" s="9">
        <v>455368.29478548351</v>
      </c>
      <c r="BP423" s="9">
        <v>74785192.796687171</v>
      </c>
      <c r="BQ423" s="9">
        <v>82243.943261758992</v>
      </c>
      <c r="BR423" s="9">
        <v>127936.69221712298</v>
      </c>
      <c r="BS423" s="9">
        <v>438761.679898253</v>
      </c>
      <c r="BT423" s="9">
        <v>16722.982055568544</v>
      </c>
      <c r="BU423" s="20"/>
    </row>
    <row r="424" spans="2:73" x14ac:dyDescent="0.2">
      <c r="B424" s="4" t="s">
        <v>59</v>
      </c>
      <c r="C424" s="12">
        <v>17</v>
      </c>
      <c r="D424" s="19"/>
      <c r="E424" s="9">
        <f t="shared" si="153"/>
        <v>533621.9665364814</v>
      </c>
      <c r="F424" s="9">
        <f t="shared" si="132"/>
        <v>2.7700274413128412</v>
      </c>
      <c r="G424" s="9">
        <f t="shared" si="133"/>
        <v>5.7601963973753049E-3</v>
      </c>
      <c r="H424" s="9">
        <f t="shared" si="134"/>
        <v>67776.007360102114</v>
      </c>
      <c r="I424" s="9">
        <f t="shared" si="135"/>
        <v>1734947.7293279178</v>
      </c>
      <c r="J424" s="9">
        <f t="shared" si="136"/>
        <v>0.7325147157490941</v>
      </c>
      <c r="K424" s="9">
        <f t="shared" si="137"/>
        <v>212260.96759733229</v>
      </c>
      <c r="L424" s="9">
        <f t="shared" si="138"/>
        <v>3169.2712982832154</v>
      </c>
      <c r="M424" s="9">
        <f t="shared" si="139"/>
        <v>2790.337058813855</v>
      </c>
      <c r="N424" s="9">
        <f t="shared" si="140"/>
        <v>3300.1860266294643</v>
      </c>
      <c r="O424" s="9">
        <f t="shared" si="141"/>
        <v>3706.2057648212904</v>
      </c>
      <c r="P424" s="9">
        <f t="shared" si="142"/>
        <v>75.012685528952716</v>
      </c>
      <c r="Q424" s="9">
        <f t="shared" si="143"/>
        <v>33.570755636285639</v>
      </c>
      <c r="R424" s="9">
        <f t="shared" si="144"/>
        <v>397303.93895434216</v>
      </c>
      <c r="S424" s="9">
        <f t="shared" si="145"/>
        <v>-82534.72967180796</v>
      </c>
      <c r="T424" s="9">
        <f t="shared" si="146"/>
        <v>-118360.76367200678</v>
      </c>
      <c r="U424" s="9">
        <f t="shared" si="147"/>
        <v>100884.28052664665</v>
      </c>
      <c r="V424" s="9">
        <f t="shared" si="148"/>
        <v>-4207640.6634323299</v>
      </c>
      <c r="W424" s="9">
        <f t="shared" si="149"/>
        <v>-51406.45598875323</v>
      </c>
      <c r="X424" s="9">
        <f t="shared" si="150"/>
        <v>-13632.392395595132</v>
      </c>
      <c r="Y424" s="9">
        <f t="shared" si="151"/>
        <v>398331.63728682842</v>
      </c>
      <c r="Z424" s="9">
        <f t="shared" si="152"/>
        <v>11988.341063944139</v>
      </c>
      <c r="AA424" s="20"/>
      <c r="AB424" s="9">
        <v>79027.958683032994</v>
      </c>
      <c r="AC424" s="9">
        <v>27.687023830318196</v>
      </c>
      <c r="AD424" s="9">
        <v>2.6504861797939878E-2</v>
      </c>
      <c r="AE424" s="9">
        <v>213311.80036735773</v>
      </c>
      <c r="AF424" s="9">
        <v>3524789.8197771572</v>
      </c>
      <c r="AG424" s="9">
        <v>2.1597588877642759</v>
      </c>
      <c r="AH424" s="9">
        <v>379158.69052116113</v>
      </c>
      <c r="AI424" s="9">
        <v>10771.803534160023</v>
      </c>
      <c r="AJ424" s="9">
        <v>8315.8120460767295</v>
      </c>
      <c r="AK424" s="9">
        <v>11035.693063703409</v>
      </c>
      <c r="AL424" s="9">
        <v>16377.287157509645</v>
      </c>
      <c r="AM424" s="9">
        <v>13255.918502337903</v>
      </c>
      <c r="AN424" s="9">
        <v>328.6487542269594</v>
      </c>
      <c r="AO424" s="9">
        <v>25684557.178706881</v>
      </c>
      <c r="AP424" s="9">
        <v>2195710.5695275241</v>
      </c>
      <c r="AQ424" s="9">
        <v>3106367.844123302</v>
      </c>
      <c r="AR424" s="9">
        <v>584713.09373622295</v>
      </c>
      <c r="AS424" s="9">
        <v>75251626.683047786</v>
      </c>
      <c r="AT424" s="9">
        <v>35977.73372686575</v>
      </c>
      <c r="AU424" s="9">
        <v>122300.34308509809</v>
      </c>
      <c r="AV424" s="9">
        <v>864515.92217872257</v>
      </c>
      <c r="AW424" s="9">
        <v>29756.509497985731</v>
      </c>
      <c r="AX424" s="20"/>
      <c r="AY424" s="9">
        <v>-454594.00785344839</v>
      </c>
      <c r="AZ424" s="9">
        <v>24.916996389005355</v>
      </c>
      <c r="BA424" s="9">
        <v>2.0744665400564574E-2</v>
      </c>
      <c r="BB424" s="9">
        <v>145535.79300725562</v>
      </c>
      <c r="BC424" s="9">
        <v>1789842.0904492394</v>
      </c>
      <c r="BD424" s="9">
        <v>1.4272441720151818</v>
      </c>
      <c r="BE424" s="9">
        <v>166897.72292382884</v>
      </c>
      <c r="BF424" s="9">
        <v>7602.5322358768071</v>
      </c>
      <c r="BG424" s="9">
        <v>5525.4749872628745</v>
      </c>
      <c r="BH424" s="9">
        <v>7735.507037073945</v>
      </c>
      <c r="BI424" s="9">
        <v>12671.081392688355</v>
      </c>
      <c r="BJ424" s="9">
        <v>13180.90581680895</v>
      </c>
      <c r="BK424" s="9">
        <v>295.07799859067376</v>
      </c>
      <c r="BL424" s="9">
        <v>25287253.239752539</v>
      </c>
      <c r="BM424" s="9">
        <v>2278245.299199332</v>
      </c>
      <c r="BN424" s="9">
        <v>3224728.6077953088</v>
      </c>
      <c r="BO424" s="9">
        <v>483828.8132095763</v>
      </c>
      <c r="BP424" s="9">
        <v>79459267.346480116</v>
      </c>
      <c r="BQ424" s="9">
        <v>87384.189715618981</v>
      </c>
      <c r="BR424" s="9">
        <v>135932.73548069323</v>
      </c>
      <c r="BS424" s="9">
        <v>466184.28489189415</v>
      </c>
      <c r="BT424" s="9">
        <v>17768.168434041592</v>
      </c>
      <c r="BU424" s="20"/>
    </row>
    <row r="425" spans="2:73" x14ac:dyDescent="0.2">
      <c r="B425" s="4" t="s">
        <v>59</v>
      </c>
      <c r="C425" s="12">
        <v>18</v>
      </c>
      <c r="D425" s="19"/>
      <c r="E425" s="9">
        <f t="shared" si="153"/>
        <v>743870.38783622626</v>
      </c>
      <c r="F425" s="9">
        <f t="shared" si="132"/>
        <v>3.1333957844032767</v>
      </c>
      <c r="G425" s="9">
        <f t="shared" si="133"/>
        <v>6.3789964426332578E-3</v>
      </c>
      <c r="H425" s="9">
        <f t="shared" si="134"/>
        <v>74020.071889350278</v>
      </c>
      <c r="I425" s="9">
        <f t="shared" si="135"/>
        <v>1870215.8966827132</v>
      </c>
      <c r="J425" s="9">
        <f t="shared" si="136"/>
        <v>0.78956363444973432</v>
      </c>
      <c r="K425" s="9">
        <f t="shared" si="137"/>
        <v>224842.21587231845</v>
      </c>
      <c r="L425" s="9">
        <f t="shared" si="138"/>
        <v>3453.3053481710795</v>
      </c>
      <c r="M425" s="9">
        <f t="shared" si="139"/>
        <v>3062.9054554145159</v>
      </c>
      <c r="N425" s="9">
        <f t="shared" si="140"/>
        <v>3595.3159473786336</v>
      </c>
      <c r="O425" s="9">
        <f t="shared" si="141"/>
        <v>4190.3943138915129</v>
      </c>
      <c r="P425" s="9">
        <f t="shared" si="142"/>
        <v>142.53933158775908</v>
      </c>
      <c r="Q425" s="9">
        <f t="shared" si="143"/>
        <v>38.865242389323043</v>
      </c>
      <c r="R425" s="9">
        <f t="shared" si="144"/>
        <v>1616612.8834938407</v>
      </c>
      <c r="S425" s="9">
        <f t="shared" si="145"/>
        <v>-77098.058505282737</v>
      </c>
      <c r="T425" s="9">
        <f t="shared" si="146"/>
        <v>-110564.02834657626</v>
      </c>
      <c r="U425" s="9">
        <f t="shared" si="147"/>
        <v>111296.08912638912</v>
      </c>
      <c r="V425" s="9">
        <f t="shared" si="148"/>
        <v>-4078765.7251464874</v>
      </c>
      <c r="W425" s="9">
        <f t="shared" si="149"/>
        <v>-48909.809547154568</v>
      </c>
      <c r="X425" s="9">
        <f t="shared" si="150"/>
        <v>-13325.019704354927</v>
      </c>
      <c r="Y425" s="9">
        <f t="shared" si="151"/>
        <v>429055.15292055649</v>
      </c>
      <c r="Z425" s="9">
        <f t="shared" si="152"/>
        <v>12983.395451836637</v>
      </c>
      <c r="AA425" s="20"/>
      <c r="AB425" s="9">
        <v>262535.55599139881</v>
      </c>
      <c r="AC425" s="9">
        <v>29.516097843350131</v>
      </c>
      <c r="AD425" s="9">
        <v>2.8343936278525161E-2</v>
      </c>
      <c r="AE425" s="9">
        <v>228116.7938970328</v>
      </c>
      <c r="AF425" s="9">
        <v>3765342.8159819082</v>
      </c>
      <c r="AG425" s="9">
        <v>2.3007633459952213</v>
      </c>
      <c r="AH425" s="9">
        <v>401557.45190931374</v>
      </c>
      <c r="AI425" s="9">
        <v>11503.045362628876</v>
      </c>
      <c r="AJ425" s="9">
        <v>8913.4083831046155</v>
      </c>
      <c r="AK425" s="9">
        <v>11785.852810162813</v>
      </c>
      <c r="AL425" s="9">
        <v>17606.833435561533</v>
      </c>
      <c r="AM425" s="9">
        <v>14098.792549385467</v>
      </c>
      <c r="AN425" s="9">
        <v>351.30077030885985</v>
      </c>
      <c r="AO425" s="9">
        <v>28391351.607937705</v>
      </c>
      <c r="AP425" s="9">
        <v>2335161.6700587161</v>
      </c>
      <c r="AQ425" s="9">
        <v>3303854.4975543371</v>
      </c>
      <c r="AR425" s="9">
        <v>623585.42076005798</v>
      </c>
      <c r="AS425" s="9">
        <v>80054576.171126589</v>
      </c>
      <c r="AT425" s="9">
        <v>43614.626622324315</v>
      </c>
      <c r="AU425" s="9">
        <v>130603.75903990839</v>
      </c>
      <c r="AV425" s="9">
        <v>922662.04280609125</v>
      </c>
      <c r="AW425" s="9">
        <v>31796.750264351249</v>
      </c>
      <c r="AX425" s="20"/>
      <c r="AY425" s="9">
        <v>-481334.83184482751</v>
      </c>
      <c r="AZ425" s="9">
        <v>26.382702058946855</v>
      </c>
      <c r="BA425" s="9">
        <v>2.1964939835891904E-2</v>
      </c>
      <c r="BB425" s="9">
        <v>154096.72200768252</v>
      </c>
      <c r="BC425" s="9">
        <v>1895126.9192991951</v>
      </c>
      <c r="BD425" s="9">
        <v>1.5111997115454869</v>
      </c>
      <c r="BE425" s="9">
        <v>176715.23603699528</v>
      </c>
      <c r="BF425" s="9">
        <v>8049.7400144577969</v>
      </c>
      <c r="BG425" s="9">
        <v>5850.5029276900996</v>
      </c>
      <c r="BH425" s="9">
        <v>8190.536862784179</v>
      </c>
      <c r="BI425" s="9">
        <v>13416.439121670021</v>
      </c>
      <c r="BJ425" s="9">
        <v>13956.253217797708</v>
      </c>
      <c r="BK425" s="9">
        <v>312.43552791953681</v>
      </c>
      <c r="BL425" s="9">
        <v>26774738.724443864</v>
      </c>
      <c r="BM425" s="9">
        <v>2412259.7285639988</v>
      </c>
      <c r="BN425" s="9">
        <v>3414418.5259009134</v>
      </c>
      <c r="BO425" s="9">
        <v>512289.33163366886</v>
      </c>
      <c r="BP425" s="9">
        <v>84133341.896273077</v>
      </c>
      <c r="BQ425" s="9">
        <v>92524.436169478882</v>
      </c>
      <c r="BR425" s="9">
        <v>143928.77874426331</v>
      </c>
      <c r="BS425" s="9">
        <v>493606.88988553477</v>
      </c>
      <c r="BT425" s="9">
        <v>18813.354812514612</v>
      </c>
      <c r="BU425" s="20"/>
    </row>
    <row r="426" spans="2:73" x14ac:dyDescent="0.2">
      <c r="B426" s="4" t="s">
        <v>59</v>
      </c>
      <c r="C426" s="12">
        <v>19</v>
      </c>
      <c r="D426" s="19"/>
      <c r="E426" s="9">
        <f t="shared" si="153"/>
        <v>959242.6349259105</v>
      </c>
      <c r="F426" s="9">
        <f t="shared" si="132"/>
        <v>3.4967641274937336</v>
      </c>
      <c r="G426" s="9">
        <f t="shared" si="133"/>
        <v>6.997796487891169E-3</v>
      </c>
      <c r="H426" s="9">
        <f t="shared" si="134"/>
        <v>80264.136418594979</v>
      </c>
      <c r="I426" s="9">
        <f t="shared" si="135"/>
        <v>2005484.0640374923</v>
      </c>
      <c r="J426" s="9">
        <f t="shared" si="136"/>
        <v>0.84661255315036366</v>
      </c>
      <c r="K426" s="9">
        <f t="shared" si="137"/>
        <v>237423.4641473048</v>
      </c>
      <c r="L426" s="9">
        <f t="shared" si="138"/>
        <v>3737.3393980588535</v>
      </c>
      <c r="M426" s="9">
        <f t="shared" si="139"/>
        <v>3335.4738520151504</v>
      </c>
      <c r="N426" s="9">
        <f t="shared" si="140"/>
        <v>3890.4458681277138</v>
      </c>
      <c r="O426" s="9">
        <f t="shared" si="141"/>
        <v>4674.5828629617026</v>
      </c>
      <c r="P426" s="9">
        <f t="shared" si="142"/>
        <v>210.06597764658181</v>
      </c>
      <c r="Q426" s="9">
        <f t="shared" si="143"/>
        <v>44.159729142360675</v>
      </c>
      <c r="R426" s="9">
        <f t="shared" si="144"/>
        <v>2835921.8280333467</v>
      </c>
      <c r="S426" s="9">
        <f t="shared" si="145"/>
        <v>-71661.38733875379</v>
      </c>
      <c r="T426" s="9">
        <f t="shared" si="146"/>
        <v>-102767.29302114435</v>
      </c>
      <c r="U426" s="9">
        <f t="shared" si="147"/>
        <v>121707.8977261316</v>
      </c>
      <c r="V426" s="9">
        <f t="shared" si="148"/>
        <v>-3949890.7868605256</v>
      </c>
      <c r="W426" s="9">
        <f t="shared" si="149"/>
        <v>-46413.163105556509</v>
      </c>
      <c r="X426" s="9">
        <f t="shared" si="150"/>
        <v>-13017.64701311462</v>
      </c>
      <c r="Y426" s="9">
        <f t="shared" si="151"/>
        <v>459778.66855427751</v>
      </c>
      <c r="Z426" s="9">
        <f t="shared" si="152"/>
        <v>13978.449839729114</v>
      </c>
      <c r="AA426" s="20"/>
      <c r="AB426" s="9">
        <v>451166.97908970359</v>
      </c>
      <c r="AC426" s="9">
        <v>31.345171856382073</v>
      </c>
      <c r="AD426" s="9">
        <v>3.0183010759110396E-2</v>
      </c>
      <c r="AE426" s="9">
        <v>242921.78742670425</v>
      </c>
      <c r="AF426" s="9">
        <v>4005895.8121866421</v>
      </c>
      <c r="AG426" s="9">
        <v>2.441767804226155</v>
      </c>
      <c r="AH426" s="9">
        <v>423956.21329746634</v>
      </c>
      <c r="AI426" s="9">
        <v>12234.287191097636</v>
      </c>
      <c r="AJ426" s="9">
        <v>9511.0047201324815</v>
      </c>
      <c r="AK426" s="9">
        <v>12536.01255662212</v>
      </c>
      <c r="AL426" s="9">
        <v>18836.379713613391</v>
      </c>
      <c r="AM426" s="9">
        <v>14941.666596433055</v>
      </c>
      <c r="AN426" s="9">
        <v>373.95278639076065</v>
      </c>
      <c r="AO426" s="9">
        <v>31098146.03716854</v>
      </c>
      <c r="AP426" s="9">
        <v>2474612.7705899118</v>
      </c>
      <c r="AQ426" s="9">
        <v>3501341.1509853778</v>
      </c>
      <c r="AR426" s="9">
        <v>662457.74778389314</v>
      </c>
      <c r="AS426" s="9">
        <v>84857525.659205496</v>
      </c>
      <c r="AT426" s="9">
        <v>51251.519517782319</v>
      </c>
      <c r="AU426" s="9">
        <v>138907.17499471884</v>
      </c>
      <c r="AV426" s="9">
        <v>980808.16343345295</v>
      </c>
      <c r="AW426" s="9">
        <v>33836.991030716767</v>
      </c>
      <c r="AX426" s="20"/>
      <c r="AY426" s="9">
        <v>-508075.65583620692</v>
      </c>
      <c r="AZ426" s="9">
        <v>27.84840772888834</v>
      </c>
      <c r="BA426" s="9">
        <v>2.3185214271219227E-2</v>
      </c>
      <c r="BB426" s="9">
        <v>162657.65100810927</v>
      </c>
      <c r="BC426" s="9">
        <v>2000411.7481491498</v>
      </c>
      <c r="BD426" s="9">
        <v>1.5951552510757914</v>
      </c>
      <c r="BE426" s="9">
        <v>186532.74915016154</v>
      </c>
      <c r="BF426" s="9">
        <v>8496.947793038782</v>
      </c>
      <c r="BG426" s="9">
        <v>6175.530868117331</v>
      </c>
      <c r="BH426" s="9">
        <v>8645.5666884944058</v>
      </c>
      <c r="BI426" s="9">
        <v>14161.796850651688</v>
      </c>
      <c r="BJ426" s="9">
        <v>14731.600618786473</v>
      </c>
      <c r="BK426" s="9">
        <v>329.79305724839998</v>
      </c>
      <c r="BL426" s="9">
        <v>28262224.209135193</v>
      </c>
      <c r="BM426" s="9">
        <v>2546274.1579286656</v>
      </c>
      <c r="BN426" s="9">
        <v>3604108.4440065222</v>
      </c>
      <c r="BO426" s="9">
        <v>540749.85005776153</v>
      </c>
      <c r="BP426" s="9">
        <v>88807416.446066022</v>
      </c>
      <c r="BQ426" s="9">
        <v>97664.682623338827</v>
      </c>
      <c r="BR426" s="9">
        <v>151924.82200783346</v>
      </c>
      <c r="BS426" s="9">
        <v>521029.49487917544</v>
      </c>
      <c r="BT426" s="9">
        <v>19858.541190987653</v>
      </c>
      <c r="BU426" s="20"/>
    </row>
    <row r="427" spans="2:73" x14ac:dyDescent="0.2">
      <c r="B427" s="5" t="s">
        <v>59</v>
      </c>
      <c r="C427" s="13">
        <v>20</v>
      </c>
      <c r="D427" s="19"/>
      <c r="E427" s="10">
        <f t="shared" si="153"/>
        <v>1214034.1817593989</v>
      </c>
      <c r="F427" s="10">
        <f t="shared" si="132"/>
        <v>3.8726008770843414</v>
      </c>
      <c r="G427" s="10">
        <f t="shared" si="133"/>
        <v>7.6302648711494558E-3</v>
      </c>
      <c r="H427" s="10">
        <f t="shared" si="134"/>
        <v>86682.575182852044</v>
      </c>
      <c r="I427" s="10">
        <f t="shared" si="135"/>
        <v>2143052.6009673579</v>
      </c>
      <c r="J427" s="10">
        <f t="shared" si="136"/>
        <v>0.90447913760104148</v>
      </c>
      <c r="K427" s="10">
        <f t="shared" si="137"/>
        <v>250031.4015222938</v>
      </c>
      <c r="L427" s="10">
        <f t="shared" si="138"/>
        <v>4024.9786404470069</v>
      </c>
      <c r="M427" s="10">
        <f t="shared" si="139"/>
        <v>3615.1716518659241</v>
      </c>
      <c r="N427" s="10">
        <f t="shared" si="140"/>
        <v>4189.4175523771828</v>
      </c>
      <c r="O427" s="10">
        <f t="shared" si="141"/>
        <v>5168.9490467821706</v>
      </c>
      <c r="P427" s="10">
        <f t="shared" si="142"/>
        <v>281.4578924554171</v>
      </c>
      <c r="Q427" s="10">
        <f t="shared" si="143"/>
        <v>49.58164877039917</v>
      </c>
      <c r="R427" s="10">
        <f t="shared" si="144"/>
        <v>4076839.8895732649</v>
      </c>
      <c r="S427" s="10">
        <f t="shared" si="145"/>
        <v>-65679.393472220749</v>
      </c>
      <c r="T427" s="10">
        <f t="shared" si="146"/>
        <v>-94186.237245704513</v>
      </c>
      <c r="U427" s="10">
        <f t="shared" si="147"/>
        <v>132597.7861008778</v>
      </c>
      <c r="V427" s="10">
        <f t="shared" si="148"/>
        <v>-3802567.9895744473</v>
      </c>
      <c r="W427" s="10">
        <f t="shared" si="149"/>
        <v>-43808.523203955963</v>
      </c>
      <c r="X427" s="10">
        <f t="shared" si="150"/>
        <v>-12589.33551937429</v>
      </c>
      <c r="Y427" s="10">
        <f t="shared" si="151"/>
        <v>491051.12791302742</v>
      </c>
      <c r="Z427" s="10">
        <f t="shared" si="152"/>
        <v>14997.163640121868</v>
      </c>
      <c r="AA427" s="20"/>
      <c r="AB427" s="10">
        <v>679217.70193181233</v>
      </c>
      <c r="AC427" s="10">
        <v>33.186714275914184</v>
      </c>
      <c r="AD427" s="10">
        <v>3.2035753577696009E-2</v>
      </c>
      <c r="AE427" s="10">
        <v>257901.15519138813</v>
      </c>
      <c r="AF427" s="10">
        <v>4248749.1779664624</v>
      </c>
      <c r="AG427" s="10">
        <v>2.5835899282071382</v>
      </c>
      <c r="AH427" s="10">
        <v>446381.66378562176</v>
      </c>
      <c r="AI427" s="10">
        <v>12969.13421206678</v>
      </c>
      <c r="AJ427" s="10">
        <v>10115.730460410479</v>
      </c>
      <c r="AK427" s="10">
        <v>13290.014066581823</v>
      </c>
      <c r="AL427" s="10">
        <v>20076.103626415526</v>
      </c>
      <c r="AM427" s="10">
        <v>15788.405912230646</v>
      </c>
      <c r="AN427" s="10">
        <v>396.73223534766237</v>
      </c>
      <c r="AO427" s="10">
        <v>33826549.583399773</v>
      </c>
      <c r="AP427" s="10">
        <v>2614609.1938211098</v>
      </c>
      <c r="AQ427" s="10">
        <v>3699612.1248664223</v>
      </c>
      <c r="AR427" s="10">
        <v>701808.15458273201</v>
      </c>
      <c r="AS427" s="10">
        <v>89678923.006284505</v>
      </c>
      <c r="AT427" s="10">
        <v>58996.405873242751</v>
      </c>
      <c r="AU427" s="10">
        <v>147331.52975202946</v>
      </c>
      <c r="AV427" s="10">
        <v>1039503.2277858439</v>
      </c>
      <c r="AW427" s="10">
        <v>35900.891209582558</v>
      </c>
      <c r="AX427" s="20"/>
      <c r="AY427" s="10">
        <v>-534816.47982758668</v>
      </c>
      <c r="AZ427" s="10">
        <v>29.314113398829843</v>
      </c>
      <c r="BA427" s="10">
        <v>2.4405488706546553E-2</v>
      </c>
      <c r="BB427" s="10">
        <v>171218.58000853608</v>
      </c>
      <c r="BC427" s="10">
        <v>2105696.5769991046</v>
      </c>
      <c r="BD427" s="10">
        <v>1.6791107906060967</v>
      </c>
      <c r="BE427" s="10">
        <v>196350.26226332795</v>
      </c>
      <c r="BF427" s="10">
        <v>8944.1555716197727</v>
      </c>
      <c r="BG427" s="10">
        <v>6500.5588085445552</v>
      </c>
      <c r="BH427" s="10">
        <v>9100.5965142046407</v>
      </c>
      <c r="BI427" s="10">
        <v>14907.154579633356</v>
      </c>
      <c r="BJ427" s="10">
        <v>15506.948019775229</v>
      </c>
      <c r="BK427" s="10">
        <v>347.1505865772632</v>
      </c>
      <c r="BL427" s="10">
        <v>29749709.693826508</v>
      </c>
      <c r="BM427" s="10">
        <v>2680288.5872933306</v>
      </c>
      <c r="BN427" s="10">
        <v>3793798.3621121268</v>
      </c>
      <c r="BO427" s="10">
        <v>569210.36848185421</v>
      </c>
      <c r="BP427" s="10">
        <v>93481490.995858952</v>
      </c>
      <c r="BQ427" s="10">
        <v>102804.92907719871</v>
      </c>
      <c r="BR427" s="10">
        <v>159920.86527140375</v>
      </c>
      <c r="BS427" s="10">
        <v>548452.09987281647</v>
      </c>
      <c r="BT427" s="10">
        <v>20903.727569460691</v>
      </c>
      <c r="BU427" s="20"/>
    </row>
    <row r="428" spans="2:73" x14ac:dyDescent="0.2">
      <c r="B428" s="7" t="s">
        <v>60</v>
      </c>
      <c r="C428" s="11">
        <v>1</v>
      </c>
      <c r="D428" s="19"/>
      <c r="E428" s="8">
        <f t="shared" si="153"/>
        <v>0</v>
      </c>
      <c r="F428" s="8">
        <f t="shared" si="132"/>
        <v>0</v>
      </c>
      <c r="G428" s="8">
        <f t="shared" si="133"/>
        <v>0</v>
      </c>
      <c r="H428" s="8">
        <f t="shared" si="134"/>
        <v>0</v>
      </c>
      <c r="I428" s="8">
        <f t="shared" si="135"/>
        <v>0</v>
      </c>
      <c r="J428" s="8">
        <f t="shared" si="136"/>
        <v>0</v>
      </c>
      <c r="K428" s="8">
        <f t="shared" si="137"/>
        <v>0</v>
      </c>
      <c r="L428" s="8">
        <f t="shared" si="138"/>
        <v>0</v>
      </c>
      <c r="M428" s="8">
        <f t="shared" si="139"/>
        <v>0</v>
      </c>
      <c r="N428" s="8">
        <f t="shared" si="140"/>
        <v>0</v>
      </c>
      <c r="O428" s="8">
        <f t="shared" si="141"/>
        <v>0</v>
      </c>
      <c r="P428" s="8">
        <f t="shared" si="142"/>
        <v>0</v>
      </c>
      <c r="Q428" s="8">
        <f t="shared" si="143"/>
        <v>0</v>
      </c>
      <c r="R428" s="8">
        <f t="shared" si="144"/>
        <v>0</v>
      </c>
      <c r="S428" s="8">
        <f t="shared" si="145"/>
        <v>0</v>
      </c>
      <c r="T428" s="8">
        <f t="shared" si="146"/>
        <v>0</v>
      </c>
      <c r="U428" s="8">
        <f t="shared" si="147"/>
        <v>0</v>
      </c>
      <c r="V428" s="8">
        <f t="shared" si="148"/>
        <v>0</v>
      </c>
      <c r="W428" s="8">
        <f t="shared" si="149"/>
        <v>0</v>
      </c>
      <c r="X428" s="8">
        <f t="shared" si="150"/>
        <v>0</v>
      </c>
      <c r="Y428" s="8">
        <f t="shared" si="151"/>
        <v>0</v>
      </c>
      <c r="Z428" s="8">
        <f t="shared" si="152"/>
        <v>0</v>
      </c>
      <c r="AA428" s="20"/>
      <c r="AB428" s="8">
        <v>-26740.823991379308</v>
      </c>
      <c r="AC428" s="8">
        <v>1.4657056699414917</v>
      </c>
      <c r="AD428" s="8">
        <v>1.2202744353273284E-3</v>
      </c>
      <c r="AE428" s="8">
        <v>8560.9290004268023</v>
      </c>
      <c r="AF428" s="8">
        <v>105284.82884995527</v>
      </c>
      <c r="AG428" s="8">
        <v>8.3955539530304837E-2</v>
      </c>
      <c r="AH428" s="8">
        <v>9817.5131131663984</v>
      </c>
      <c r="AI428" s="8">
        <v>447.20777858098864</v>
      </c>
      <c r="AJ428" s="8">
        <v>325.0279404272278</v>
      </c>
      <c r="AK428" s="8">
        <v>455.02982571023216</v>
      </c>
      <c r="AL428" s="8">
        <v>745.35772898166795</v>
      </c>
      <c r="AM428" s="8">
        <v>775.34740098876114</v>
      </c>
      <c r="AN428" s="8">
        <v>17.357529328863158</v>
      </c>
      <c r="AO428" s="8">
        <v>1487485.4846913256</v>
      </c>
      <c r="AP428" s="8">
        <v>134014.42936466658</v>
      </c>
      <c r="AQ428" s="8">
        <v>189689.91810560631</v>
      </c>
      <c r="AR428" s="8">
        <v>28460.518424092719</v>
      </c>
      <c r="AS428" s="8">
        <v>4674074.5497929482</v>
      </c>
      <c r="AT428" s="8">
        <v>5140.2464538599361</v>
      </c>
      <c r="AU428" s="8">
        <v>7996.0432635701854</v>
      </c>
      <c r="AV428" s="8">
        <v>27422.604993640809</v>
      </c>
      <c r="AW428" s="8">
        <v>1045.186378473034</v>
      </c>
      <c r="AX428" s="20"/>
      <c r="AY428" s="8">
        <v>-26740.823991379308</v>
      </c>
      <c r="AZ428" s="8">
        <v>1.4657056699414917</v>
      </c>
      <c r="BA428" s="8">
        <v>1.2202744353273284E-3</v>
      </c>
      <c r="BB428" s="8">
        <v>8560.9290004268023</v>
      </c>
      <c r="BC428" s="8">
        <v>105284.82884995527</v>
      </c>
      <c r="BD428" s="8">
        <v>8.3955539530304837E-2</v>
      </c>
      <c r="BE428" s="8">
        <v>9817.5131131663984</v>
      </c>
      <c r="BF428" s="8">
        <v>447.20777858098864</v>
      </c>
      <c r="BG428" s="8">
        <v>325.0279404272278</v>
      </c>
      <c r="BH428" s="8">
        <v>455.02982571023216</v>
      </c>
      <c r="BI428" s="8">
        <v>745.35772898166795</v>
      </c>
      <c r="BJ428" s="8">
        <v>775.34740098876114</v>
      </c>
      <c r="BK428" s="8">
        <v>17.357529328863158</v>
      </c>
      <c r="BL428" s="8">
        <v>1487485.4846913256</v>
      </c>
      <c r="BM428" s="8">
        <v>134014.42936466658</v>
      </c>
      <c r="BN428" s="8">
        <v>189689.91810560631</v>
      </c>
      <c r="BO428" s="8">
        <v>28460.518424092719</v>
      </c>
      <c r="BP428" s="8">
        <v>4674074.5497929482</v>
      </c>
      <c r="BQ428" s="8">
        <v>5140.2464538599361</v>
      </c>
      <c r="BR428" s="8">
        <v>7996.0432635701854</v>
      </c>
      <c r="BS428" s="8">
        <v>27422.604993640809</v>
      </c>
      <c r="BT428" s="8">
        <v>1045.186378473034</v>
      </c>
      <c r="BU428" s="20"/>
    </row>
    <row r="429" spans="2:73" x14ac:dyDescent="0.2">
      <c r="B429" s="4" t="s">
        <v>60</v>
      </c>
      <c r="C429" s="12">
        <v>2</v>
      </c>
      <c r="D429" s="19"/>
      <c r="E429" s="9">
        <f t="shared" si="153"/>
        <v>0</v>
      </c>
      <c r="F429" s="9">
        <f t="shared" si="132"/>
        <v>0</v>
      </c>
      <c r="G429" s="9">
        <f t="shared" si="133"/>
        <v>0</v>
      </c>
      <c r="H429" s="9">
        <f t="shared" si="134"/>
        <v>0</v>
      </c>
      <c r="I429" s="9">
        <f t="shared" si="135"/>
        <v>0</v>
      </c>
      <c r="J429" s="9">
        <f t="shared" si="136"/>
        <v>0</v>
      </c>
      <c r="K429" s="9">
        <f t="shared" si="137"/>
        <v>0</v>
      </c>
      <c r="L429" s="9">
        <f t="shared" si="138"/>
        <v>0</v>
      </c>
      <c r="M429" s="9">
        <f t="shared" si="139"/>
        <v>0</v>
      </c>
      <c r="N429" s="9">
        <f t="shared" si="140"/>
        <v>0</v>
      </c>
      <c r="O429" s="9">
        <f t="shared" si="141"/>
        <v>0</v>
      </c>
      <c r="P429" s="9">
        <f t="shared" si="142"/>
        <v>0</v>
      </c>
      <c r="Q429" s="9">
        <f t="shared" si="143"/>
        <v>0</v>
      </c>
      <c r="R429" s="9">
        <f t="shared" si="144"/>
        <v>0</v>
      </c>
      <c r="S429" s="9">
        <f t="shared" si="145"/>
        <v>0</v>
      </c>
      <c r="T429" s="9">
        <f t="shared" si="146"/>
        <v>0</v>
      </c>
      <c r="U429" s="9">
        <f t="shared" si="147"/>
        <v>0</v>
      </c>
      <c r="V429" s="9">
        <f t="shared" si="148"/>
        <v>0</v>
      </c>
      <c r="W429" s="9">
        <f t="shared" si="149"/>
        <v>0</v>
      </c>
      <c r="X429" s="9">
        <f t="shared" si="150"/>
        <v>0</v>
      </c>
      <c r="Y429" s="9">
        <f t="shared" si="151"/>
        <v>0</v>
      </c>
      <c r="Z429" s="9">
        <f t="shared" si="152"/>
        <v>0</v>
      </c>
      <c r="AA429" s="20"/>
      <c r="AB429" s="9">
        <v>-53481.647982758615</v>
      </c>
      <c r="AC429" s="9">
        <v>2.9314113398829833</v>
      </c>
      <c r="AD429" s="9">
        <v>2.4405488706546567E-3</v>
      </c>
      <c r="AE429" s="9">
        <v>17121.858000853605</v>
      </c>
      <c r="AF429" s="9">
        <v>210569.65769991055</v>
      </c>
      <c r="AG429" s="9">
        <v>0.16791107906060967</v>
      </c>
      <c r="AH429" s="9">
        <v>19635.026226332797</v>
      </c>
      <c r="AI429" s="9">
        <v>894.41555716197729</v>
      </c>
      <c r="AJ429" s="9">
        <v>650.05588085445561</v>
      </c>
      <c r="AK429" s="9">
        <v>910.05965142046432</v>
      </c>
      <c r="AL429" s="9">
        <v>1490.7154579633359</v>
      </c>
      <c r="AM429" s="9">
        <v>1550.6948019775223</v>
      </c>
      <c r="AN429" s="9">
        <v>34.715058657726317</v>
      </c>
      <c r="AO429" s="9">
        <v>2974970.9693826512</v>
      </c>
      <c r="AP429" s="9">
        <v>268028.85872933315</v>
      </c>
      <c r="AQ429" s="9">
        <v>379379.83621121262</v>
      </c>
      <c r="AR429" s="9">
        <v>56921.036848185438</v>
      </c>
      <c r="AS429" s="9">
        <v>9348149.0995858964</v>
      </c>
      <c r="AT429" s="9">
        <v>10280.492907719872</v>
      </c>
      <c r="AU429" s="9">
        <v>15992.086527140371</v>
      </c>
      <c r="AV429" s="9">
        <v>54845.209987281618</v>
      </c>
      <c r="AW429" s="9">
        <v>2090.372756946068</v>
      </c>
      <c r="AX429" s="20"/>
      <c r="AY429" s="9">
        <v>-53481.647982758615</v>
      </c>
      <c r="AZ429" s="9">
        <v>2.9314113398829833</v>
      </c>
      <c r="BA429" s="9">
        <v>2.4405488706546567E-3</v>
      </c>
      <c r="BB429" s="9">
        <v>17121.858000853605</v>
      </c>
      <c r="BC429" s="9">
        <v>210569.65769991055</v>
      </c>
      <c r="BD429" s="9">
        <v>0.16791107906060967</v>
      </c>
      <c r="BE429" s="9">
        <v>19635.026226332797</v>
      </c>
      <c r="BF429" s="9">
        <v>894.41555716197729</v>
      </c>
      <c r="BG429" s="9">
        <v>650.05588085445561</v>
      </c>
      <c r="BH429" s="9">
        <v>910.05965142046432</v>
      </c>
      <c r="BI429" s="9">
        <v>1490.7154579633359</v>
      </c>
      <c r="BJ429" s="9">
        <v>1550.6948019775223</v>
      </c>
      <c r="BK429" s="9">
        <v>34.715058657726317</v>
      </c>
      <c r="BL429" s="9">
        <v>2974970.9693826512</v>
      </c>
      <c r="BM429" s="9">
        <v>268028.85872933315</v>
      </c>
      <c r="BN429" s="9">
        <v>379379.83621121262</v>
      </c>
      <c r="BO429" s="9">
        <v>56921.036848185438</v>
      </c>
      <c r="BP429" s="9">
        <v>9348149.0995858964</v>
      </c>
      <c r="BQ429" s="9">
        <v>10280.492907719872</v>
      </c>
      <c r="BR429" s="9">
        <v>15992.086527140371</v>
      </c>
      <c r="BS429" s="9">
        <v>54845.209987281618</v>
      </c>
      <c r="BT429" s="9">
        <v>2090.372756946068</v>
      </c>
      <c r="BU429" s="20"/>
    </row>
    <row r="430" spans="2:73" x14ac:dyDescent="0.2">
      <c r="B430" s="4" t="s">
        <v>60</v>
      </c>
      <c r="C430" s="12">
        <v>3</v>
      </c>
      <c r="D430" s="19"/>
      <c r="E430" s="9">
        <f t="shared" si="153"/>
        <v>-753632.30486943538</v>
      </c>
      <c r="F430" s="9">
        <f t="shared" si="132"/>
        <v>-0.40064055590069891</v>
      </c>
      <c r="G430" s="9">
        <f t="shared" si="133"/>
        <v>-3.0459633100443249E-4</v>
      </c>
      <c r="H430" s="9">
        <f t="shared" si="134"/>
        <v>-98.870902444727108</v>
      </c>
      <c r="I430" s="9">
        <f t="shared" si="135"/>
        <v>86731.091549019795</v>
      </c>
      <c r="J430" s="9">
        <f t="shared" si="136"/>
        <v>3.8201240048502338E-2</v>
      </c>
      <c r="K430" s="9">
        <f t="shared" si="137"/>
        <v>25094.742345570408</v>
      </c>
      <c r="L430" s="9">
        <f t="shared" si="138"/>
        <v>47.133412098500685</v>
      </c>
      <c r="M430" s="9">
        <f t="shared" si="139"/>
        <v>-63.64797536661797</v>
      </c>
      <c r="N430" s="9">
        <f t="shared" si="140"/>
        <v>50.480825155576895</v>
      </c>
      <c r="O430" s="9">
        <f t="shared" si="141"/>
        <v>-485.83550961894616</v>
      </c>
      <c r="P430" s="9">
        <f t="shared" si="142"/>
        <v>-222.84060943987151</v>
      </c>
      <c r="Q430" s="9">
        <f t="shared" si="143"/>
        <v>-7.6449631228234907</v>
      </c>
      <c r="R430" s="9">
        <f t="shared" si="144"/>
        <v>-3996696.607489123</v>
      </c>
      <c r="S430" s="9">
        <f t="shared" si="145"/>
        <v>-47116.790237200737</v>
      </c>
      <c r="T430" s="9">
        <f t="shared" si="146"/>
        <v>-67583.856383087928</v>
      </c>
      <c r="U430" s="9">
        <f t="shared" si="147"/>
        <v>-5626.4843099415448</v>
      </c>
      <c r="V430" s="9">
        <f t="shared" si="148"/>
        <v>-1856207.6030415036</v>
      </c>
      <c r="W430" s="9">
        <f t="shared" si="149"/>
        <v>-24892.12461536923</v>
      </c>
      <c r="X430" s="9">
        <f t="shared" si="150"/>
        <v>-6069.0410768548645</v>
      </c>
      <c r="Y430" s="9">
        <f t="shared" si="151"/>
        <v>21083.987693679373</v>
      </c>
      <c r="Z430" s="9">
        <f t="shared" si="152"/>
        <v>338.19694485133959</v>
      </c>
      <c r="AA430" s="20"/>
      <c r="AB430" s="9">
        <v>-833854.77684357332</v>
      </c>
      <c r="AC430" s="9">
        <v>3.9964764539237736</v>
      </c>
      <c r="AD430" s="9">
        <v>3.3562269749775509E-3</v>
      </c>
      <c r="AE430" s="9">
        <v>25583.916098835689</v>
      </c>
      <c r="AF430" s="9">
        <v>402585.57809888583</v>
      </c>
      <c r="AG430" s="9">
        <v>0.29006785863941681</v>
      </c>
      <c r="AH430" s="9">
        <v>54547.281685069625</v>
      </c>
      <c r="AI430" s="9">
        <v>1388.7567478414669</v>
      </c>
      <c r="AJ430" s="9">
        <v>911.43584591506567</v>
      </c>
      <c r="AK430" s="9">
        <v>1415.5703022862733</v>
      </c>
      <c r="AL430" s="9">
        <v>1750.2376773260571</v>
      </c>
      <c r="AM430" s="9">
        <v>2103.201593526413</v>
      </c>
      <c r="AN430" s="9">
        <v>44.427624863765971</v>
      </c>
      <c r="AO430" s="9">
        <v>465759.84658485203</v>
      </c>
      <c r="AP430" s="9">
        <v>354926.49785679905</v>
      </c>
      <c r="AQ430" s="9">
        <v>501485.89793373086</v>
      </c>
      <c r="AR430" s="9">
        <v>79755.070962336584</v>
      </c>
      <c r="AS430" s="9">
        <v>12166016.046337344</v>
      </c>
      <c r="AT430" s="9">
        <v>-9471.3852537894199</v>
      </c>
      <c r="AU430" s="9">
        <v>17919.088713855694</v>
      </c>
      <c r="AV430" s="9">
        <v>103351.80267460183</v>
      </c>
      <c r="AW430" s="9">
        <v>3473.7560802704429</v>
      </c>
      <c r="AX430" s="20"/>
      <c r="AY430" s="9">
        <v>-80222.471974137938</v>
      </c>
      <c r="AZ430" s="9">
        <v>4.3971170098244725</v>
      </c>
      <c r="BA430" s="9">
        <v>3.6608233059819834E-3</v>
      </c>
      <c r="BB430" s="9">
        <v>25682.787001280416</v>
      </c>
      <c r="BC430" s="9">
        <v>315854.48654986604</v>
      </c>
      <c r="BD430" s="9">
        <v>0.25186661859091447</v>
      </c>
      <c r="BE430" s="9">
        <v>29452.539339499217</v>
      </c>
      <c r="BF430" s="9">
        <v>1341.6233357429662</v>
      </c>
      <c r="BG430" s="9">
        <v>975.08382128168364</v>
      </c>
      <c r="BH430" s="9">
        <v>1365.0894771306964</v>
      </c>
      <c r="BI430" s="9">
        <v>2236.0731869450033</v>
      </c>
      <c r="BJ430" s="9">
        <v>2326.0422029662845</v>
      </c>
      <c r="BK430" s="9">
        <v>52.072587986589461</v>
      </c>
      <c r="BL430" s="9">
        <v>4462456.4540739749</v>
      </c>
      <c r="BM430" s="9">
        <v>402043.28809399978</v>
      </c>
      <c r="BN430" s="9">
        <v>569069.75431681878</v>
      </c>
      <c r="BO430" s="9">
        <v>85381.555272278129</v>
      </c>
      <c r="BP430" s="9">
        <v>14022223.649378847</v>
      </c>
      <c r="BQ430" s="9">
        <v>15420.73936157981</v>
      </c>
      <c r="BR430" s="9">
        <v>23988.129790710558</v>
      </c>
      <c r="BS430" s="9">
        <v>82267.814980922456</v>
      </c>
      <c r="BT430" s="9">
        <v>3135.5591354191033</v>
      </c>
      <c r="BU430" s="20"/>
    </row>
    <row r="431" spans="2:73" x14ac:dyDescent="0.2">
      <c r="B431" s="4" t="s">
        <v>60</v>
      </c>
      <c r="C431" s="12">
        <v>4</v>
      </c>
      <c r="D431" s="19"/>
      <c r="E431" s="9">
        <f t="shared" si="153"/>
        <v>-594964.33703628089</v>
      </c>
      <c r="F431" s="9">
        <f t="shared" si="132"/>
        <v>-0.15533877603430746</v>
      </c>
      <c r="G431" s="9">
        <f t="shared" si="133"/>
        <v>1.1588338066071367E-4</v>
      </c>
      <c r="H431" s="9">
        <f t="shared" si="134"/>
        <v>4199.9296784067046</v>
      </c>
      <c r="I431" s="9">
        <f t="shared" si="135"/>
        <v>178869.21774035465</v>
      </c>
      <c r="J431" s="9">
        <f t="shared" si="136"/>
        <v>7.7224823481333194E-2</v>
      </c>
      <c r="K431" s="9">
        <f t="shared" si="137"/>
        <v>33679.600727426747</v>
      </c>
      <c r="L431" s="9">
        <f t="shared" si="138"/>
        <v>242.61403196465199</v>
      </c>
      <c r="M431" s="9">
        <f t="shared" si="139"/>
        <v>120.83035709449632</v>
      </c>
      <c r="N431" s="9">
        <f t="shared" si="140"/>
        <v>253.54318170741931</v>
      </c>
      <c r="O431" s="9">
        <f t="shared" si="141"/>
        <v>-156.87854840862292</v>
      </c>
      <c r="P431" s="9">
        <f t="shared" si="142"/>
        <v>-177.9381271698453</v>
      </c>
      <c r="Q431" s="9">
        <f t="shared" si="143"/>
        <v>-4.0698281220984995</v>
      </c>
      <c r="R431" s="9">
        <f t="shared" si="144"/>
        <v>-3169519.7036522268</v>
      </c>
      <c r="S431" s="9">
        <f t="shared" si="145"/>
        <v>-43550.804016270675</v>
      </c>
      <c r="T431" s="9">
        <f t="shared" si="146"/>
        <v>-62470.304127455223</v>
      </c>
      <c r="U431" s="9">
        <f t="shared" si="147"/>
        <v>1343.8153950770356</v>
      </c>
      <c r="V431" s="9">
        <f t="shared" si="148"/>
        <v>-1773015.4830554388</v>
      </c>
      <c r="W431" s="9">
        <f t="shared" si="149"/>
        <v>-23205.67658049248</v>
      </c>
      <c r="X431" s="9">
        <f t="shared" si="150"/>
        <v>-5895.7412299733369</v>
      </c>
      <c r="Y431" s="9">
        <f t="shared" si="151"/>
        <v>42078.582449904527</v>
      </c>
      <c r="Z431" s="9">
        <f t="shared" si="152"/>
        <v>1009.6104723017424</v>
      </c>
      <c r="AA431" s="20"/>
      <c r="AB431" s="9">
        <v>-701927.63300179818</v>
      </c>
      <c r="AC431" s="9">
        <v>5.7074839037316591</v>
      </c>
      <c r="AD431" s="9">
        <v>4.9969811219700271E-3</v>
      </c>
      <c r="AE431" s="9">
        <v>38443.645680113914</v>
      </c>
      <c r="AF431" s="9">
        <v>600008.53314017574</v>
      </c>
      <c r="AG431" s="9">
        <v>0.41304698160255254</v>
      </c>
      <c r="AH431" s="9">
        <v>72949.65318009234</v>
      </c>
      <c r="AI431" s="9">
        <v>2031.4451462886066</v>
      </c>
      <c r="AJ431" s="9">
        <v>1420.9421188034075</v>
      </c>
      <c r="AK431" s="9">
        <v>2073.6624845483479</v>
      </c>
      <c r="AL431" s="9">
        <v>2824.5523675180489</v>
      </c>
      <c r="AM431" s="9">
        <v>2923.4514767851992</v>
      </c>
      <c r="AN431" s="9">
        <v>65.360289193354134</v>
      </c>
      <c r="AO431" s="9">
        <v>2780422.2351130755</v>
      </c>
      <c r="AP431" s="9">
        <v>492506.91344239563</v>
      </c>
      <c r="AQ431" s="9">
        <v>696289.36829497002</v>
      </c>
      <c r="AR431" s="9">
        <v>115185.88909144791</v>
      </c>
      <c r="AS431" s="9">
        <v>16923282.716116354</v>
      </c>
      <c r="AT431" s="9">
        <v>-2644.690765052736</v>
      </c>
      <c r="AU431" s="9">
        <v>26088.431824307405</v>
      </c>
      <c r="AV431" s="9">
        <v>151769.00242446776</v>
      </c>
      <c r="AW431" s="9">
        <v>5190.3559861938784</v>
      </c>
      <c r="AX431" s="20"/>
      <c r="AY431" s="9">
        <v>-106963.29596551723</v>
      </c>
      <c r="AZ431" s="9">
        <v>5.8628226797659666</v>
      </c>
      <c r="BA431" s="9">
        <v>4.8810977413093135E-3</v>
      </c>
      <c r="BB431" s="9">
        <v>34243.716001707209</v>
      </c>
      <c r="BC431" s="9">
        <v>421139.31539982109</v>
      </c>
      <c r="BD431" s="9">
        <v>0.33582215812121935</v>
      </c>
      <c r="BE431" s="9">
        <v>39270.052452665594</v>
      </c>
      <c r="BF431" s="9">
        <v>1788.8311143239546</v>
      </c>
      <c r="BG431" s="9">
        <v>1300.1117617089112</v>
      </c>
      <c r="BH431" s="9">
        <v>1820.1193028409286</v>
      </c>
      <c r="BI431" s="9">
        <v>2981.4309159266718</v>
      </c>
      <c r="BJ431" s="9">
        <v>3101.3896039550445</v>
      </c>
      <c r="BK431" s="9">
        <v>69.430117315452634</v>
      </c>
      <c r="BL431" s="9">
        <v>5949941.9387653023</v>
      </c>
      <c r="BM431" s="9">
        <v>536057.7174586663</v>
      </c>
      <c r="BN431" s="9">
        <v>758759.67242242524</v>
      </c>
      <c r="BO431" s="9">
        <v>113842.07369637088</v>
      </c>
      <c r="BP431" s="9">
        <v>18696298.199171793</v>
      </c>
      <c r="BQ431" s="9">
        <v>20560.985815439744</v>
      </c>
      <c r="BR431" s="9">
        <v>31984.173054280742</v>
      </c>
      <c r="BS431" s="9">
        <v>109690.41997456324</v>
      </c>
      <c r="BT431" s="9">
        <v>4180.7455138921359</v>
      </c>
      <c r="BU431" s="20"/>
    </row>
    <row r="432" spans="2:73" x14ac:dyDescent="0.2">
      <c r="B432" s="4" t="s">
        <v>60</v>
      </c>
      <c r="C432" s="12">
        <v>5</v>
      </c>
      <c r="D432" s="19"/>
      <c r="E432" s="9">
        <f t="shared" si="153"/>
        <v>-402000.89524922753</v>
      </c>
      <c r="F432" s="9">
        <f t="shared" si="132"/>
        <v>0.10243141033217551</v>
      </c>
      <c r="G432" s="9">
        <f t="shared" si="133"/>
        <v>5.5003143032596093E-4</v>
      </c>
      <c r="H432" s="9">
        <f t="shared" si="134"/>
        <v>8673.1044942589069</v>
      </c>
      <c r="I432" s="9">
        <f t="shared" si="135"/>
        <v>273307.71350670198</v>
      </c>
      <c r="J432" s="9">
        <f t="shared" si="136"/>
        <v>0.11706607266417157</v>
      </c>
      <c r="K432" s="9">
        <f t="shared" si="137"/>
        <v>42291.14820928422</v>
      </c>
      <c r="L432" s="9">
        <f t="shared" si="138"/>
        <v>441.69984433084028</v>
      </c>
      <c r="M432" s="9">
        <f t="shared" si="139"/>
        <v>312.43809280564233</v>
      </c>
      <c r="N432" s="9">
        <f t="shared" si="140"/>
        <v>460.44730175930135</v>
      </c>
      <c r="O432" s="9">
        <f t="shared" si="141"/>
        <v>182.25604755176437</v>
      </c>
      <c r="P432" s="9">
        <f t="shared" si="142"/>
        <v>-129.17037614977971</v>
      </c>
      <c r="Q432" s="9">
        <f t="shared" si="143"/>
        <v>-0.36726024637235355</v>
      </c>
      <c r="R432" s="9">
        <f t="shared" si="144"/>
        <v>-2320733.6828151867</v>
      </c>
      <c r="S432" s="9">
        <f t="shared" si="145"/>
        <v>-39439.495095333317</v>
      </c>
      <c r="T432" s="9">
        <f t="shared" si="146"/>
        <v>-56572.431421812391</v>
      </c>
      <c r="U432" s="9">
        <f t="shared" si="147"/>
        <v>8792.1948750977172</v>
      </c>
      <c r="V432" s="9">
        <f t="shared" si="148"/>
        <v>-1671375.5040691234</v>
      </c>
      <c r="W432" s="9">
        <f t="shared" si="149"/>
        <v>-21411.235085615335</v>
      </c>
      <c r="X432" s="9">
        <f t="shared" si="150"/>
        <v>-5601.5025805913901</v>
      </c>
      <c r="Y432" s="9">
        <f t="shared" si="151"/>
        <v>63622.120931132697</v>
      </c>
      <c r="Z432" s="9">
        <f t="shared" si="152"/>
        <v>1704.6834122522487</v>
      </c>
      <c r="AA432" s="20"/>
      <c r="AB432" s="9">
        <v>-535705.01520612417</v>
      </c>
      <c r="AC432" s="9">
        <v>7.4309597600396362</v>
      </c>
      <c r="AD432" s="9">
        <v>6.6514036069625993E-3</v>
      </c>
      <c r="AE432" s="9">
        <v>51477.749496392928</v>
      </c>
      <c r="AF432" s="9">
        <v>799731.85775647813</v>
      </c>
      <c r="AG432" s="9">
        <v>0.53684377031569575</v>
      </c>
      <c r="AH432" s="9">
        <v>91378.713775116208</v>
      </c>
      <c r="AI432" s="9">
        <v>2677.7387372357834</v>
      </c>
      <c r="AJ432" s="9">
        <v>1937.5777949417811</v>
      </c>
      <c r="AK432" s="9">
        <v>2735.5964303104615</v>
      </c>
      <c r="AL432" s="9">
        <v>3909.0446924601033</v>
      </c>
      <c r="AM432" s="9">
        <v>3747.5666287940276</v>
      </c>
      <c r="AN432" s="9">
        <v>86.420386397943446</v>
      </c>
      <c r="AO432" s="9">
        <v>5116693.7406414403</v>
      </c>
      <c r="AP432" s="9">
        <v>630632.65172799933</v>
      </c>
      <c r="AQ432" s="9">
        <v>891877.1591062193</v>
      </c>
      <c r="AR432" s="9">
        <v>151094.78699556127</v>
      </c>
      <c r="AS432" s="9">
        <v>21698997.244895615</v>
      </c>
      <c r="AT432" s="9">
        <v>4289.9971836843451</v>
      </c>
      <c r="AU432" s="9">
        <v>34378.713737259546</v>
      </c>
      <c r="AV432" s="9">
        <v>200735.14589933681</v>
      </c>
      <c r="AW432" s="9">
        <v>6930.6153046174213</v>
      </c>
      <c r="AX432" s="20"/>
      <c r="AY432" s="9">
        <v>-133704.11995689667</v>
      </c>
      <c r="AZ432" s="9">
        <v>7.3285283497074607</v>
      </c>
      <c r="BA432" s="9">
        <v>6.1013721766366383E-3</v>
      </c>
      <c r="BB432" s="9">
        <v>42804.645002134021</v>
      </c>
      <c r="BC432" s="9">
        <v>526424.14424977615</v>
      </c>
      <c r="BD432" s="9">
        <v>0.41977769765152417</v>
      </c>
      <c r="BE432" s="9">
        <v>49087.565565831988</v>
      </c>
      <c r="BF432" s="9">
        <v>2236.0388929049432</v>
      </c>
      <c r="BG432" s="9">
        <v>1625.1397021361388</v>
      </c>
      <c r="BH432" s="9">
        <v>2275.1491285511602</v>
      </c>
      <c r="BI432" s="9">
        <v>3726.7886449083389</v>
      </c>
      <c r="BJ432" s="9">
        <v>3876.7370049438073</v>
      </c>
      <c r="BK432" s="9">
        <v>86.787646644315799</v>
      </c>
      <c r="BL432" s="9">
        <v>7437427.4234566269</v>
      </c>
      <c r="BM432" s="9">
        <v>670072.14682333264</v>
      </c>
      <c r="BN432" s="9">
        <v>948449.59052803169</v>
      </c>
      <c r="BO432" s="9">
        <v>142302.59212046355</v>
      </c>
      <c r="BP432" s="9">
        <v>23370372.748964738</v>
      </c>
      <c r="BQ432" s="9">
        <v>25701.232269299679</v>
      </c>
      <c r="BR432" s="9">
        <v>39980.216317850936</v>
      </c>
      <c r="BS432" s="9">
        <v>137113.02496820412</v>
      </c>
      <c r="BT432" s="9">
        <v>5225.9318923651726</v>
      </c>
      <c r="BU432" s="20"/>
    </row>
    <row r="433" spans="2:73" x14ac:dyDescent="0.2">
      <c r="B433" s="4" t="s">
        <v>60</v>
      </c>
      <c r="C433" s="12">
        <v>6</v>
      </c>
      <c r="D433" s="19"/>
      <c r="E433" s="9">
        <f t="shared" si="153"/>
        <v>-402777.72792446055</v>
      </c>
      <c r="F433" s="9">
        <f t="shared" si="132"/>
        <v>0.25475686978538548</v>
      </c>
      <c r="G433" s="9">
        <f t="shared" si="133"/>
        <v>8.7350856616740316E-4</v>
      </c>
      <c r="H433" s="9">
        <f t="shared" si="134"/>
        <v>12687.538931729905</v>
      </c>
      <c r="I433" s="9">
        <f t="shared" si="135"/>
        <v>373623.30455657048</v>
      </c>
      <c r="J433" s="9">
        <f t="shared" si="136"/>
        <v>0.15962581677787457</v>
      </c>
      <c r="K433" s="9">
        <f t="shared" si="137"/>
        <v>54638.204349137617</v>
      </c>
      <c r="L433" s="9">
        <f t="shared" si="138"/>
        <v>625.62168657786651</v>
      </c>
      <c r="M433" s="9">
        <f t="shared" si="139"/>
        <v>470.19951729118338</v>
      </c>
      <c r="N433" s="9">
        <f t="shared" si="140"/>
        <v>651.9747288820372</v>
      </c>
      <c r="O433" s="9">
        <f t="shared" si="141"/>
        <v>384.54117793041587</v>
      </c>
      <c r="P433" s="9">
        <f t="shared" si="142"/>
        <v>-128.39911507230318</v>
      </c>
      <c r="Q433" s="9">
        <f t="shared" si="143"/>
        <v>1.3792480983956068</v>
      </c>
      <c r="R433" s="9">
        <f t="shared" si="144"/>
        <v>-2375200.7800875111</v>
      </c>
      <c r="S433" s="9">
        <f t="shared" si="145"/>
        <v>-44804.647124652169</v>
      </c>
      <c r="T433" s="9">
        <f t="shared" si="146"/>
        <v>-64265.260721027385</v>
      </c>
      <c r="U433" s="9">
        <f t="shared" si="147"/>
        <v>14489.555059311213</v>
      </c>
      <c r="V433" s="9">
        <f t="shared" si="148"/>
        <v>-1937120.5489722341</v>
      </c>
      <c r="W433" s="9">
        <f t="shared" si="149"/>
        <v>-24747.709680851753</v>
      </c>
      <c r="X433" s="9">
        <f t="shared" si="150"/>
        <v>-6442.9940980550891</v>
      </c>
      <c r="Y433" s="9">
        <f t="shared" si="151"/>
        <v>86837.595104686654</v>
      </c>
      <c r="Z433" s="9">
        <f t="shared" si="152"/>
        <v>2388.8010173778212</v>
      </c>
      <c r="AA433" s="20"/>
      <c r="AB433" s="9">
        <v>-563222.67187273642</v>
      </c>
      <c r="AC433" s="9">
        <v>9.0489908894343305</v>
      </c>
      <c r="AD433" s="9">
        <v>8.1951551781313699E-3</v>
      </c>
      <c r="AE433" s="9">
        <v>64053.112934290737</v>
      </c>
      <c r="AF433" s="9">
        <v>1005332.2776563026</v>
      </c>
      <c r="AG433" s="9">
        <v>0.66335905395970352</v>
      </c>
      <c r="AH433" s="9">
        <v>113543.28302813605</v>
      </c>
      <c r="AI433" s="9">
        <v>3308.868358063799</v>
      </c>
      <c r="AJ433" s="9">
        <v>2420.3671598545507</v>
      </c>
      <c r="AK433" s="9">
        <v>3382.15368314343</v>
      </c>
      <c r="AL433" s="9">
        <v>4856.6875518204224</v>
      </c>
      <c r="AM433" s="9">
        <v>4523.6852908602659</v>
      </c>
      <c r="AN433" s="9">
        <v>105.52442407157453</v>
      </c>
      <c r="AO433" s="9">
        <v>6549712.1280604387</v>
      </c>
      <c r="AP433" s="9">
        <v>759281.9290633474</v>
      </c>
      <c r="AQ433" s="9">
        <v>1073874.2479126102</v>
      </c>
      <c r="AR433" s="9">
        <v>185252.66560386747</v>
      </c>
      <c r="AS433" s="9">
        <v>26107326.749785461</v>
      </c>
      <c r="AT433" s="9">
        <v>6093.7690423078684</v>
      </c>
      <c r="AU433" s="9">
        <v>41533.265483366027</v>
      </c>
      <c r="AV433" s="9">
        <v>251373.22506653157</v>
      </c>
      <c r="AW433" s="9">
        <v>8659.9192882160278</v>
      </c>
      <c r="AX433" s="20"/>
      <c r="AY433" s="9">
        <v>-160444.94394827588</v>
      </c>
      <c r="AZ433" s="9">
        <v>8.794234019648945</v>
      </c>
      <c r="BA433" s="9">
        <v>7.3216466119639667E-3</v>
      </c>
      <c r="BB433" s="9">
        <v>51365.574002560832</v>
      </c>
      <c r="BC433" s="9">
        <v>631708.97309973207</v>
      </c>
      <c r="BD433" s="9">
        <v>0.50373323718182894</v>
      </c>
      <c r="BE433" s="9">
        <v>58905.078678998434</v>
      </c>
      <c r="BF433" s="9">
        <v>2683.2466714859324</v>
      </c>
      <c r="BG433" s="9">
        <v>1950.1676425633673</v>
      </c>
      <c r="BH433" s="9">
        <v>2730.1789542613928</v>
      </c>
      <c r="BI433" s="9">
        <v>4472.1463738900065</v>
      </c>
      <c r="BJ433" s="9">
        <v>4652.0844059325691</v>
      </c>
      <c r="BK433" s="9">
        <v>104.14517597317892</v>
      </c>
      <c r="BL433" s="9">
        <v>8924912.9081479497</v>
      </c>
      <c r="BM433" s="9">
        <v>804086.57618799957</v>
      </c>
      <c r="BN433" s="9">
        <v>1138139.5086336376</v>
      </c>
      <c r="BO433" s="9">
        <v>170763.11054455626</v>
      </c>
      <c r="BP433" s="9">
        <v>28044447.298757695</v>
      </c>
      <c r="BQ433" s="9">
        <v>30841.47872315962</v>
      </c>
      <c r="BR433" s="9">
        <v>47976.259581421116</v>
      </c>
      <c r="BS433" s="9">
        <v>164535.62996184491</v>
      </c>
      <c r="BT433" s="9">
        <v>6271.1182708382066</v>
      </c>
      <c r="BU433" s="20"/>
    </row>
    <row r="434" spans="2:73" x14ac:dyDescent="0.2">
      <c r="B434" s="4" t="s">
        <v>60</v>
      </c>
      <c r="C434" s="12">
        <v>7</v>
      </c>
      <c r="D434" s="19"/>
      <c r="E434" s="9">
        <f t="shared" si="153"/>
        <v>-195269.1482773622</v>
      </c>
      <c r="F434" s="9">
        <f t="shared" si="132"/>
        <v>0.5320065710830022</v>
      </c>
      <c r="G434" s="9">
        <f t="shared" si="133"/>
        <v>1.3405014231953616E-3</v>
      </c>
      <c r="H434" s="9">
        <f t="shared" si="134"/>
        <v>17505.807823685347</v>
      </c>
      <c r="I434" s="9">
        <f t="shared" si="135"/>
        <v>475210.7344660071</v>
      </c>
      <c r="J434" s="9">
        <f t="shared" si="136"/>
        <v>0.20249462107419147</v>
      </c>
      <c r="K434" s="9">
        <f t="shared" si="137"/>
        <v>63892.551760661299</v>
      </c>
      <c r="L434" s="9">
        <f t="shared" si="138"/>
        <v>839.916772674203</v>
      </c>
      <c r="M434" s="9">
        <f t="shared" si="139"/>
        <v>676.26034000639993</v>
      </c>
      <c r="N434" s="9">
        <f t="shared" si="140"/>
        <v>874.68349069573378</v>
      </c>
      <c r="O434" s="9">
        <f t="shared" si="141"/>
        <v>749.27923375218779</v>
      </c>
      <c r="P434" s="9">
        <f t="shared" si="142"/>
        <v>-75.970195084329134</v>
      </c>
      <c r="Q434" s="9">
        <f t="shared" si="143"/>
        <v>5.3596561314622164</v>
      </c>
      <c r="R434" s="9">
        <f t="shared" si="144"/>
        <v>-1462456.6427686885</v>
      </c>
      <c r="S434" s="9">
        <f t="shared" si="145"/>
        <v>-40381.94491208985</v>
      </c>
      <c r="T434" s="9">
        <f t="shared" si="146"/>
        <v>-57920.642607859569</v>
      </c>
      <c r="U434" s="9">
        <f t="shared" si="147"/>
        <v>22498.805452530942</v>
      </c>
      <c r="V434" s="9">
        <f t="shared" si="148"/>
        <v>-1827748.465800792</v>
      </c>
      <c r="W434" s="9">
        <f t="shared" si="149"/>
        <v>-22817.238140993493</v>
      </c>
      <c r="X434" s="9">
        <f t="shared" si="150"/>
        <v>-6126.4750427306935</v>
      </c>
      <c r="Y434" s="9">
        <f t="shared" si="151"/>
        <v>110019.85317213624</v>
      </c>
      <c r="Z434" s="9">
        <f t="shared" si="152"/>
        <v>3136.338895274188</v>
      </c>
      <c r="AA434" s="20"/>
      <c r="AB434" s="9">
        <v>-382454.91621701739</v>
      </c>
      <c r="AC434" s="9">
        <v>10.791946260673443</v>
      </c>
      <c r="AD434" s="9">
        <v>9.8824224704866567E-3</v>
      </c>
      <c r="AE434" s="9">
        <v>77432.310826672998</v>
      </c>
      <c r="AF434" s="9">
        <v>1212204.536415694</v>
      </c>
      <c r="AG434" s="9">
        <v>0.79018339778632518</v>
      </c>
      <c r="AH434" s="9">
        <v>132615.14355282611</v>
      </c>
      <c r="AI434" s="9">
        <v>3970.3712227411224</v>
      </c>
      <c r="AJ434" s="9">
        <v>2951.4559229969946</v>
      </c>
      <c r="AK434" s="9">
        <v>4059.8922706673593</v>
      </c>
      <c r="AL434" s="9">
        <v>5966.7833366238629</v>
      </c>
      <c r="AM434" s="9">
        <v>5351.4616118370031</v>
      </c>
      <c r="AN434" s="9">
        <v>126.86236143350432</v>
      </c>
      <c r="AO434" s="9">
        <v>8949941.7500705924</v>
      </c>
      <c r="AP434" s="9">
        <v>897719.06064057653</v>
      </c>
      <c r="AQ434" s="9">
        <v>1269908.7841313845</v>
      </c>
      <c r="AR434" s="9">
        <v>221722.43442117999</v>
      </c>
      <c r="AS434" s="9">
        <v>30890773.382749852</v>
      </c>
      <c r="AT434" s="9">
        <v>13164.487036026079</v>
      </c>
      <c r="AU434" s="9">
        <v>49845.827802260617</v>
      </c>
      <c r="AV434" s="9">
        <v>301978.08812762203</v>
      </c>
      <c r="AW434" s="9">
        <v>10452.643544585428</v>
      </c>
      <c r="AX434" s="20"/>
      <c r="AY434" s="9">
        <v>-187185.7679396552</v>
      </c>
      <c r="AZ434" s="9">
        <v>10.259939689590441</v>
      </c>
      <c r="BA434" s="9">
        <v>8.5419210472912951E-3</v>
      </c>
      <c r="BB434" s="9">
        <v>59926.503002987651</v>
      </c>
      <c r="BC434" s="9">
        <v>736993.80194968695</v>
      </c>
      <c r="BD434" s="9">
        <v>0.58768877671213371</v>
      </c>
      <c r="BE434" s="9">
        <v>68722.591792164807</v>
      </c>
      <c r="BF434" s="9">
        <v>3130.4544500669194</v>
      </c>
      <c r="BG434" s="9">
        <v>2275.1955829905946</v>
      </c>
      <c r="BH434" s="9">
        <v>3185.2087799716255</v>
      </c>
      <c r="BI434" s="9">
        <v>5217.5041028716751</v>
      </c>
      <c r="BJ434" s="9">
        <v>5427.4318069213323</v>
      </c>
      <c r="BK434" s="9">
        <v>121.5027053020421</v>
      </c>
      <c r="BL434" s="9">
        <v>10412398.392839281</v>
      </c>
      <c r="BM434" s="9">
        <v>938101.00555266638</v>
      </c>
      <c r="BN434" s="9">
        <v>1327829.426739244</v>
      </c>
      <c r="BO434" s="9">
        <v>199223.62896864905</v>
      </c>
      <c r="BP434" s="9">
        <v>32718521.848550644</v>
      </c>
      <c r="BQ434" s="9">
        <v>35981.725177019573</v>
      </c>
      <c r="BR434" s="9">
        <v>55972.302844991311</v>
      </c>
      <c r="BS434" s="9">
        <v>191958.23495548579</v>
      </c>
      <c r="BT434" s="9">
        <v>7316.3046493112397</v>
      </c>
      <c r="BU434" s="20"/>
    </row>
    <row r="435" spans="2:73" x14ac:dyDescent="0.2">
      <c r="B435" s="4" t="s">
        <v>60</v>
      </c>
      <c r="C435" s="12">
        <v>8</v>
      </c>
      <c r="D435" s="19"/>
      <c r="E435" s="9">
        <f t="shared" si="153"/>
        <v>-341673.68329690106</v>
      </c>
      <c r="F435" s="9">
        <f t="shared" si="132"/>
        <v>0.62950130110940883</v>
      </c>
      <c r="G435" s="9">
        <f t="shared" si="133"/>
        <v>1.629473729813884E-3</v>
      </c>
      <c r="H435" s="9">
        <f t="shared" si="134"/>
        <v>21529.60495289159</v>
      </c>
      <c r="I435" s="9">
        <f t="shared" si="135"/>
        <v>597171.58208088961</v>
      </c>
      <c r="J435" s="9">
        <f t="shared" si="136"/>
        <v>0.25362508925383576</v>
      </c>
      <c r="K435" s="9">
        <f t="shared" si="137"/>
        <v>81487.296237817733</v>
      </c>
      <c r="L435" s="9">
        <f t="shared" si="138"/>
        <v>1032.6462889961444</v>
      </c>
      <c r="M435" s="9">
        <f t="shared" si="139"/>
        <v>836.85985888470987</v>
      </c>
      <c r="N435" s="9">
        <f t="shared" si="140"/>
        <v>1075.9577750266112</v>
      </c>
      <c r="O435" s="9">
        <f t="shared" si="141"/>
        <v>875.37724563009851</v>
      </c>
      <c r="P435" s="9">
        <f t="shared" si="142"/>
        <v>-110.94594834107556</v>
      </c>
      <c r="Q435" s="9">
        <f t="shared" si="143"/>
        <v>5.91729418173</v>
      </c>
      <c r="R435" s="9">
        <f t="shared" si="144"/>
        <v>-2262401.468421679</v>
      </c>
      <c r="S435" s="9">
        <f t="shared" si="145"/>
        <v>-54110.486822192324</v>
      </c>
      <c r="T435" s="9">
        <f t="shared" si="146"/>
        <v>-77607.076409938047</v>
      </c>
      <c r="U435" s="9">
        <f t="shared" si="147"/>
        <v>28130.281201443839</v>
      </c>
      <c r="V435" s="9">
        <f t="shared" si="148"/>
        <v>-2430268.1486069039</v>
      </c>
      <c r="W435" s="9">
        <f t="shared" si="149"/>
        <v>-30944.376460801428</v>
      </c>
      <c r="X435" s="9">
        <f t="shared" si="150"/>
        <v>-7941.7703696810422</v>
      </c>
      <c r="Y435" s="9">
        <f t="shared" si="151"/>
        <v>138141.25723992661</v>
      </c>
      <c r="Z435" s="9">
        <f t="shared" si="152"/>
        <v>3954.9112967294095</v>
      </c>
      <c r="AA435" s="20"/>
      <c r="AB435" s="9">
        <v>-555600.27522793552</v>
      </c>
      <c r="AC435" s="9">
        <v>12.355146660641342</v>
      </c>
      <c r="AD435" s="9">
        <v>1.1391669212432511E-2</v>
      </c>
      <c r="AE435" s="9">
        <v>90017.036956306009</v>
      </c>
      <c r="AF435" s="9">
        <v>1439450.2128805318</v>
      </c>
      <c r="AG435" s="9">
        <v>0.92526940549627446</v>
      </c>
      <c r="AH435" s="9">
        <v>160027.40114314892</v>
      </c>
      <c r="AI435" s="9">
        <v>4610.3085176440536</v>
      </c>
      <c r="AJ435" s="9">
        <v>3437.0833823025323</v>
      </c>
      <c r="AK435" s="9">
        <v>4716.1963807084685</v>
      </c>
      <c r="AL435" s="9">
        <v>6838.2390774834421</v>
      </c>
      <c r="AM435" s="9">
        <v>6091.8332595690135</v>
      </c>
      <c r="AN435" s="9">
        <v>144.77752881263527</v>
      </c>
      <c r="AO435" s="9">
        <v>9637482.4091089256</v>
      </c>
      <c r="AP435" s="9">
        <v>1018004.9480951403</v>
      </c>
      <c r="AQ435" s="9">
        <v>1439912.2684349124</v>
      </c>
      <c r="AR435" s="9">
        <v>255814.42859418559</v>
      </c>
      <c r="AS435" s="9">
        <v>34962328.249736682</v>
      </c>
      <c r="AT435" s="9">
        <v>10177.595170078061</v>
      </c>
      <c r="AU435" s="9">
        <v>56026.575738880441</v>
      </c>
      <c r="AV435" s="9">
        <v>357522.09718905308</v>
      </c>
      <c r="AW435" s="9">
        <v>12316.402324513681</v>
      </c>
      <c r="AX435" s="20"/>
      <c r="AY435" s="9">
        <v>-213926.59193103446</v>
      </c>
      <c r="AZ435" s="9">
        <v>11.725645359531933</v>
      </c>
      <c r="BA435" s="9">
        <v>9.7621954826186269E-3</v>
      </c>
      <c r="BB435" s="9">
        <v>68487.432003414418</v>
      </c>
      <c r="BC435" s="9">
        <v>842278.63079964218</v>
      </c>
      <c r="BD435" s="9">
        <v>0.6716443162424387</v>
      </c>
      <c r="BE435" s="9">
        <v>78540.104905331187</v>
      </c>
      <c r="BF435" s="9">
        <v>3577.6622286479092</v>
      </c>
      <c r="BG435" s="9">
        <v>2600.2235234178224</v>
      </c>
      <c r="BH435" s="9">
        <v>3640.2386056818573</v>
      </c>
      <c r="BI435" s="9">
        <v>5962.8618318533436</v>
      </c>
      <c r="BJ435" s="9">
        <v>6202.7792079100891</v>
      </c>
      <c r="BK435" s="9">
        <v>138.86023463090527</v>
      </c>
      <c r="BL435" s="9">
        <v>11899883.877530605</v>
      </c>
      <c r="BM435" s="9">
        <v>1072115.4349173326</v>
      </c>
      <c r="BN435" s="9">
        <v>1517519.3448448505</v>
      </c>
      <c r="BO435" s="9">
        <v>227684.14739274175</v>
      </c>
      <c r="BP435" s="9">
        <v>37392596.398343585</v>
      </c>
      <c r="BQ435" s="9">
        <v>41121.971630879489</v>
      </c>
      <c r="BR435" s="9">
        <v>63968.346108561484</v>
      </c>
      <c r="BS435" s="9">
        <v>219380.83994912647</v>
      </c>
      <c r="BT435" s="9">
        <v>8361.4910277842719</v>
      </c>
      <c r="BU435" s="20"/>
    </row>
    <row r="436" spans="2:73" x14ac:dyDescent="0.2">
      <c r="B436" s="4" t="s">
        <v>60</v>
      </c>
      <c r="C436" s="12">
        <v>9</v>
      </c>
      <c r="D436" s="19"/>
      <c r="E436" s="9">
        <f t="shared" si="153"/>
        <v>-248976.64952228832</v>
      </c>
      <c r="F436" s="9">
        <f t="shared" si="132"/>
        <v>0.83003318906768975</v>
      </c>
      <c r="G436" s="9">
        <f t="shared" si="133"/>
        <v>2.0328418835604632E-3</v>
      </c>
      <c r="H436" s="9">
        <f t="shared" si="134"/>
        <v>26152.801410336557</v>
      </c>
      <c r="I436" s="9">
        <f t="shared" si="135"/>
        <v>714824.83442823589</v>
      </c>
      <c r="J436" s="9">
        <f t="shared" si="136"/>
        <v>0.30312216584009666</v>
      </c>
      <c r="K436" s="9">
        <f t="shared" si="137"/>
        <v>95584.938332332051</v>
      </c>
      <c r="L436" s="9">
        <f t="shared" si="138"/>
        <v>1248.1352713546512</v>
      </c>
      <c r="M436" s="9">
        <f t="shared" si="139"/>
        <v>1031.2644938972503</v>
      </c>
      <c r="N436" s="9">
        <f t="shared" si="140"/>
        <v>1300.3652423483277</v>
      </c>
      <c r="O436" s="9">
        <f t="shared" si="141"/>
        <v>1141.2104430840191</v>
      </c>
      <c r="P436" s="9">
        <f t="shared" si="142"/>
        <v>-100.44875948602657</v>
      </c>
      <c r="Q436" s="9">
        <f t="shared" si="143"/>
        <v>8.4065674656444003</v>
      </c>
      <c r="R436" s="9">
        <f t="shared" si="144"/>
        <v>-2151000.4477915317</v>
      </c>
      <c r="S436" s="9">
        <f t="shared" si="145"/>
        <v>-58733.754129988607</v>
      </c>
      <c r="T436" s="9">
        <f t="shared" si="146"/>
        <v>-84236.516881007003</v>
      </c>
      <c r="U436" s="9">
        <f t="shared" si="147"/>
        <v>35283.099360138905</v>
      </c>
      <c r="V436" s="9">
        <f t="shared" si="148"/>
        <v>-2678876.6647475883</v>
      </c>
      <c r="W436" s="9">
        <f t="shared" si="149"/>
        <v>-33972.60915656283</v>
      </c>
      <c r="X436" s="9">
        <f t="shared" si="150"/>
        <v>-8729.6297175700383</v>
      </c>
      <c r="Y436" s="9">
        <f t="shared" si="151"/>
        <v>165066.33010422951</v>
      </c>
      <c r="Z436" s="9">
        <f t="shared" si="152"/>
        <v>4776.7771444686841</v>
      </c>
      <c r="AA436" s="20"/>
      <c r="AB436" s="9">
        <v>-489644.0654447024</v>
      </c>
      <c r="AC436" s="9">
        <v>14.021384218541121</v>
      </c>
      <c r="AD436" s="9">
        <v>1.3015311801506431E-2</v>
      </c>
      <c r="AE436" s="9">
        <v>103201.16241417786</v>
      </c>
      <c r="AF436" s="9">
        <v>1662388.2940778341</v>
      </c>
      <c r="AG436" s="9">
        <v>1.0587220216128406</v>
      </c>
      <c r="AH436" s="9">
        <v>183942.55635082972</v>
      </c>
      <c r="AI436" s="9">
        <v>5273.0052785835524</v>
      </c>
      <c r="AJ436" s="9">
        <v>3956.5159577423019</v>
      </c>
      <c r="AK436" s="9">
        <v>5395.6336737404199</v>
      </c>
      <c r="AL436" s="9">
        <v>7849.4300039190348</v>
      </c>
      <c r="AM436" s="9">
        <v>6877.6778494128339</v>
      </c>
      <c r="AN436" s="9">
        <v>164.62433142541289</v>
      </c>
      <c r="AO436" s="9">
        <v>11236368.914430413</v>
      </c>
      <c r="AP436" s="9">
        <v>1147396.1101520113</v>
      </c>
      <c r="AQ436" s="9">
        <v>1622972.746069452</v>
      </c>
      <c r="AR436" s="9">
        <v>291427.76517697348</v>
      </c>
      <c r="AS436" s="9">
        <v>39387794.283388957</v>
      </c>
      <c r="AT436" s="9">
        <v>12289.608928176649</v>
      </c>
      <c r="AU436" s="9">
        <v>63234.759654561662</v>
      </c>
      <c r="AV436" s="9">
        <v>411869.77504699712</v>
      </c>
      <c r="AW436" s="9">
        <v>14183.454550725997</v>
      </c>
      <c r="AX436" s="20"/>
      <c r="AY436" s="9">
        <v>-240667.41592241407</v>
      </c>
      <c r="AZ436" s="9">
        <v>13.191351029473431</v>
      </c>
      <c r="BA436" s="9">
        <v>1.0982469917945967E-2</v>
      </c>
      <c r="BB436" s="9">
        <v>77048.361003841303</v>
      </c>
      <c r="BC436" s="9">
        <v>947563.45964959823</v>
      </c>
      <c r="BD436" s="9">
        <v>0.75559985577274391</v>
      </c>
      <c r="BE436" s="9">
        <v>88357.618018497669</v>
      </c>
      <c r="BF436" s="9">
        <v>4024.8700072289012</v>
      </c>
      <c r="BG436" s="9">
        <v>2925.2514638450516</v>
      </c>
      <c r="BH436" s="9">
        <v>4095.2684313920922</v>
      </c>
      <c r="BI436" s="9">
        <v>6708.2195608350157</v>
      </c>
      <c r="BJ436" s="9">
        <v>6978.1266088988605</v>
      </c>
      <c r="BK436" s="9">
        <v>156.21776395976849</v>
      </c>
      <c r="BL436" s="9">
        <v>13387369.362221945</v>
      </c>
      <c r="BM436" s="9">
        <v>1206129.8642819999</v>
      </c>
      <c r="BN436" s="9">
        <v>1707209.262950459</v>
      </c>
      <c r="BO436" s="9">
        <v>256144.66581683457</v>
      </c>
      <c r="BP436" s="9">
        <v>42066670.948136546</v>
      </c>
      <c r="BQ436" s="9">
        <v>46262.218084739477</v>
      </c>
      <c r="BR436" s="9">
        <v>71964.3893721317</v>
      </c>
      <c r="BS436" s="9">
        <v>246803.44494276762</v>
      </c>
      <c r="BT436" s="9">
        <v>9406.6774062573131</v>
      </c>
      <c r="BU436" s="20"/>
    </row>
    <row r="437" spans="2:73" x14ac:dyDescent="0.2">
      <c r="B437" s="4" t="s">
        <v>60</v>
      </c>
      <c r="C437" s="12">
        <v>10</v>
      </c>
      <c r="D437" s="19"/>
      <c r="E437" s="9">
        <f t="shared" si="153"/>
        <v>-368966.44148681604</v>
      </c>
      <c r="F437" s="9">
        <f t="shared" si="132"/>
        <v>0.95470857055804714</v>
      </c>
      <c r="G437" s="9">
        <f t="shared" si="133"/>
        <v>2.3682575919096692E-3</v>
      </c>
      <c r="H437" s="9">
        <f t="shared" si="134"/>
        <v>30838.504489726969</v>
      </c>
      <c r="I437" s="9">
        <f t="shared" si="135"/>
        <v>846949.3615107208</v>
      </c>
      <c r="J437" s="9">
        <f t="shared" si="136"/>
        <v>0.35892046830546775</v>
      </c>
      <c r="K437" s="9">
        <f t="shared" si="137"/>
        <v>114056.40840960701</v>
      </c>
      <c r="L437" s="9">
        <f t="shared" si="138"/>
        <v>1466.5909051911676</v>
      </c>
      <c r="M437" s="9">
        <f t="shared" si="139"/>
        <v>1211.5117412714626</v>
      </c>
      <c r="N437" s="9">
        <f t="shared" si="140"/>
        <v>1528.32383905796</v>
      </c>
      <c r="O437" s="9">
        <f t="shared" si="141"/>
        <v>1302.7911389929304</v>
      </c>
      <c r="P437" s="9">
        <f t="shared" si="142"/>
        <v>-130.95061055318729</v>
      </c>
      <c r="Q437" s="9">
        <f t="shared" si="143"/>
        <v>9.305087545084632</v>
      </c>
      <c r="R437" s="9">
        <f t="shared" si="144"/>
        <v>-2865919.2206517514</v>
      </c>
      <c r="S437" s="9">
        <f t="shared" si="145"/>
        <v>-72006.622598299058</v>
      </c>
      <c r="T437" s="9">
        <f t="shared" si="146"/>
        <v>-103268.28914965247</v>
      </c>
      <c r="U437" s="9">
        <f t="shared" si="147"/>
        <v>41648.041679115151</v>
      </c>
      <c r="V437" s="9">
        <f t="shared" si="148"/>
        <v>-3269188.1892733872</v>
      </c>
      <c r="W437" s="9">
        <f t="shared" si="149"/>
        <v>-41895.204890138244</v>
      </c>
      <c r="X437" s="9">
        <f t="shared" si="150"/>
        <v>-10512.212849712421</v>
      </c>
      <c r="Y437" s="9">
        <f t="shared" si="151"/>
        <v>195698.98120757006</v>
      </c>
      <c r="Z437" s="9">
        <f t="shared" si="152"/>
        <v>5656.3747291933159</v>
      </c>
      <c r="AA437" s="20"/>
      <c r="AB437" s="9">
        <v>-636374.68140060944</v>
      </c>
      <c r="AC437" s="9">
        <v>15.611765269972974</v>
      </c>
      <c r="AD437" s="9">
        <v>1.4571001945182953E-2</v>
      </c>
      <c r="AE437" s="9">
        <v>116447.79449399504</v>
      </c>
      <c r="AF437" s="9">
        <v>1899797.6500102736</v>
      </c>
      <c r="AG437" s="9">
        <v>1.1984758636085167</v>
      </c>
      <c r="AH437" s="9">
        <v>212231.53954127108</v>
      </c>
      <c r="AI437" s="9">
        <v>5938.6686910010558</v>
      </c>
      <c r="AJ437" s="9">
        <v>4461.7911455437425</v>
      </c>
      <c r="AK437" s="9">
        <v>6078.6220961602821</v>
      </c>
      <c r="AL437" s="9">
        <v>8756.3684288096156</v>
      </c>
      <c r="AM437" s="9">
        <v>7622.5233993344327</v>
      </c>
      <c r="AN437" s="9">
        <v>182.88038083371634</v>
      </c>
      <c r="AO437" s="9">
        <v>12008935.626261508</v>
      </c>
      <c r="AP437" s="9">
        <v>1268137.6710483669</v>
      </c>
      <c r="AQ437" s="9">
        <v>1793630.8919064128</v>
      </c>
      <c r="AR437" s="9">
        <v>326253.22592004249</v>
      </c>
      <c r="AS437" s="9">
        <v>43471557.308656126</v>
      </c>
      <c r="AT437" s="9">
        <v>9507.2596484611331</v>
      </c>
      <c r="AU437" s="9">
        <v>69448.21978598948</v>
      </c>
      <c r="AV437" s="9">
        <v>469925.03114397841</v>
      </c>
      <c r="AW437" s="9">
        <v>16108.238513923663</v>
      </c>
      <c r="AX437" s="20"/>
      <c r="AY437" s="9">
        <v>-267408.2399137934</v>
      </c>
      <c r="AZ437" s="9">
        <v>14.657056699414927</v>
      </c>
      <c r="BA437" s="9">
        <v>1.2202744353273284E-2</v>
      </c>
      <c r="BB437" s="9">
        <v>85609.29000426807</v>
      </c>
      <c r="BC437" s="9">
        <v>1052848.2884995528</v>
      </c>
      <c r="BD437" s="9">
        <v>0.8395553953030489</v>
      </c>
      <c r="BE437" s="9">
        <v>98175.131131664064</v>
      </c>
      <c r="BF437" s="9">
        <v>4472.0777858098882</v>
      </c>
      <c r="BG437" s="9">
        <v>3250.2794042722799</v>
      </c>
      <c r="BH437" s="9">
        <v>4550.2982571023222</v>
      </c>
      <c r="BI437" s="9">
        <v>7453.5772898166852</v>
      </c>
      <c r="BJ437" s="9">
        <v>7753.47400988762</v>
      </c>
      <c r="BK437" s="9">
        <v>173.57529328863171</v>
      </c>
      <c r="BL437" s="9">
        <v>14874854.846913259</v>
      </c>
      <c r="BM437" s="9">
        <v>1340144.293646666</v>
      </c>
      <c r="BN437" s="9">
        <v>1896899.1810560653</v>
      </c>
      <c r="BO437" s="9">
        <v>284605.18424092734</v>
      </c>
      <c r="BP437" s="9">
        <v>46740745.497929513</v>
      </c>
      <c r="BQ437" s="9">
        <v>51402.464538599379</v>
      </c>
      <c r="BR437" s="9">
        <v>79960.432635701902</v>
      </c>
      <c r="BS437" s="9">
        <v>274226.04993640835</v>
      </c>
      <c r="BT437" s="9">
        <v>10451.863784730347</v>
      </c>
      <c r="BU437" s="20"/>
    </row>
    <row r="438" spans="2:73" x14ac:dyDescent="0.2">
      <c r="B438" s="4" t="s">
        <v>60</v>
      </c>
      <c r="C438" s="12">
        <v>11</v>
      </c>
      <c r="D438" s="19"/>
      <c r="E438" s="9">
        <f t="shared" si="153"/>
        <v>-143933.45284301374</v>
      </c>
      <c r="F438" s="9">
        <f t="shared" si="132"/>
        <v>1.2872565789320554</v>
      </c>
      <c r="G438" s="9">
        <f t="shared" si="133"/>
        <v>2.9354019635290281E-3</v>
      </c>
      <c r="H438" s="9">
        <f t="shared" si="134"/>
        <v>36600.012814811547</v>
      </c>
      <c r="I438" s="9">
        <f t="shared" si="135"/>
        <v>970982.93077209173</v>
      </c>
      <c r="J438" s="9">
        <f t="shared" si="136"/>
        <v>0.41131372759441454</v>
      </c>
      <c r="K438" s="9">
        <f t="shared" si="137"/>
        <v>125579.45769460405</v>
      </c>
      <c r="L438" s="9">
        <f t="shared" si="138"/>
        <v>1728.1505102486835</v>
      </c>
      <c r="M438" s="9">
        <f t="shared" si="139"/>
        <v>1461.0088587322084</v>
      </c>
      <c r="N438" s="9">
        <f t="shared" si="140"/>
        <v>1800.078289969354</v>
      </c>
      <c r="O438" s="9">
        <f t="shared" si="141"/>
        <v>1746.4865251190222</v>
      </c>
      <c r="P438" s="9">
        <f t="shared" si="142"/>
        <v>-69.403656768803557</v>
      </c>
      <c r="Q438" s="9">
        <f t="shared" si="143"/>
        <v>14.14461701044516</v>
      </c>
      <c r="R438" s="9">
        <f t="shared" si="144"/>
        <v>-1749749.3063629288</v>
      </c>
      <c r="S438" s="9">
        <f t="shared" si="145"/>
        <v>-67054.959718169877</v>
      </c>
      <c r="T438" s="9">
        <f t="shared" si="146"/>
        <v>-96167.108702537371</v>
      </c>
      <c r="U438" s="9">
        <f t="shared" si="147"/>
        <v>51153.959997826605</v>
      </c>
      <c r="V438" s="9">
        <f t="shared" si="148"/>
        <v>-3152012.4031049386</v>
      </c>
      <c r="W438" s="9">
        <f t="shared" si="149"/>
        <v>-39607.598677094109</v>
      </c>
      <c r="X438" s="9">
        <f t="shared" si="150"/>
        <v>-10239.620583957643</v>
      </c>
      <c r="Y438" s="9">
        <f t="shared" si="151"/>
        <v>223916.08532958885</v>
      </c>
      <c r="Z438" s="9">
        <f t="shared" si="152"/>
        <v>6566.142055073642</v>
      </c>
      <c r="AA438" s="20"/>
      <c r="AB438" s="9">
        <v>-438082.51674818608</v>
      </c>
      <c r="AC438" s="9">
        <v>17.410018948288471</v>
      </c>
      <c r="AD438" s="9">
        <v>1.6358420752129645E-2</v>
      </c>
      <c r="AE438" s="9">
        <v>130770.23181950644</v>
      </c>
      <c r="AF438" s="9">
        <v>2129116.0481216004</v>
      </c>
      <c r="AG438" s="9">
        <v>1.3348246624277678</v>
      </c>
      <c r="AH438" s="9">
        <v>233572.10193943456</v>
      </c>
      <c r="AI438" s="9">
        <v>6647.4360746395596</v>
      </c>
      <c r="AJ438" s="9">
        <v>5036.3162034317147</v>
      </c>
      <c r="AK438" s="9">
        <v>6805.4063727819084</v>
      </c>
      <c r="AL438" s="9">
        <v>9945.4215439173749</v>
      </c>
      <c r="AM438" s="9">
        <v>8459.4177541075751</v>
      </c>
      <c r="AN438" s="9">
        <v>205.07743962793995</v>
      </c>
      <c r="AO438" s="9">
        <v>14612591.025241662</v>
      </c>
      <c r="AP438" s="9">
        <v>1407103.7632931634</v>
      </c>
      <c r="AQ438" s="9">
        <v>1990421.9904591339</v>
      </c>
      <c r="AR438" s="9">
        <v>364219.66266284673</v>
      </c>
      <c r="AS438" s="9">
        <v>48262807.644617535</v>
      </c>
      <c r="AT438" s="9">
        <v>16935.112315365219</v>
      </c>
      <c r="AU438" s="9">
        <v>77716.855315314417</v>
      </c>
      <c r="AV438" s="9">
        <v>525564.74025963794</v>
      </c>
      <c r="AW438" s="9">
        <v>18063.192218277025</v>
      </c>
      <c r="AX438" s="20"/>
      <c r="AY438" s="9">
        <v>-294149.06390517234</v>
      </c>
      <c r="AZ438" s="9">
        <v>16.122762369356415</v>
      </c>
      <c r="BA438" s="9">
        <v>1.3423018788600617E-2</v>
      </c>
      <c r="BB438" s="9">
        <v>94170.219004694896</v>
      </c>
      <c r="BC438" s="9">
        <v>1158133.1173495087</v>
      </c>
      <c r="BD438" s="9">
        <v>0.92351093483335323</v>
      </c>
      <c r="BE438" s="9">
        <v>107992.64424483052</v>
      </c>
      <c r="BF438" s="9">
        <v>4919.2855643908761</v>
      </c>
      <c r="BG438" s="9">
        <v>3575.3073446995063</v>
      </c>
      <c r="BH438" s="9">
        <v>5005.3280828125544</v>
      </c>
      <c r="BI438" s="9">
        <v>8198.9350187983528</v>
      </c>
      <c r="BJ438" s="9">
        <v>8528.8214108763786</v>
      </c>
      <c r="BK438" s="9">
        <v>190.93282261749479</v>
      </c>
      <c r="BL438" s="9">
        <v>16362340.331604591</v>
      </c>
      <c r="BM438" s="9">
        <v>1474158.7230113333</v>
      </c>
      <c r="BN438" s="9">
        <v>2086589.0991616712</v>
      </c>
      <c r="BO438" s="9">
        <v>313065.70266502013</v>
      </c>
      <c r="BP438" s="9">
        <v>51414820.047722474</v>
      </c>
      <c r="BQ438" s="9">
        <v>56542.710992459331</v>
      </c>
      <c r="BR438" s="9">
        <v>87956.47589927206</v>
      </c>
      <c r="BS438" s="9">
        <v>301648.65493004909</v>
      </c>
      <c r="BT438" s="9">
        <v>11497.050163203383</v>
      </c>
      <c r="BU438" s="20"/>
    </row>
    <row r="439" spans="2:73" x14ac:dyDescent="0.2">
      <c r="B439" s="4" t="s">
        <v>60</v>
      </c>
      <c r="C439" s="12">
        <v>12</v>
      </c>
      <c r="D439" s="19"/>
      <c r="E439" s="9">
        <f t="shared" si="153"/>
        <v>81099.535800780548</v>
      </c>
      <c r="F439" s="9">
        <f t="shared" si="132"/>
        <v>1.6198045873059925</v>
      </c>
      <c r="G439" s="9">
        <f t="shared" si="133"/>
        <v>3.5025463351483332E-3</v>
      </c>
      <c r="H439" s="9">
        <f t="shared" si="134"/>
        <v>42361.521139895674</v>
      </c>
      <c r="I439" s="9">
        <f t="shared" si="135"/>
        <v>1095016.5000334538</v>
      </c>
      <c r="J439" s="9">
        <f t="shared" si="136"/>
        <v>0.4637069868833561</v>
      </c>
      <c r="K439" s="9">
        <f t="shared" si="137"/>
        <v>137102.50697960029</v>
      </c>
      <c r="L439" s="9">
        <f t="shared" si="138"/>
        <v>1989.7101153061694</v>
      </c>
      <c r="M439" s="9">
        <f t="shared" si="139"/>
        <v>1710.5059761929324</v>
      </c>
      <c r="N439" s="9">
        <f t="shared" si="140"/>
        <v>2071.8327408807199</v>
      </c>
      <c r="O439" s="9">
        <f t="shared" si="141"/>
        <v>2190.1819112450739</v>
      </c>
      <c r="P439" s="9">
        <f t="shared" si="142"/>
        <v>-7.8567029844543868</v>
      </c>
      <c r="Q439" s="9">
        <f t="shared" si="143"/>
        <v>18.984146475804778</v>
      </c>
      <c r="R439" s="9">
        <f t="shared" si="144"/>
        <v>-633579.39207420126</v>
      </c>
      <c r="S439" s="9">
        <f t="shared" si="145"/>
        <v>-62103.296838044422</v>
      </c>
      <c r="T439" s="9">
        <f t="shared" si="146"/>
        <v>-89065.928255428094</v>
      </c>
      <c r="U439" s="9">
        <f t="shared" si="147"/>
        <v>60659.878316536895</v>
      </c>
      <c r="V439" s="9">
        <f t="shared" si="148"/>
        <v>-3034836.616936639</v>
      </c>
      <c r="W439" s="9">
        <f t="shared" si="149"/>
        <v>-37319.992464050229</v>
      </c>
      <c r="X439" s="9">
        <f t="shared" si="150"/>
        <v>-9967.028318203229</v>
      </c>
      <c r="Y439" s="9">
        <f t="shared" si="151"/>
        <v>252133.18945160549</v>
      </c>
      <c r="Z439" s="9">
        <f t="shared" si="152"/>
        <v>7475.9093809538899</v>
      </c>
      <c r="AA439" s="20"/>
      <c r="AB439" s="9">
        <v>-239790.35209577132</v>
      </c>
      <c r="AC439" s="9">
        <v>19.208272626603897</v>
      </c>
      <c r="AD439" s="9">
        <v>1.8145839559076268E-2</v>
      </c>
      <c r="AE439" s="9">
        <v>145092.66914501737</v>
      </c>
      <c r="AF439" s="9">
        <v>2358434.4462329182</v>
      </c>
      <c r="AG439" s="9">
        <v>1.4711734612470142</v>
      </c>
      <c r="AH439" s="9">
        <v>254912.66433759721</v>
      </c>
      <c r="AI439" s="9">
        <v>7356.2034582780361</v>
      </c>
      <c r="AJ439" s="9">
        <v>5610.841261319667</v>
      </c>
      <c r="AK439" s="9">
        <v>7532.1906494035084</v>
      </c>
      <c r="AL439" s="9">
        <v>11134.474659025089</v>
      </c>
      <c r="AM439" s="9">
        <v>9296.3121088806874</v>
      </c>
      <c r="AN439" s="9">
        <v>227.27449842216276</v>
      </c>
      <c r="AO439" s="9">
        <v>17216246.424221706</v>
      </c>
      <c r="AP439" s="9">
        <v>1546069.855537955</v>
      </c>
      <c r="AQ439" s="9">
        <v>2187213.089011848</v>
      </c>
      <c r="AR439" s="9">
        <v>402186.09940564953</v>
      </c>
      <c r="AS439" s="9">
        <v>53054057.980578765</v>
      </c>
      <c r="AT439" s="9">
        <v>24362.964982269026</v>
      </c>
      <c r="AU439" s="9">
        <v>85985.490844639062</v>
      </c>
      <c r="AV439" s="9">
        <v>581204.44937529543</v>
      </c>
      <c r="AW439" s="9">
        <v>20018.145922630309</v>
      </c>
      <c r="AX439" s="20"/>
      <c r="AY439" s="9">
        <v>-320889.88789655187</v>
      </c>
      <c r="AZ439" s="9">
        <v>17.588468039297904</v>
      </c>
      <c r="BA439" s="9">
        <v>1.4643293223927935E-2</v>
      </c>
      <c r="BB439" s="9">
        <v>102731.14800512169</v>
      </c>
      <c r="BC439" s="9">
        <v>1263417.9461994644</v>
      </c>
      <c r="BD439" s="9">
        <v>1.0074664743636581</v>
      </c>
      <c r="BE439" s="9">
        <v>117810.15735799693</v>
      </c>
      <c r="BF439" s="9">
        <v>5366.4933429718667</v>
      </c>
      <c r="BG439" s="9">
        <v>3900.3352851267346</v>
      </c>
      <c r="BH439" s="9">
        <v>5460.3579085227884</v>
      </c>
      <c r="BI439" s="9">
        <v>8944.2927477800149</v>
      </c>
      <c r="BJ439" s="9">
        <v>9304.1688118651418</v>
      </c>
      <c r="BK439" s="9">
        <v>208.29035194635799</v>
      </c>
      <c r="BL439" s="9">
        <v>17849825.816295907</v>
      </c>
      <c r="BM439" s="9">
        <v>1608173.1523759994</v>
      </c>
      <c r="BN439" s="9">
        <v>2276279.0172672761</v>
      </c>
      <c r="BO439" s="9">
        <v>341526.22108911263</v>
      </c>
      <c r="BP439" s="9">
        <v>56088894.597515404</v>
      </c>
      <c r="BQ439" s="9">
        <v>61682.957446319255</v>
      </c>
      <c r="BR439" s="9">
        <v>95952.519162842291</v>
      </c>
      <c r="BS439" s="9">
        <v>329071.25992368994</v>
      </c>
      <c r="BT439" s="9">
        <v>12542.236541676419</v>
      </c>
      <c r="BU439" s="20"/>
    </row>
    <row r="440" spans="2:73" x14ac:dyDescent="0.2">
      <c r="B440" s="4" t="s">
        <v>60</v>
      </c>
      <c r="C440" s="12">
        <v>13</v>
      </c>
      <c r="D440" s="19"/>
      <c r="E440" s="9">
        <f t="shared" si="153"/>
        <v>340427.99839847337</v>
      </c>
      <c r="F440" s="9">
        <f t="shared" si="132"/>
        <v>1.9648210021800345</v>
      </c>
      <c r="G440" s="9">
        <f t="shared" si="133"/>
        <v>4.0833590447677225E-3</v>
      </c>
      <c r="H440" s="9">
        <f t="shared" si="134"/>
        <v>48297.40369998067</v>
      </c>
      <c r="I440" s="9">
        <f t="shared" si="135"/>
        <v>1221350.4388698307</v>
      </c>
      <c r="J440" s="9">
        <f t="shared" si="136"/>
        <v>0.51691791192230618</v>
      </c>
      <c r="K440" s="9">
        <f t="shared" si="137"/>
        <v>148652.24536459782</v>
      </c>
      <c r="L440" s="9">
        <f t="shared" si="138"/>
        <v>2254.8749128637028</v>
      </c>
      <c r="M440" s="9">
        <f t="shared" si="139"/>
        <v>1967.1324969036878</v>
      </c>
      <c r="N440" s="9">
        <f t="shared" si="140"/>
        <v>2347.4289552921309</v>
      </c>
      <c r="O440" s="9">
        <f t="shared" si="141"/>
        <v>2644.0549321211747</v>
      </c>
      <c r="P440" s="9">
        <f t="shared" si="142"/>
        <v>57.555519549936434</v>
      </c>
      <c r="Q440" s="9">
        <f t="shared" si="143"/>
        <v>23.951108816165544</v>
      </c>
      <c r="R440" s="9">
        <f t="shared" si="144"/>
        <v>504199.63921466097</v>
      </c>
      <c r="S440" s="9">
        <f t="shared" si="145"/>
        <v>-56606.311257911613</v>
      </c>
      <c r="T440" s="9">
        <f t="shared" si="146"/>
        <v>-81180.427358310204</v>
      </c>
      <c r="U440" s="9">
        <f t="shared" si="147"/>
        <v>70643.876410249155</v>
      </c>
      <c r="V440" s="9">
        <f t="shared" si="148"/>
        <v>-2899212.9717681035</v>
      </c>
      <c r="W440" s="9">
        <f t="shared" si="149"/>
        <v>-34924.392791005899</v>
      </c>
      <c r="X440" s="9">
        <f t="shared" si="150"/>
        <v>-9573.4972499482828</v>
      </c>
      <c r="Y440" s="9">
        <f t="shared" si="151"/>
        <v>280899.2372986257</v>
      </c>
      <c r="Z440" s="9">
        <f t="shared" si="152"/>
        <v>8409.3361193342553</v>
      </c>
      <c r="AA440" s="20"/>
      <c r="AB440" s="9">
        <v>-7202.7134894576075</v>
      </c>
      <c r="AC440" s="9">
        <v>21.018994711419428</v>
      </c>
      <c r="AD440" s="9">
        <v>1.9946926704022993E-2</v>
      </c>
      <c r="AE440" s="9">
        <v>159589.48070552916</v>
      </c>
      <c r="AF440" s="9">
        <v>2590053.2139192494</v>
      </c>
      <c r="AG440" s="9">
        <v>1.6083399258162689</v>
      </c>
      <c r="AH440" s="9">
        <v>276279.91583576112</v>
      </c>
      <c r="AI440" s="9">
        <v>8068.5760344165546</v>
      </c>
      <c r="AJ440" s="9">
        <v>6192.495722457651</v>
      </c>
      <c r="AK440" s="9">
        <v>8262.8166895251488</v>
      </c>
      <c r="AL440" s="9">
        <v>12333.705408882868</v>
      </c>
      <c r="AM440" s="9">
        <v>10137.071732403841</v>
      </c>
      <c r="AN440" s="9">
        <v>249.5989900913867</v>
      </c>
      <c r="AO440" s="9">
        <v>19841510.940201897</v>
      </c>
      <c r="AP440" s="9">
        <v>1685581.2704827541</v>
      </c>
      <c r="AQ440" s="9">
        <v>2384788.5080145728</v>
      </c>
      <c r="AR440" s="9">
        <v>440630.6159234544</v>
      </c>
      <c r="AS440" s="9">
        <v>57863756.175540268</v>
      </c>
      <c r="AT440" s="9">
        <v>31898.811109173283</v>
      </c>
      <c r="AU440" s="9">
        <v>94375.065176464152</v>
      </c>
      <c r="AV440" s="9">
        <v>637393.10221595643</v>
      </c>
      <c r="AW440" s="9">
        <v>21996.75903948371</v>
      </c>
      <c r="AX440" s="20"/>
      <c r="AY440" s="9">
        <v>-347630.71188793099</v>
      </c>
      <c r="AZ440" s="9">
        <v>19.054173709239393</v>
      </c>
      <c r="BA440" s="9">
        <v>1.586356765925527E-2</v>
      </c>
      <c r="BB440" s="9">
        <v>111292.07700554849</v>
      </c>
      <c r="BC440" s="9">
        <v>1368702.7750494187</v>
      </c>
      <c r="BD440" s="9">
        <v>1.0914220138939628</v>
      </c>
      <c r="BE440" s="9">
        <v>127627.67047116329</v>
      </c>
      <c r="BF440" s="9">
        <v>5813.7011215528519</v>
      </c>
      <c r="BG440" s="9">
        <v>4225.3632255539633</v>
      </c>
      <c r="BH440" s="9">
        <v>5915.3877342330179</v>
      </c>
      <c r="BI440" s="9">
        <v>9689.6504767616934</v>
      </c>
      <c r="BJ440" s="9">
        <v>10079.516212853905</v>
      </c>
      <c r="BK440" s="9">
        <v>225.64788127522115</v>
      </c>
      <c r="BL440" s="9">
        <v>19337311.300987236</v>
      </c>
      <c r="BM440" s="9">
        <v>1742187.5817406657</v>
      </c>
      <c r="BN440" s="9">
        <v>2465968.935372883</v>
      </c>
      <c r="BO440" s="9">
        <v>369986.73951320525</v>
      </c>
      <c r="BP440" s="9">
        <v>60762969.147308372</v>
      </c>
      <c r="BQ440" s="9">
        <v>66823.203900179185</v>
      </c>
      <c r="BR440" s="9">
        <v>103948.56242641243</v>
      </c>
      <c r="BS440" s="9">
        <v>356493.86491733073</v>
      </c>
      <c r="BT440" s="9">
        <v>13587.422920149455</v>
      </c>
      <c r="BU440" s="20"/>
    </row>
    <row r="441" spans="2:73" x14ac:dyDescent="0.2">
      <c r="B441" s="4" t="s">
        <v>60</v>
      </c>
      <c r="C441" s="12">
        <v>14</v>
      </c>
      <c r="D441" s="19"/>
      <c r="E441" s="9">
        <f t="shared" si="153"/>
        <v>565460.9870422791</v>
      </c>
      <c r="F441" s="9">
        <f t="shared" si="132"/>
        <v>2.2973690105540392</v>
      </c>
      <c r="G441" s="9">
        <f t="shared" si="133"/>
        <v>4.6505034163871091E-3</v>
      </c>
      <c r="H441" s="9">
        <f t="shared" si="134"/>
        <v>54058.912025065394</v>
      </c>
      <c r="I441" s="9">
        <f t="shared" si="135"/>
        <v>1345384.0081312051</v>
      </c>
      <c r="J441" s="9">
        <f t="shared" si="136"/>
        <v>0.56931117121125374</v>
      </c>
      <c r="K441" s="9">
        <f t="shared" si="137"/>
        <v>160175.2946495951</v>
      </c>
      <c r="L441" s="9">
        <f t="shared" si="138"/>
        <v>2516.4345179212241</v>
      </c>
      <c r="M441" s="9">
        <f t="shared" si="139"/>
        <v>2216.6296143644367</v>
      </c>
      <c r="N441" s="9">
        <f t="shared" si="140"/>
        <v>2619.1834062035259</v>
      </c>
      <c r="O441" s="9">
        <f t="shared" si="141"/>
        <v>3087.7503182472865</v>
      </c>
      <c r="P441" s="9">
        <f t="shared" si="142"/>
        <v>119.10247333432562</v>
      </c>
      <c r="Q441" s="9">
        <f t="shared" si="143"/>
        <v>28.79063828152627</v>
      </c>
      <c r="R441" s="9">
        <f t="shared" si="144"/>
        <v>1620369.5535034984</v>
      </c>
      <c r="S441" s="9">
        <f t="shared" si="145"/>
        <v>-51654.648377781734</v>
      </c>
      <c r="T441" s="9">
        <f t="shared" si="146"/>
        <v>-74079.246911194641</v>
      </c>
      <c r="U441" s="9">
        <f t="shared" si="147"/>
        <v>80149.794728960609</v>
      </c>
      <c r="V441" s="9">
        <f t="shared" si="148"/>
        <v>-2782037.1855995953</v>
      </c>
      <c r="W441" s="9">
        <f t="shared" si="149"/>
        <v>-32636.786577961728</v>
      </c>
      <c r="X441" s="9">
        <f t="shared" si="150"/>
        <v>-9300.9049841934902</v>
      </c>
      <c r="Y441" s="9">
        <f t="shared" si="151"/>
        <v>309116.34142064472</v>
      </c>
      <c r="Z441" s="9">
        <f t="shared" si="152"/>
        <v>9319.1034452146087</v>
      </c>
      <c r="AA441" s="20"/>
      <c r="AB441" s="9">
        <v>191089.45116296865</v>
      </c>
      <c r="AC441" s="9">
        <v>22.817248389734928</v>
      </c>
      <c r="AD441" s="9">
        <v>2.1734345510969706E-2</v>
      </c>
      <c r="AE441" s="9">
        <v>173911.91803104072</v>
      </c>
      <c r="AF441" s="9">
        <v>2819371.6120305792</v>
      </c>
      <c r="AG441" s="9">
        <v>1.7446887246355214</v>
      </c>
      <c r="AH441" s="9">
        <v>297620.47823392472</v>
      </c>
      <c r="AI441" s="9">
        <v>8777.343418055063</v>
      </c>
      <c r="AJ441" s="9">
        <v>6767.0207803456278</v>
      </c>
      <c r="AK441" s="9">
        <v>8989.6009661467797</v>
      </c>
      <c r="AL441" s="9">
        <v>13522.758523990637</v>
      </c>
      <c r="AM441" s="9">
        <v>10973.966087176992</v>
      </c>
      <c r="AN441" s="9">
        <v>271.7960488856105</v>
      </c>
      <c r="AO441" s="9">
        <v>22445166.33918206</v>
      </c>
      <c r="AP441" s="9">
        <v>1824547.3627275515</v>
      </c>
      <c r="AQ441" s="9">
        <v>2581579.6065672953</v>
      </c>
      <c r="AR441" s="9">
        <v>478597.05266625882</v>
      </c>
      <c r="AS441" s="9">
        <v>62655006.5115017</v>
      </c>
      <c r="AT441" s="9">
        <v>39326.663776077432</v>
      </c>
      <c r="AU441" s="9">
        <v>102643.70070578916</v>
      </c>
      <c r="AV441" s="9">
        <v>693032.81133161637</v>
      </c>
      <c r="AW441" s="9">
        <v>23951.712743837095</v>
      </c>
      <c r="AX441" s="20"/>
      <c r="AY441" s="9">
        <v>-374371.53587931045</v>
      </c>
      <c r="AZ441" s="9">
        <v>20.519879379180889</v>
      </c>
      <c r="BA441" s="9">
        <v>1.7083842094582597E-2</v>
      </c>
      <c r="BB441" s="9">
        <v>119853.00600597533</v>
      </c>
      <c r="BC441" s="9">
        <v>1473987.6038993741</v>
      </c>
      <c r="BD441" s="9">
        <v>1.1753775534242676</v>
      </c>
      <c r="BE441" s="9">
        <v>137445.18358432961</v>
      </c>
      <c r="BF441" s="9">
        <v>6260.9089001338389</v>
      </c>
      <c r="BG441" s="9">
        <v>4550.3911659811911</v>
      </c>
      <c r="BH441" s="9">
        <v>6370.4175599432538</v>
      </c>
      <c r="BI441" s="9">
        <v>10435.00820574335</v>
      </c>
      <c r="BJ441" s="9">
        <v>10854.863613842666</v>
      </c>
      <c r="BK441" s="9">
        <v>243.00541060408423</v>
      </c>
      <c r="BL441" s="9">
        <v>20824796.785678562</v>
      </c>
      <c r="BM441" s="9">
        <v>1876202.0111053332</v>
      </c>
      <c r="BN441" s="9">
        <v>2655658.8534784899</v>
      </c>
      <c r="BO441" s="9">
        <v>398447.25793729821</v>
      </c>
      <c r="BP441" s="9">
        <v>65437043.697101295</v>
      </c>
      <c r="BQ441" s="9">
        <v>71963.45035403916</v>
      </c>
      <c r="BR441" s="9">
        <v>111944.60568998265</v>
      </c>
      <c r="BS441" s="9">
        <v>383916.46991097165</v>
      </c>
      <c r="BT441" s="9">
        <v>14632.609298622487</v>
      </c>
      <c r="BU441" s="20"/>
    </row>
    <row r="442" spans="2:73" x14ac:dyDescent="0.2">
      <c r="B442" s="4" t="s">
        <v>60</v>
      </c>
      <c r="C442" s="12">
        <v>15</v>
      </c>
      <c r="D442" s="19"/>
      <c r="E442" s="9">
        <f t="shared" si="153"/>
        <v>587299.10825644946</v>
      </c>
      <c r="F442" s="9">
        <f t="shared" si="132"/>
        <v>2.5305930158620669</v>
      </c>
      <c r="G442" s="9">
        <f t="shared" si="133"/>
        <v>5.109252900067595E-3</v>
      </c>
      <c r="H442" s="9">
        <f t="shared" si="134"/>
        <v>59274.610969424524</v>
      </c>
      <c r="I442" s="9">
        <f t="shared" si="135"/>
        <v>1475069.7475866212</v>
      </c>
      <c r="J442" s="9">
        <f t="shared" si="136"/>
        <v>0.62395476827684426</v>
      </c>
      <c r="K442" s="9">
        <f t="shared" si="137"/>
        <v>175320.56336878095</v>
      </c>
      <c r="L442" s="9">
        <f t="shared" si="138"/>
        <v>2757.7497975130127</v>
      </c>
      <c r="M442" s="9">
        <f t="shared" si="139"/>
        <v>2435.1697412464191</v>
      </c>
      <c r="N442" s="9">
        <f t="shared" si="140"/>
        <v>2870.4290841870134</v>
      </c>
      <c r="O442" s="9">
        <f t="shared" si="141"/>
        <v>3396.3711130991742</v>
      </c>
      <c r="P442" s="9">
        <f t="shared" si="142"/>
        <v>135.73277488648273</v>
      </c>
      <c r="Q442" s="9">
        <f t="shared" si="143"/>
        <v>31.744633605966953</v>
      </c>
      <c r="R442" s="9">
        <f t="shared" si="144"/>
        <v>1838914.1297539845</v>
      </c>
      <c r="S442" s="9">
        <f t="shared" si="145"/>
        <v>-55751.417204692028</v>
      </c>
      <c r="T442" s="9">
        <f t="shared" si="146"/>
        <v>-79953.400606597774</v>
      </c>
      <c r="U442" s="9">
        <f t="shared" si="147"/>
        <v>88242.369834925164</v>
      </c>
      <c r="V442" s="9">
        <f t="shared" si="148"/>
        <v>-3017490.4705229029</v>
      </c>
      <c r="W442" s="9">
        <f t="shared" si="149"/>
        <v>-35421.600541535998</v>
      </c>
      <c r="X442" s="9">
        <f t="shared" si="150"/>
        <v>-10051.178780167844</v>
      </c>
      <c r="Y442" s="9">
        <f t="shared" si="151"/>
        <v>338811.43165738601</v>
      </c>
      <c r="Z442" s="9">
        <f t="shared" si="152"/>
        <v>10231.46965139241</v>
      </c>
      <c r="AA442" s="20"/>
      <c r="AB442" s="9">
        <v>186186.74838575983</v>
      </c>
      <c r="AC442" s="9">
        <v>24.516178064984441</v>
      </c>
      <c r="AD442" s="9">
        <v>2.3413369429977526E-2</v>
      </c>
      <c r="AE442" s="9">
        <v>187688.54597582662</v>
      </c>
      <c r="AF442" s="9">
        <v>3054342.1803359506</v>
      </c>
      <c r="AG442" s="9">
        <v>1.8832878612314172</v>
      </c>
      <c r="AH442" s="9">
        <v>322583.260066277</v>
      </c>
      <c r="AI442" s="9">
        <v>9465.8664762278422</v>
      </c>
      <c r="AJ442" s="9">
        <v>7310.5888476548371</v>
      </c>
      <c r="AK442" s="9">
        <v>9695.8764698404939</v>
      </c>
      <c r="AL442" s="9">
        <v>14576.737047824192</v>
      </c>
      <c r="AM442" s="9">
        <v>11765.94378971791</v>
      </c>
      <c r="AN442" s="9">
        <v>292.10757353891438</v>
      </c>
      <c r="AO442" s="9">
        <v>24151196.400123864</v>
      </c>
      <c r="AP442" s="9">
        <v>1954465.0232653073</v>
      </c>
      <c r="AQ442" s="9">
        <v>2765395.3709774986</v>
      </c>
      <c r="AR442" s="9">
        <v>515150.14619631594</v>
      </c>
      <c r="AS442" s="9">
        <v>67093627.776371367</v>
      </c>
      <c r="AT442" s="9">
        <v>41682.096266363078</v>
      </c>
      <c r="AU442" s="9">
        <v>109889.47017338492</v>
      </c>
      <c r="AV442" s="9">
        <v>750150.50656199839</v>
      </c>
      <c r="AW442" s="9">
        <v>25909.265328487931</v>
      </c>
      <c r="AX442" s="20"/>
      <c r="AY442" s="9">
        <v>-401112.35987068963</v>
      </c>
      <c r="AZ442" s="9">
        <v>21.985585049122374</v>
      </c>
      <c r="BA442" s="9">
        <v>1.8304116529909931E-2</v>
      </c>
      <c r="BB442" s="9">
        <v>128413.9350064021</v>
      </c>
      <c r="BC442" s="9">
        <v>1579272.4327493294</v>
      </c>
      <c r="BD442" s="9">
        <v>1.259333092954573</v>
      </c>
      <c r="BE442" s="9">
        <v>147262.69669749605</v>
      </c>
      <c r="BF442" s="9">
        <v>6708.1166787148295</v>
      </c>
      <c r="BG442" s="9">
        <v>4875.419106408418</v>
      </c>
      <c r="BH442" s="9">
        <v>6825.4473856534805</v>
      </c>
      <c r="BI442" s="9">
        <v>11180.365934725018</v>
      </c>
      <c r="BJ442" s="9">
        <v>11630.211014831428</v>
      </c>
      <c r="BK442" s="9">
        <v>260.36293993294743</v>
      </c>
      <c r="BL442" s="9">
        <v>22312282.27036988</v>
      </c>
      <c r="BM442" s="9">
        <v>2010216.4404699993</v>
      </c>
      <c r="BN442" s="9">
        <v>2845348.7715840964</v>
      </c>
      <c r="BO442" s="9">
        <v>426907.77636139077</v>
      </c>
      <c r="BP442" s="9">
        <v>70111118.24689427</v>
      </c>
      <c r="BQ442" s="9">
        <v>77103.696807899076</v>
      </c>
      <c r="BR442" s="9">
        <v>119940.64895355277</v>
      </c>
      <c r="BS442" s="9">
        <v>411339.07490461238</v>
      </c>
      <c r="BT442" s="9">
        <v>15677.795677095521</v>
      </c>
      <c r="BU442" s="20"/>
    </row>
    <row r="443" spans="2:73" x14ac:dyDescent="0.2">
      <c r="B443" s="4" t="s">
        <v>60</v>
      </c>
      <c r="C443" s="12">
        <v>16</v>
      </c>
      <c r="D443" s="19"/>
      <c r="E443" s="9">
        <f t="shared" si="153"/>
        <v>1009822.4382837733</v>
      </c>
      <c r="F443" s="9">
        <f t="shared" si="132"/>
        <v>2.9749124484610725</v>
      </c>
      <c r="G443" s="9">
        <f t="shared" si="133"/>
        <v>5.7984310904838493E-3</v>
      </c>
      <c r="H443" s="9">
        <f t="shared" si="134"/>
        <v>65756.067417174956</v>
      </c>
      <c r="I443" s="9">
        <f t="shared" si="135"/>
        <v>1595748.0446149509</v>
      </c>
      <c r="J443" s="9">
        <f t="shared" si="136"/>
        <v>0.67491389262214829</v>
      </c>
      <c r="K443" s="9">
        <f t="shared" si="137"/>
        <v>183248.07285940755</v>
      </c>
      <c r="L443" s="9">
        <f t="shared" si="138"/>
        <v>3043.1486390942637</v>
      </c>
      <c r="M443" s="9">
        <f t="shared" si="139"/>
        <v>2722.7419089929399</v>
      </c>
      <c r="N443" s="9">
        <f t="shared" si="140"/>
        <v>3166.5234352483303</v>
      </c>
      <c r="O443" s="9">
        <f t="shared" si="141"/>
        <v>3985.2906959904867</v>
      </c>
      <c r="P443" s="9">
        <f t="shared" si="142"/>
        <v>246.05503982960181</v>
      </c>
      <c r="Q443" s="9">
        <f t="shared" si="143"/>
        <v>38.596780520487414</v>
      </c>
      <c r="R443" s="9">
        <f t="shared" si="144"/>
        <v>3874191.9598111883</v>
      </c>
      <c r="S443" s="9">
        <f t="shared" si="145"/>
        <v>-41207.07986731967</v>
      </c>
      <c r="T443" s="9">
        <f t="shared" si="146"/>
        <v>-59094.114252361935</v>
      </c>
      <c r="U443" s="9">
        <f t="shared" si="147"/>
        <v>99639.247324884287</v>
      </c>
      <c r="V443" s="9">
        <f t="shared" si="148"/>
        <v>-2529277.287241593</v>
      </c>
      <c r="W443" s="9">
        <f t="shared" si="149"/>
        <v>-27954.164602163262</v>
      </c>
      <c r="X443" s="9">
        <f t="shared" si="150"/>
        <v>-8634.896497563881</v>
      </c>
      <c r="Y443" s="9">
        <f t="shared" si="151"/>
        <v>366098.73224587383</v>
      </c>
      <c r="Z443" s="9">
        <f t="shared" si="152"/>
        <v>11162.267300920299</v>
      </c>
      <c r="AA443" s="20"/>
      <c r="AB443" s="9">
        <v>581969.25442170433</v>
      </c>
      <c r="AC443" s="9">
        <v>26.426203167524942</v>
      </c>
      <c r="AD443" s="9">
        <v>2.532282205572111E-2</v>
      </c>
      <c r="AE443" s="9">
        <v>202730.93142400382</v>
      </c>
      <c r="AF443" s="9">
        <v>3280305.3062142357</v>
      </c>
      <c r="AG443" s="9">
        <v>2.0182025251070259</v>
      </c>
      <c r="AH443" s="9">
        <v>340328.28267006995</v>
      </c>
      <c r="AI443" s="9">
        <v>10198.473096390082</v>
      </c>
      <c r="AJ443" s="9">
        <v>7923.1889558285848</v>
      </c>
      <c r="AK443" s="9">
        <v>10447.000646612045</v>
      </c>
      <c r="AL443" s="9">
        <v>15911.014359697176</v>
      </c>
      <c r="AM443" s="9">
        <v>12651.613455649785</v>
      </c>
      <c r="AN443" s="9">
        <v>316.31724978229801</v>
      </c>
      <c r="AO443" s="9">
        <v>27673959.714872397</v>
      </c>
      <c r="AP443" s="9">
        <v>2103023.789967346</v>
      </c>
      <c r="AQ443" s="9">
        <v>2975944.5754373395</v>
      </c>
      <c r="AR443" s="9">
        <v>555007.54211036779</v>
      </c>
      <c r="AS443" s="9">
        <v>72255915.509445578</v>
      </c>
      <c r="AT443" s="9">
        <v>54289.77865959573</v>
      </c>
      <c r="AU443" s="9">
        <v>119301.7957195591</v>
      </c>
      <c r="AV443" s="9">
        <v>804860.41214412684</v>
      </c>
      <c r="AW443" s="9">
        <v>27885.249356488843</v>
      </c>
      <c r="AX443" s="20"/>
      <c r="AY443" s="9">
        <v>-427853.18386206892</v>
      </c>
      <c r="AZ443" s="9">
        <v>23.45129071906387</v>
      </c>
      <c r="BA443" s="9">
        <v>1.9524390965237261E-2</v>
      </c>
      <c r="BB443" s="9">
        <v>136974.86400682887</v>
      </c>
      <c r="BC443" s="9">
        <v>1684557.2615992848</v>
      </c>
      <c r="BD443" s="9">
        <v>1.3432886324848776</v>
      </c>
      <c r="BE443" s="9">
        <v>157080.2098106624</v>
      </c>
      <c r="BF443" s="9">
        <v>7155.3244572958183</v>
      </c>
      <c r="BG443" s="9">
        <v>5200.4470468356449</v>
      </c>
      <c r="BH443" s="9">
        <v>7280.4772113637146</v>
      </c>
      <c r="BI443" s="9">
        <v>11925.723663706689</v>
      </c>
      <c r="BJ443" s="9">
        <v>12405.558415820184</v>
      </c>
      <c r="BK443" s="9">
        <v>277.72046926181059</v>
      </c>
      <c r="BL443" s="9">
        <v>23799767.755061209</v>
      </c>
      <c r="BM443" s="9">
        <v>2144230.8698346657</v>
      </c>
      <c r="BN443" s="9">
        <v>3035038.6896897014</v>
      </c>
      <c r="BO443" s="9">
        <v>455368.29478548351</v>
      </c>
      <c r="BP443" s="9">
        <v>74785192.796687171</v>
      </c>
      <c r="BQ443" s="9">
        <v>82243.943261758992</v>
      </c>
      <c r="BR443" s="9">
        <v>127936.69221712298</v>
      </c>
      <c r="BS443" s="9">
        <v>438761.679898253</v>
      </c>
      <c r="BT443" s="9">
        <v>16722.982055568544</v>
      </c>
      <c r="BU443" s="20"/>
    </row>
    <row r="444" spans="2:73" x14ac:dyDescent="0.2">
      <c r="B444" s="4" t="s">
        <v>60</v>
      </c>
      <c r="C444" s="12">
        <v>17</v>
      </c>
      <c r="D444" s="19"/>
      <c r="E444" s="9">
        <f t="shared" si="153"/>
        <v>1043047.6144640646</v>
      </c>
      <c r="F444" s="9">
        <f t="shared" si="132"/>
        <v>3.222873708026988</v>
      </c>
      <c r="G444" s="9">
        <f t="shared" si="133"/>
        <v>6.2819374451058771E-3</v>
      </c>
      <c r="H444" s="9">
        <f t="shared" si="134"/>
        <v>71212.982524104242</v>
      </c>
      <c r="I444" s="9">
        <f t="shared" si="135"/>
        <v>1730816.2254295757</v>
      </c>
      <c r="J444" s="9">
        <f t="shared" si="136"/>
        <v>0.7318080907246276</v>
      </c>
      <c r="K444" s="9">
        <f t="shared" si="137"/>
        <v>198888.91774581894</v>
      </c>
      <c r="L444" s="9">
        <f t="shared" si="138"/>
        <v>3295.4732646239654</v>
      </c>
      <c r="M444" s="9">
        <f t="shared" si="139"/>
        <v>2952.2791611310895</v>
      </c>
      <c r="N444" s="9">
        <f t="shared" si="140"/>
        <v>3429.2163141747696</v>
      </c>
      <c r="O444" s="9">
        <f t="shared" si="141"/>
        <v>4313.2738906724899</v>
      </c>
      <c r="P444" s="9">
        <f t="shared" si="142"/>
        <v>265.50955241746669</v>
      </c>
      <c r="Q444" s="9">
        <f t="shared" si="143"/>
        <v>41.765460306139005</v>
      </c>
      <c r="R444" s="9">
        <f t="shared" si="144"/>
        <v>4141772.1843232363</v>
      </c>
      <c r="S444" s="9">
        <f t="shared" si="145"/>
        <v>-45070.373188500293</v>
      </c>
      <c r="T444" s="9">
        <f t="shared" si="146"/>
        <v>-64633.398633432575</v>
      </c>
      <c r="U444" s="9">
        <f t="shared" si="147"/>
        <v>108161.79866914963</v>
      </c>
      <c r="V444" s="9">
        <f t="shared" si="148"/>
        <v>-2759037.142977044</v>
      </c>
      <c r="W444" s="9">
        <f t="shared" si="149"/>
        <v>-30636.754202619952</v>
      </c>
      <c r="X444" s="9">
        <f t="shared" si="150"/>
        <v>-9368.422595102078</v>
      </c>
      <c r="Y444" s="9">
        <f t="shared" si="151"/>
        <v>397005.74571124493</v>
      </c>
      <c r="Z444" s="9">
        <f t="shared" si="152"/>
        <v>12115.258097804443</v>
      </c>
      <c r="AA444" s="20"/>
      <c r="AB444" s="9">
        <v>588453.6066106162</v>
      </c>
      <c r="AC444" s="9">
        <v>28.139870097032343</v>
      </c>
      <c r="AD444" s="9">
        <v>2.7026602845670451E-2</v>
      </c>
      <c r="AE444" s="9">
        <v>216748.77553135986</v>
      </c>
      <c r="AF444" s="9">
        <v>3520658.315878815</v>
      </c>
      <c r="AG444" s="9">
        <v>2.1590522627398094</v>
      </c>
      <c r="AH444" s="9">
        <v>365786.64066964778</v>
      </c>
      <c r="AI444" s="9">
        <v>10898.005500500773</v>
      </c>
      <c r="AJ444" s="9">
        <v>8477.754148393964</v>
      </c>
      <c r="AK444" s="9">
        <v>11164.723351248715</v>
      </c>
      <c r="AL444" s="9">
        <v>16984.355283360845</v>
      </c>
      <c r="AM444" s="9">
        <v>13446.415369226417</v>
      </c>
      <c r="AN444" s="9">
        <v>336.84345889681276</v>
      </c>
      <c r="AO444" s="9">
        <v>29429025.424075775</v>
      </c>
      <c r="AP444" s="9">
        <v>2233174.9260108317</v>
      </c>
      <c r="AQ444" s="9">
        <v>3160095.2091618762</v>
      </c>
      <c r="AR444" s="9">
        <v>591990.61187872593</v>
      </c>
      <c r="AS444" s="9">
        <v>76700230.203503072</v>
      </c>
      <c r="AT444" s="9">
        <v>56747.435512999029</v>
      </c>
      <c r="AU444" s="9">
        <v>126564.31288559115</v>
      </c>
      <c r="AV444" s="9">
        <v>863190.03060313908</v>
      </c>
      <c r="AW444" s="9">
        <v>29883.426531846035</v>
      </c>
      <c r="AX444" s="20"/>
      <c r="AY444" s="9">
        <v>-454594.00785344839</v>
      </c>
      <c r="AZ444" s="9">
        <v>24.916996389005355</v>
      </c>
      <c r="BA444" s="9">
        <v>2.0744665400564574E-2</v>
      </c>
      <c r="BB444" s="9">
        <v>145535.79300725562</v>
      </c>
      <c r="BC444" s="9">
        <v>1789842.0904492394</v>
      </c>
      <c r="BD444" s="9">
        <v>1.4272441720151818</v>
      </c>
      <c r="BE444" s="9">
        <v>166897.72292382884</v>
      </c>
      <c r="BF444" s="9">
        <v>7602.5322358768071</v>
      </c>
      <c r="BG444" s="9">
        <v>5525.4749872628745</v>
      </c>
      <c r="BH444" s="9">
        <v>7735.507037073945</v>
      </c>
      <c r="BI444" s="9">
        <v>12671.081392688355</v>
      </c>
      <c r="BJ444" s="9">
        <v>13180.90581680895</v>
      </c>
      <c r="BK444" s="9">
        <v>295.07799859067376</v>
      </c>
      <c r="BL444" s="9">
        <v>25287253.239752539</v>
      </c>
      <c r="BM444" s="9">
        <v>2278245.299199332</v>
      </c>
      <c r="BN444" s="9">
        <v>3224728.6077953088</v>
      </c>
      <c r="BO444" s="9">
        <v>483828.8132095763</v>
      </c>
      <c r="BP444" s="9">
        <v>79459267.346480116</v>
      </c>
      <c r="BQ444" s="9">
        <v>87384.189715618981</v>
      </c>
      <c r="BR444" s="9">
        <v>135932.73548069323</v>
      </c>
      <c r="BS444" s="9">
        <v>466184.28489189415</v>
      </c>
      <c r="BT444" s="9">
        <v>17768.168434041592</v>
      </c>
      <c r="BU444" s="20"/>
    </row>
    <row r="445" spans="2:73" x14ac:dyDescent="0.2">
      <c r="B445" s="4" t="s">
        <v>60</v>
      </c>
      <c r="C445" s="12">
        <v>18</v>
      </c>
      <c r="D445" s="19"/>
      <c r="E445" s="9">
        <f t="shared" si="153"/>
        <v>1164447.0719594993</v>
      </c>
      <c r="F445" s="9">
        <f t="shared" si="132"/>
        <v>3.469608514924861</v>
      </c>
      <c r="G445" s="9">
        <f t="shared" si="133"/>
        <v>6.7621369158791592E-3</v>
      </c>
      <c r="H445" s="9">
        <f t="shared" si="134"/>
        <v>76433.077445273084</v>
      </c>
      <c r="I445" s="9">
        <f t="shared" si="135"/>
        <v>1865183.0637257025</v>
      </c>
      <c r="J445" s="9">
        <f t="shared" si="136"/>
        <v>0.78802095033519048</v>
      </c>
      <c r="K445" s="9">
        <f t="shared" si="137"/>
        <v>214590.92459682471</v>
      </c>
      <c r="L445" s="9">
        <f t="shared" si="138"/>
        <v>3541.3694538667532</v>
      </c>
      <c r="M445" s="9">
        <f t="shared" si="139"/>
        <v>3181.6313680494104</v>
      </c>
      <c r="N445" s="9">
        <f t="shared" si="140"/>
        <v>3685.2990464640634</v>
      </c>
      <c r="O445" s="9">
        <f t="shared" si="141"/>
        <v>4639.7269676576689</v>
      </c>
      <c r="P445" s="9">
        <f t="shared" si="142"/>
        <v>285.31325663028474</v>
      </c>
      <c r="Q445" s="9">
        <f t="shared" si="143"/>
        <v>44.964647245130323</v>
      </c>
      <c r="R445" s="9">
        <f t="shared" si="144"/>
        <v>4412048.1442080438</v>
      </c>
      <c r="S445" s="9">
        <f t="shared" si="145"/>
        <v>-48980.835079437122</v>
      </c>
      <c r="T445" s="9">
        <f t="shared" si="146"/>
        <v>-70241.036675573327</v>
      </c>
      <c r="U445" s="9">
        <f t="shared" si="147"/>
        <v>116708.44067328458</v>
      </c>
      <c r="V445" s="9">
        <f t="shared" si="148"/>
        <v>-2991134.5019426793</v>
      </c>
      <c r="W445" s="9">
        <f t="shared" si="149"/>
        <v>-33365.2829900875</v>
      </c>
      <c r="X445" s="9">
        <f t="shared" si="150"/>
        <v>-10104.873190966959</v>
      </c>
      <c r="Y445" s="9">
        <f t="shared" si="151"/>
        <v>427522.67322791182</v>
      </c>
      <c r="Z445" s="9">
        <f t="shared" si="152"/>
        <v>13069.411788043955</v>
      </c>
      <c r="AA445" s="20"/>
      <c r="AB445" s="9">
        <v>683112.24011467176</v>
      </c>
      <c r="AC445" s="9">
        <v>29.852310573871716</v>
      </c>
      <c r="AD445" s="9">
        <v>2.8727076751771063E-2</v>
      </c>
      <c r="AE445" s="9">
        <v>230529.7994529556</v>
      </c>
      <c r="AF445" s="9">
        <v>3760309.9830248975</v>
      </c>
      <c r="AG445" s="9">
        <v>2.2992206618806774</v>
      </c>
      <c r="AH445" s="9">
        <v>391306.16063381999</v>
      </c>
      <c r="AI445" s="9">
        <v>11591.10946832455</v>
      </c>
      <c r="AJ445" s="9">
        <v>9032.13429573951</v>
      </c>
      <c r="AK445" s="9">
        <v>11875.835909248242</v>
      </c>
      <c r="AL445" s="9">
        <v>18056.166089327689</v>
      </c>
      <c r="AM445" s="9">
        <v>14241.566474427993</v>
      </c>
      <c r="AN445" s="9">
        <v>357.40017516466713</v>
      </c>
      <c r="AO445" s="9">
        <v>31186786.868651908</v>
      </c>
      <c r="AP445" s="9">
        <v>2363278.8934845617</v>
      </c>
      <c r="AQ445" s="9">
        <v>3344177.4892253401</v>
      </c>
      <c r="AR445" s="9">
        <v>628997.77230695344</v>
      </c>
      <c r="AS445" s="9">
        <v>81142207.394330397</v>
      </c>
      <c r="AT445" s="9">
        <v>59159.153179391382</v>
      </c>
      <c r="AU445" s="9">
        <v>133823.90555329635</v>
      </c>
      <c r="AV445" s="9">
        <v>921129.56311344658</v>
      </c>
      <c r="AW445" s="9">
        <v>31882.766600558567</v>
      </c>
      <c r="AX445" s="20"/>
      <c r="AY445" s="9">
        <v>-481334.83184482751</v>
      </c>
      <c r="AZ445" s="9">
        <v>26.382702058946855</v>
      </c>
      <c r="BA445" s="9">
        <v>2.1964939835891904E-2</v>
      </c>
      <c r="BB445" s="9">
        <v>154096.72200768252</v>
      </c>
      <c r="BC445" s="9">
        <v>1895126.9192991951</v>
      </c>
      <c r="BD445" s="9">
        <v>1.5111997115454869</v>
      </c>
      <c r="BE445" s="9">
        <v>176715.23603699528</v>
      </c>
      <c r="BF445" s="9">
        <v>8049.7400144577969</v>
      </c>
      <c r="BG445" s="9">
        <v>5850.5029276900996</v>
      </c>
      <c r="BH445" s="9">
        <v>8190.536862784179</v>
      </c>
      <c r="BI445" s="9">
        <v>13416.439121670021</v>
      </c>
      <c r="BJ445" s="9">
        <v>13956.253217797708</v>
      </c>
      <c r="BK445" s="9">
        <v>312.43552791953681</v>
      </c>
      <c r="BL445" s="9">
        <v>26774738.724443864</v>
      </c>
      <c r="BM445" s="9">
        <v>2412259.7285639988</v>
      </c>
      <c r="BN445" s="9">
        <v>3414418.5259009134</v>
      </c>
      <c r="BO445" s="9">
        <v>512289.33163366886</v>
      </c>
      <c r="BP445" s="9">
        <v>84133341.896273077</v>
      </c>
      <c r="BQ445" s="9">
        <v>92524.436169478882</v>
      </c>
      <c r="BR445" s="9">
        <v>143928.77874426331</v>
      </c>
      <c r="BS445" s="9">
        <v>493606.88988553477</v>
      </c>
      <c r="BT445" s="9">
        <v>18813.354812514612</v>
      </c>
      <c r="BU445" s="20"/>
    </row>
    <row r="446" spans="2:73" x14ac:dyDescent="0.2">
      <c r="B446" s="4" t="s">
        <v>60</v>
      </c>
      <c r="C446" s="12">
        <v>19</v>
      </c>
      <c r="D446" s="19"/>
      <c r="E446" s="9">
        <f t="shared" si="153"/>
        <v>1158319.9567979302</v>
      </c>
      <c r="F446" s="9">
        <f t="shared" si="132"/>
        <v>3.7144194065973579</v>
      </c>
      <c r="G446" s="9">
        <f t="shared" si="133"/>
        <v>7.239308936691554E-3</v>
      </c>
      <c r="H446" s="9">
        <f t="shared" si="134"/>
        <v>81652.022129808698</v>
      </c>
      <c r="I446" s="9">
        <f t="shared" si="135"/>
        <v>1998885.9288816915</v>
      </c>
      <c r="J446" s="9">
        <f t="shared" si="136"/>
        <v>0.84404456993099197</v>
      </c>
      <c r="K446" s="9">
        <f t="shared" si="137"/>
        <v>230292.38308277799</v>
      </c>
      <c r="L446" s="9">
        <f t="shared" si="138"/>
        <v>3786.5057365770244</v>
      </c>
      <c r="M446" s="9">
        <f t="shared" si="139"/>
        <v>3409.4115577531475</v>
      </c>
      <c r="N446" s="9">
        <f t="shared" si="140"/>
        <v>3940.5881995767395</v>
      </c>
      <c r="O446" s="9">
        <f t="shared" si="141"/>
        <v>4963.363188618001</v>
      </c>
      <c r="P446" s="9">
        <f t="shared" si="142"/>
        <v>304.67545825787965</v>
      </c>
      <c r="Q446" s="9">
        <f t="shared" si="143"/>
        <v>48.131261153225182</v>
      </c>
      <c r="R446" s="9">
        <f t="shared" si="144"/>
        <v>4675385.4373392761</v>
      </c>
      <c r="S446" s="9">
        <f t="shared" si="145"/>
        <v>-52916.993586060591</v>
      </c>
      <c r="T446" s="9">
        <f t="shared" si="146"/>
        <v>-75885.381975610275</v>
      </c>
      <c r="U446" s="9">
        <f t="shared" si="147"/>
        <v>125193.17955612217</v>
      </c>
      <c r="V446" s="9">
        <f t="shared" si="148"/>
        <v>-3223696.0019955337</v>
      </c>
      <c r="W446" s="9">
        <f t="shared" si="149"/>
        <v>-36094.437964578188</v>
      </c>
      <c r="X446" s="9">
        <f t="shared" si="150"/>
        <v>-10843.143469948292</v>
      </c>
      <c r="Y446" s="9">
        <f t="shared" si="151"/>
        <v>457923.45791778399</v>
      </c>
      <c r="Z446" s="9">
        <f t="shared" si="152"/>
        <v>14018.294380822274</v>
      </c>
      <c r="AA446" s="20"/>
      <c r="AB446" s="9">
        <v>650244.30096172332</v>
      </c>
      <c r="AC446" s="9">
        <v>31.562827135485698</v>
      </c>
      <c r="AD446" s="9">
        <v>3.0424523207910781E-2</v>
      </c>
      <c r="AE446" s="9">
        <v>244309.67313791797</v>
      </c>
      <c r="AF446" s="9">
        <v>3999297.6770308414</v>
      </c>
      <c r="AG446" s="9">
        <v>2.4391998210067833</v>
      </c>
      <c r="AH446" s="9">
        <v>416825.13223293953</v>
      </c>
      <c r="AI446" s="9">
        <v>12283.453529615806</v>
      </c>
      <c r="AJ446" s="9">
        <v>9584.9424258704785</v>
      </c>
      <c r="AK446" s="9">
        <v>12586.154888071145</v>
      </c>
      <c r="AL446" s="9">
        <v>19125.160039269689</v>
      </c>
      <c r="AM446" s="9">
        <v>15036.276077044353</v>
      </c>
      <c r="AN446" s="9">
        <v>377.92431840162516</v>
      </c>
      <c r="AO446" s="9">
        <v>32937609.646474469</v>
      </c>
      <c r="AP446" s="9">
        <v>2493357.164342605</v>
      </c>
      <c r="AQ446" s="9">
        <v>3528223.0620309119</v>
      </c>
      <c r="AR446" s="9">
        <v>665943.0296138837</v>
      </c>
      <c r="AS446" s="9">
        <v>85583720.444070488</v>
      </c>
      <c r="AT446" s="9">
        <v>61570.244658760639</v>
      </c>
      <c r="AU446" s="9">
        <v>141081.67853788516</v>
      </c>
      <c r="AV446" s="9">
        <v>978952.95279695943</v>
      </c>
      <c r="AW446" s="9">
        <v>33876.835571809926</v>
      </c>
      <c r="AX446" s="20"/>
      <c r="AY446" s="9">
        <v>-508075.65583620692</v>
      </c>
      <c r="AZ446" s="9">
        <v>27.84840772888834</v>
      </c>
      <c r="BA446" s="9">
        <v>2.3185214271219227E-2</v>
      </c>
      <c r="BB446" s="9">
        <v>162657.65100810927</v>
      </c>
      <c r="BC446" s="9">
        <v>2000411.7481491498</v>
      </c>
      <c r="BD446" s="9">
        <v>1.5951552510757914</v>
      </c>
      <c r="BE446" s="9">
        <v>186532.74915016154</v>
      </c>
      <c r="BF446" s="9">
        <v>8496.947793038782</v>
      </c>
      <c r="BG446" s="9">
        <v>6175.530868117331</v>
      </c>
      <c r="BH446" s="9">
        <v>8645.5666884944058</v>
      </c>
      <c r="BI446" s="9">
        <v>14161.796850651688</v>
      </c>
      <c r="BJ446" s="9">
        <v>14731.600618786473</v>
      </c>
      <c r="BK446" s="9">
        <v>329.79305724839998</v>
      </c>
      <c r="BL446" s="9">
        <v>28262224.209135193</v>
      </c>
      <c r="BM446" s="9">
        <v>2546274.1579286656</v>
      </c>
      <c r="BN446" s="9">
        <v>3604108.4440065222</v>
      </c>
      <c r="BO446" s="9">
        <v>540749.85005776153</v>
      </c>
      <c r="BP446" s="9">
        <v>88807416.446066022</v>
      </c>
      <c r="BQ446" s="9">
        <v>97664.682623338827</v>
      </c>
      <c r="BR446" s="9">
        <v>151924.82200783346</v>
      </c>
      <c r="BS446" s="9">
        <v>521029.49487917544</v>
      </c>
      <c r="BT446" s="9">
        <v>19858.541190987653</v>
      </c>
      <c r="BU446" s="20"/>
    </row>
    <row r="447" spans="2:73" x14ac:dyDescent="0.2">
      <c r="B447" s="5" t="s">
        <v>60</v>
      </c>
      <c r="C447" s="13">
        <v>20</v>
      </c>
      <c r="D447" s="19"/>
      <c r="E447" s="10">
        <f t="shared" si="153"/>
        <v>1214034.1817594008</v>
      </c>
      <c r="F447" s="10">
        <f t="shared" si="132"/>
        <v>3.8726008770843414</v>
      </c>
      <c r="G447" s="10">
        <f t="shared" si="133"/>
        <v>7.6302648711494489E-3</v>
      </c>
      <c r="H447" s="10">
        <f t="shared" si="134"/>
        <v>86682.575182851928</v>
      </c>
      <c r="I447" s="10">
        <f t="shared" si="135"/>
        <v>2143052.6009673579</v>
      </c>
      <c r="J447" s="10">
        <f t="shared" si="136"/>
        <v>0.90447913760104193</v>
      </c>
      <c r="K447" s="10">
        <f t="shared" si="137"/>
        <v>250031.4015222938</v>
      </c>
      <c r="L447" s="10">
        <f t="shared" si="138"/>
        <v>4024.9786404470033</v>
      </c>
      <c r="M447" s="10">
        <f t="shared" si="139"/>
        <v>3615.1716518659259</v>
      </c>
      <c r="N447" s="10">
        <f t="shared" si="140"/>
        <v>4189.417552377181</v>
      </c>
      <c r="O447" s="10">
        <f t="shared" si="141"/>
        <v>5168.9490467821706</v>
      </c>
      <c r="P447" s="10">
        <f t="shared" si="142"/>
        <v>281.45789245542073</v>
      </c>
      <c r="Q447" s="10">
        <f t="shared" si="143"/>
        <v>49.581648770399283</v>
      </c>
      <c r="R447" s="10">
        <f t="shared" si="144"/>
        <v>4076839.88957325</v>
      </c>
      <c r="S447" s="10">
        <f t="shared" si="145"/>
        <v>-65679.393472221214</v>
      </c>
      <c r="T447" s="10">
        <f t="shared" si="146"/>
        <v>-94186.237245704047</v>
      </c>
      <c r="U447" s="10">
        <f t="shared" si="147"/>
        <v>132597.7861008778</v>
      </c>
      <c r="V447" s="10">
        <f t="shared" si="148"/>
        <v>-3802567.9895744324</v>
      </c>
      <c r="W447" s="10">
        <f t="shared" si="149"/>
        <v>-43808.523203955963</v>
      </c>
      <c r="X447" s="10">
        <f t="shared" si="150"/>
        <v>-12589.33551937429</v>
      </c>
      <c r="Y447" s="10">
        <f t="shared" si="151"/>
        <v>491051.12791302695</v>
      </c>
      <c r="Z447" s="10">
        <f t="shared" si="152"/>
        <v>14997.163640121868</v>
      </c>
      <c r="AA447" s="20"/>
      <c r="AB447" s="10">
        <v>679217.7019318142</v>
      </c>
      <c r="AC447" s="10">
        <v>33.186714275914184</v>
      </c>
      <c r="AD447" s="10">
        <v>3.2035753577696002E-2</v>
      </c>
      <c r="AE447" s="10">
        <v>257901.15519138801</v>
      </c>
      <c r="AF447" s="10">
        <v>4248749.1779664624</v>
      </c>
      <c r="AG447" s="10">
        <v>2.5835899282071386</v>
      </c>
      <c r="AH447" s="10">
        <v>446381.66378562176</v>
      </c>
      <c r="AI447" s="10">
        <v>12969.134212066776</v>
      </c>
      <c r="AJ447" s="10">
        <v>10115.730460410481</v>
      </c>
      <c r="AK447" s="10">
        <v>13290.014066581822</v>
      </c>
      <c r="AL447" s="10">
        <v>20076.103626415526</v>
      </c>
      <c r="AM447" s="10">
        <v>15788.40591223065</v>
      </c>
      <c r="AN447" s="10">
        <v>396.73223534766248</v>
      </c>
      <c r="AO447" s="10">
        <v>33826549.583399758</v>
      </c>
      <c r="AP447" s="10">
        <v>2614609.1938211094</v>
      </c>
      <c r="AQ447" s="10">
        <v>3699612.1248664227</v>
      </c>
      <c r="AR447" s="10">
        <v>701808.15458273201</v>
      </c>
      <c r="AS447" s="10">
        <v>89678923.00628452</v>
      </c>
      <c r="AT447" s="10">
        <v>58996.405873242751</v>
      </c>
      <c r="AU447" s="10">
        <v>147331.52975202946</v>
      </c>
      <c r="AV447" s="10">
        <v>1039503.2277858434</v>
      </c>
      <c r="AW447" s="10">
        <v>35900.891209582558</v>
      </c>
      <c r="AX447" s="20"/>
      <c r="AY447" s="10">
        <v>-534816.47982758668</v>
      </c>
      <c r="AZ447" s="10">
        <v>29.314113398829843</v>
      </c>
      <c r="BA447" s="10">
        <v>2.4405488706546553E-2</v>
      </c>
      <c r="BB447" s="10">
        <v>171218.58000853608</v>
      </c>
      <c r="BC447" s="10">
        <v>2105696.5769991046</v>
      </c>
      <c r="BD447" s="10">
        <v>1.6791107906060967</v>
      </c>
      <c r="BE447" s="10">
        <v>196350.26226332795</v>
      </c>
      <c r="BF447" s="10">
        <v>8944.1555716197727</v>
      </c>
      <c r="BG447" s="10">
        <v>6500.5588085445552</v>
      </c>
      <c r="BH447" s="10">
        <v>9100.5965142046407</v>
      </c>
      <c r="BI447" s="10">
        <v>14907.154579633356</v>
      </c>
      <c r="BJ447" s="10">
        <v>15506.948019775229</v>
      </c>
      <c r="BK447" s="10">
        <v>347.1505865772632</v>
      </c>
      <c r="BL447" s="10">
        <v>29749709.693826508</v>
      </c>
      <c r="BM447" s="10">
        <v>2680288.5872933306</v>
      </c>
      <c r="BN447" s="10">
        <v>3793798.3621121268</v>
      </c>
      <c r="BO447" s="10">
        <v>569210.36848185421</v>
      </c>
      <c r="BP447" s="10">
        <v>93481490.995858952</v>
      </c>
      <c r="BQ447" s="10">
        <v>102804.92907719871</v>
      </c>
      <c r="BR447" s="10">
        <v>159920.86527140375</v>
      </c>
      <c r="BS447" s="10">
        <v>548452.09987281647</v>
      </c>
      <c r="BT447" s="10">
        <v>20903.727569460691</v>
      </c>
      <c r="BU447" s="20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24"/>
  <sheetViews>
    <sheetView zoomScale="70" zoomScaleNormal="70" workbookViewId="0">
      <pane ySplit="4" topLeftCell="A5" activePane="bottomLeft" state="frozen"/>
      <selection pane="bottomLeft"/>
    </sheetView>
  </sheetViews>
  <sheetFormatPr baseColWidth="10" defaultColWidth="11.5" defaultRowHeight="13.6" x14ac:dyDescent="0.2"/>
  <cols>
    <col min="1" max="1" width="5.75" style="14" customWidth="1"/>
    <col min="2" max="2" width="13.5" style="14" customWidth="1"/>
    <col min="3" max="3" width="15" style="14" customWidth="1"/>
    <col min="4" max="4" width="11.125" style="14" customWidth="1"/>
    <col min="5" max="5" width="12.5" style="14" customWidth="1"/>
    <col min="6" max="16384" width="11.5" style="14"/>
  </cols>
  <sheetData>
    <row r="1" spans="2:19" s="1" customFormat="1" ht="30.1" customHeight="1" thickBot="1" x14ac:dyDescent="0.25">
      <c r="B1" s="253" t="s">
        <v>344</v>
      </c>
      <c r="C1" s="110"/>
      <c r="D1" s="2"/>
      <c r="F1" s="73"/>
      <c r="I1" s="73"/>
      <c r="L1" s="73"/>
      <c r="O1" s="73"/>
    </row>
    <row r="2" spans="2:19" ht="14.45" customHeight="1" x14ac:dyDescent="0.25">
      <c r="B2" s="296"/>
      <c r="C2" s="297"/>
      <c r="D2" s="269" t="s">
        <v>102</v>
      </c>
      <c r="E2" s="269" t="s">
        <v>102</v>
      </c>
      <c r="F2" s="269" t="s">
        <v>103</v>
      </c>
      <c r="G2" s="258" t="s">
        <v>103</v>
      </c>
      <c r="H2" s="270" t="s">
        <v>102</v>
      </c>
      <c r="I2" s="269" t="s">
        <v>102</v>
      </c>
      <c r="J2" s="269" t="s">
        <v>103</v>
      </c>
      <c r="K2" s="258" t="s">
        <v>103</v>
      </c>
      <c r="L2" s="270" t="s">
        <v>102</v>
      </c>
      <c r="M2" s="269" t="s">
        <v>102</v>
      </c>
      <c r="N2" s="269" t="s">
        <v>103</v>
      </c>
      <c r="O2" s="258" t="s">
        <v>103</v>
      </c>
      <c r="P2" s="270" t="s">
        <v>102</v>
      </c>
      <c r="Q2" s="269" t="s">
        <v>102</v>
      </c>
      <c r="R2" s="269" t="s">
        <v>103</v>
      </c>
      <c r="S2" s="258" t="s">
        <v>103</v>
      </c>
    </row>
    <row r="3" spans="2:19" s="286" customFormat="1" ht="62.35" customHeight="1" thickBot="1" x14ac:dyDescent="0.3">
      <c r="B3" s="298"/>
      <c r="C3" s="299" t="s">
        <v>268</v>
      </c>
      <c r="D3" s="287" t="s">
        <v>104</v>
      </c>
      <c r="E3" s="288" t="s">
        <v>265</v>
      </c>
      <c r="F3" s="287" t="s">
        <v>104</v>
      </c>
      <c r="G3" s="289" t="s">
        <v>265</v>
      </c>
      <c r="H3" s="290" t="s">
        <v>104</v>
      </c>
      <c r="I3" s="291" t="s">
        <v>266</v>
      </c>
      <c r="J3" s="287" t="s">
        <v>104</v>
      </c>
      <c r="K3" s="292" t="s">
        <v>266</v>
      </c>
      <c r="L3" s="293" t="s">
        <v>266</v>
      </c>
      <c r="M3" s="288" t="s">
        <v>265</v>
      </c>
      <c r="N3" s="291" t="s">
        <v>266</v>
      </c>
      <c r="O3" s="289" t="s">
        <v>265</v>
      </c>
      <c r="P3" s="290" t="s">
        <v>104</v>
      </c>
      <c r="Q3" s="294" t="s">
        <v>267</v>
      </c>
      <c r="R3" s="287" t="s">
        <v>104</v>
      </c>
      <c r="S3" s="295" t="s">
        <v>267</v>
      </c>
    </row>
    <row r="4" spans="2:19" ht="14.3" x14ac:dyDescent="0.25">
      <c r="B4" s="271" t="s">
        <v>36</v>
      </c>
      <c r="C4" s="272" t="s">
        <v>105</v>
      </c>
      <c r="D4" s="169" t="s">
        <v>71</v>
      </c>
      <c r="E4" s="170" t="s">
        <v>71</v>
      </c>
      <c r="F4" s="171" t="s">
        <v>106</v>
      </c>
      <c r="G4" s="172" t="s">
        <v>106</v>
      </c>
      <c r="H4" s="169" t="s">
        <v>107</v>
      </c>
      <c r="I4" s="170" t="s">
        <v>107</v>
      </c>
      <c r="J4" s="171" t="s">
        <v>106</v>
      </c>
      <c r="K4" s="172" t="s">
        <v>106</v>
      </c>
      <c r="L4" s="169" t="s">
        <v>71</v>
      </c>
      <c r="M4" s="170" t="s">
        <v>71</v>
      </c>
      <c r="N4" s="171" t="s">
        <v>107</v>
      </c>
      <c r="O4" s="172" t="s">
        <v>107</v>
      </c>
      <c r="P4" s="169" t="s">
        <v>72</v>
      </c>
      <c r="Q4" s="170" t="s">
        <v>72</v>
      </c>
      <c r="R4" s="171" t="s">
        <v>106</v>
      </c>
      <c r="S4" s="172" t="s">
        <v>106</v>
      </c>
    </row>
    <row r="5" spans="2:19" x14ac:dyDescent="0.2">
      <c r="B5" s="273">
        <v>1</v>
      </c>
      <c r="C5" s="274">
        <v>0</v>
      </c>
      <c r="D5" s="134">
        <v>0</v>
      </c>
      <c r="E5" s="135">
        <v>0</v>
      </c>
      <c r="F5" s="136">
        <v>0</v>
      </c>
      <c r="G5" s="137">
        <v>0</v>
      </c>
      <c r="H5" s="134">
        <v>0</v>
      </c>
      <c r="I5" s="135">
        <v>0</v>
      </c>
      <c r="J5" s="136">
        <v>0</v>
      </c>
      <c r="K5" s="137">
        <v>0</v>
      </c>
      <c r="L5" s="134">
        <v>0</v>
      </c>
      <c r="M5" s="135">
        <v>0</v>
      </c>
      <c r="N5" s="136">
        <v>0</v>
      </c>
      <c r="O5" s="137">
        <v>0</v>
      </c>
      <c r="P5" s="134">
        <v>0</v>
      </c>
      <c r="Q5" s="135">
        <v>0</v>
      </c>
      <c r="R5" s="136">
        <v>0</v>
      </c>
      <c r="S5" s="137">
        <v>0</v>
      </c>
    </row>
    <row r="6" spans="2:19" x14ac:dyDescent="0.2">
      <c r="B6" s="275">
        <v>1</v>
      </c>
      <c r="C6" s="276">
        <v>0.1</v>
      </c>
      <c r="D6" s="138">
        <v>0</v>
      </c>
      <c r="E6" s="139">
        <v>0</v>
      </c>
      <c r="F6" s="140">
        <v>0</v>
      </c>
      <c r="G6" s="141">
        <v>0</v>
      </c>
      <c r="H6" s="138">
        <v>0</v>
      </c>
      <c r="I6" s="139">
        <v>0</v>
      </c>
      <c r="J6" s="140">
        <v>0</v>
      </c>
      <c r="K6" s="141">
        <v>0</v>
      </c>
      <c r="L6" s="138">
        <v>0</v>
      </c>
      <c r="M6" s="139">
        <v>0</v>
      </c>
      <c r="N6" s="140">
        <v>0</v>
      </c>
      <c r="O6" s="141">
        <v>0</v>
      </c>
      <c r="P6" s="138">
        <v>0</v>
      </c>
      <c r="Q6" s="139">
        <v>0</v>
      </c>
      <c r="R6" s="140">
        <v>0</v>
      </c>
      <c r="S6" s="141">
        <v>0</v>
      </c>
    </row>
    <row r="7" spans="2:19" x14ac:dyDescent="0.2">
      <c r="B7" s="275">
        <v>1</v>
      </c>
      <c r="C7" s="276">
        <v>0.2</v>
      </c>
      <c r="D7" s="138">
        <v>0</v>
      </c>
      <c r="E7" s="139">
        <v>0</v>
      </c>
      <c r="F7" s="140">
        <v>0</v>
      </c>
      <c r="G7" s="141">
        <v>0</v>
      </c>
      <c r="H7" s="138">
        <v>0</v>
      </c>
      <c r="I7" s="139">
        <v>0</v>
      </c>
      <c r="J7" s="140">
        <v>0</v>
      </c>
      <c r="K7" s="141">
        <v>0</v>
      </c>
      <c r="L7" s="138">
        <v>0</v>
      </c>
      <c r="M7" s="139">
        <v>0</v>
      </c>
      <c r="N7" s="140">
        <v>0</v>
      </c>
      <c r="O7" s="141">
        <v>0</v>
      </c>
      <c r="P7" s="138">
        <v>0</v>
      </c>
      <c r="Q7" s="139">
        <v>0</v>
      </c>
      <c r="R7" s="140">
        <v>0</v>
      </c>
      <c r="S7" s="141">
        <v>0</v>
      </c>
    </row>
    <row r="8" spans="2:19" x14ac:dyDescent="0.2">
      <c r="B8" s="275">
        <v>1</v>
      </c>
      <c r="C8" s="276">
        <v>0.3</v>
      </c>
      <c r="D8" s="138">
        <v>0</v>
      </c>
      <c r="E8" s="139">
        <v>0</v>
      </c>
      <c r="F8" s="140">
        <v>0</v>
      </c>
      <c r="G8" s="141">
        <v>0</v>
      </c>
      <c r="H8" s="138">
        <v>0</v>
      </c>
      <c r="I8" s="139">
        <v>0</v>
      </c>
      <c r="J8" s="140">
        <v>0</v>
      </c>
      <c r="K8" s="141">
        <v>0</v>
      </c>
      <c r="L8" s="138">
        <v>0</v>
      </c>
      <c r="M8" s="139">
        <v>0</v>
      </c>
      <c r="N8" s="140">
        <v>0</v>
      </c>
      <c r="O8" s="141">
        <v>0</v>
      </c>
      <c r="P8" s="138">
        <v>0</v>
      </c>
      <c r="Q8" s="139">
        <v>0</v>
      </c>
      <c r="R8" s="140">
        <v>0</v>
      </c>
      <c r="S8" s="141">
        <v>0</v>
      </c>
    </row>
    <row r="9" spans="2:19" x14ac:dyDescent="0.2">
      <c r="B9" s="275">
        <v>1</v>
      </c>
      <c r="C9" s="276">
        <v>0.4</v>
      </c>
      <c r="D9" s="138">
        <v>0</v>
      </c>
      <c r="E9" s="139">
        <v>0</v>
      </c>
      <c r="F9" s="140">
        <v>0</v>
      </c>
      <c r="G9" s="141">
        <v>0</v>
      </c>
      <c r="H9" s="138">
        <v>0</v>
      </c>
      <c r="I9" s="139">
        <v>0</v>
      </c>
      <c r="J9" s="140">
        <v>0</v>
      </c>
      <c r="K9" s="141">
        <v>0</v>
      </c>
      <c r="L9" s="138">
        <v>0</v>
      </c>
      <c r="M9" s="139">
        <v>0</v>
      </c>
      <c r="N9" s="140">
        <v>0</v>
      </c>
      <c r="O9" s="141">
        <v>0</v>
      </c>
      <c r="P9" s="138">
        <v>0</v>
      </c>
      <c r="Q9" s="139">
        <v>0</v>
      </c>
      <c r="R9" s="140">
        <v>0</v>
      </c>
      <c r="S9" s="141">
        <v>0</v>
      </c>
    </row>
    <row r="10" spans="2:19" x14ac:dyDescent="0.2">
      <c r="B10" s="275">
        <v>1</v>
      </c>
      <c r="C10" s="276">
        <v>0.5</v>
      </c>
      <c r="D10" s="138">
        <v>0</v>
      </c>
      <c r="E10" s="139">
        <v>0</v>
      </c>
      <c r="F10" s="140">
        <v>0</v>
      </c>
      <c r="G10" s="141">
        <v>0</v>
      </c>
      <c r="H10" s="138">
        <v>0</v>
      </c>
      <c r="I10" s="139">
        <v>0</v>
      </c>
      <c r="J10" s="140">
        <v>0</v>
      </c>
      <c r="K10" s="141">
        <v>0</v>
      </c>
      <c r="L10" s="138">
        <v>0</v>
      </c>
      <c r="M10" s="139">
        <v>0</v>
      </c>
      <c r="N10" s="140">
        <v>0</v>
      </c>
      <c r="O10" s="141">
        <v>0</v>
      </c>
      <c r="P10" s="138">
        <v>0</v>
      </c>
      <c r="Q10" s="139">
        <v>0</v>
      </c>
      <c r="R10" s="140">
        <v>0</v>
      </c>
      <c r="S10" s="141">
        <v>0</v>
      </c>
    </row>
    <row r="11" spans="2:19" x14ac:dyDescent="0.2">
      <c r="B11" s="275">
        <v>1</v>
      </c>
      <c r="C11" s="276">
        <v>0.6</v>
      </c>
      <c r="D11" s="138">
        <v>0</v>
      </c>
      <c r="E11" s="139">
        <v>0</v>
      </c>
      <c r="F11" s="140">
        <v>0</v>
      </c>
      <c r="G11" s="141">
        <v>0</v>
      </c>
      <c r="H11" s="138">
        <v>0</v>
      </c>
      <c r="I11" s="139">
        <v>0</v>
      </c>
      <c r="J11" s="140">
        <v>0</v>
      </c>
      <c r="K11" s="141">
        <v>0</v>
      </c>
      <c r="L11" s="138">
        <v>0</v>
      </c>
      <c r="M11" s="139">
        <v>0</v>
      </c>
      <c r="N11" s="140">
        <v>0</v>
      </c>
      <c r="O11" s="141">
        <v>0</v>
      </c>
      <c r="P11" s="138">
        <v>0</v>
      </c>
      <c r="Q11" s="139">
        <v>0</v>
      </c>
      <c r="R11" s="140">
        <v>0</v>
      </c>
      <c r="S11" s="141">
        <v>0</v>
      </c>
    </row>
    <row r="12" spans="2:19" x14ac:dyDescent="0.2">
      <c r="B12" s="275">
        <v>1</v>
      </c>
      <c r="C12" s="276">
        <v>0.7</v>
      </c>
      <c r="D12" s="138">
        <v>0</v>
      </c>
      <c r="E12" s="139">
        <v>0</v>
      </c>
      <c r="F12" s="140">
        <v>0</v>
      </c>
      <c r="G12" s="141">
        <v>0</v>
      </c>
      <c r="H12" s="138">
        <v>0</v>
      </c>
      <c r="I12" s="139">
        <v>0</v>
      </c>
      <c r="J12" s="140">
        <v>0</v>
      </c>
      <c r="K12" s="141">
        <v>0</v>
      </c>
      <c r="L12" s="138">
        <v>0</v>
      </c>
      <c r="M12" s="139">
        <v>0</v>
      </c>
      <c r="N12" s="140">
        <v>0</v>
      </c>
      <c r="O12" s="141">
        <v>0</v>
      </c>
      <c r="P12" s="138">
        <v>0</v>
      </c>
      <c r="Q12" s="139">
        <v>0</v>
      </c>
      <c r="R12" s="140">
        <v>0</v>
      </c>
      <c r="S12" s="141">
        <v>0</v>
      </c>
    </row>
    <row r="13" spans="2:19" x14ac:dyDescent="0.2">
      <c r="B13" s="275">
        <v>1</v>
      </c>
      <c r="C13" s="276">
        <v>0.8</v>
      </c>
      <c r="D13" s="138">
        <v>0</v>
      </c>
      <c r="E13" s="139">
        <v>0</v>
      </c>
      <c r="F13" s="140">
        <v>0</v>
      </c>
      <c r="G13" s="141">
        <v>0</v>
      </c>
      <c r="H13" s="138">
        <v>0</v>
      </c>
      <c r="I13" s="139">
        <v>0</v>
      </c>
      <c r="J13" s="140">
        <v>0</v>
      </c>
      <c r="K13" s="141">
        <v>0</v>
      </c>
      <c r="L13" s="138">
        <v>0</v>
      </c>
      <c r="M13" s="139">
        <v>0</v>
      </c>
      <c r="N13" s="140">
        <v>0</v>
      </c>
      <c r="O13" s="141">
        <v>0</v>
      </c>
      <c r="P13" s="138">
        <v>0</v>
      </c>
      <c r="Q13" s="139">
        <v>0</v>
      </c>
      <c r="R13" s="140">
        <v>0</v>
      </c>
      <c r="S13" s="141">
        <v>0</v>
      </c>
    </row>
    <row r="14" spans="2:19" x14ac:dyDescent="0.2">
      <c r="B14" s="275">
        <v>1</v>
      </c>
      <c r="C14" s="276">
        <v>0.9</v>
      </c>
      <c r="D14" s="138">
        <v>0</v>
      </c>
      <c r="E14" s="139">
        <v>0</v>
      </c>
      <c r="F14" s="140">
        <v>0</v>
      </c>
      <c r="G14" s="141">
        <v>0</v>
      </c>
      <c r="H14" s="138">
        <v>0</v>
      </c>
      <c r="I14" s="139">
        <v>0</v>
      </c>
      <c r="J14" s="140">
        <v>0</v>
      </c>
      <c r="K14" s="141">
        <v>0</v>
      </c>
      <c r="L14" s="138">
        <v>0</v>
      </c>
      <c r="M14" s="139">
        <v>0</v>
      </c>
      <c r="N14" s="140">
        <v>0</v>
      </c>
      <c r="O14" s="141">
        <v>0</v>
      </c>
      <c r="P14" s="138">
        <v>0</v>
      </c>
      <c r="Q14" s="139">
        <v>0</v>
      </c>
      <c r="R14" s="140">
        <v>0</v>
      </c>
      <c r="S14" s="141">
        <v>0</v>
      </c>
    </row>
    <row r="15" spans="2:19" x14ac:dyDescent="0.2">
      <c r="B15" s="277">
        <v>1</v>
      </c>
      <c r="C15" s="278">
        <v>1</v>
      </c>
      <c r="D15" s="142">
        <v>0</v>
      </c>
      <c r="E15" s="143">
        <v>0</v>
      </c>
      <c r="F15" s="144">
        <v>0</v>
      </c>
      <c r="G15" s="145">
        <v>0</v>
      </c>
      <c r="H15" s="142">
        <v>0</v>
      </c>
      <c r="I15" s="143">
        <v>0</v>
      </c>
      <c r="J15" s="144">
        <v>0</v>
      </c>
      <c r="K15" s="145">
        <v>0</v>
      </c>
      <c r="L15" s="142">
        <v>0</v>
      </c>
      <c r="M15" s="143">
        <v>0</v>
      </c>
      <c r="N15" s="144">
        <v>0</v>
      </c>
      <c r="O15" s="145">
        <v>0</v>
      </c>
      <c r="P15" s="142">
        <v>0</v>
      </c>
      <c r="Q15" s="143">
        <v>0</v>
      </c>
      <c r="R15" s="144">
        <v>0</v>
      </c>
      <c r="S15" s="145">
        <v>0</v>
      </c>
    </row>
    <row r="16" spans="2:19" x14ac:dyDescent="0.2">
      <c r="B16" s="273">
        <v>2</v>
      </c>
      <c r="C16" s="274">
        <v>0</v>
      </c>
      <c r="D16" s="134">
        <v>0</v>
      </c>
      <c r="E16" s="135">
        <v>4490.1500874150952</v>
      </c>
      <c r="F16" s="136">
        <v>0</v>
      </c>
      <c r="G16" s="137">
        <v>-581192.09191561688</v>
      </c>
      <c r="H16" s="134">
        <v>0</v>
      </c>
      <c r="I16" s="135">
        <v>0</v>
      </c>
      <c r="J16" s="136">
        <v>0</v>
      </c>
      <c r="K16" s="137">
        <v>0</v>
      </c>
      <c r="L16" s="134">
        <v>0</v>
      </c>
      <c r="M16" s="135">
        <v>4490.1500874150661</v>
      </c>
      <c r="N16" s="136">
        <v>0</v>
      </c>
      <c r="O16" s="137">
        <v>-2477.5453444081249</v>
      </c>
      <c r="P16" s="134">
        <v>0</v>
      </c>
      <c r="Q16" s="135">
        <v>0</v>
      </c>
      <c r="R16" s="136">
        <v>0</v>
      </c>
      <c r="S16" s="137">
        <v>0</v>
      </c>
    </row>
    <row r="17" spans="2:19" x14ac:dyDescent="0.2">
      <c r="B17" s="275">
        <v>2</v>
      </c>
      <c r="C17" s="276">
        <v>0.1</v>
      </c>
      <c r="D17" s="138">
        <v>774.42895191517891</v>
      </c>
      <c r="E17" s="139">
        <v>1632.8286844848772</v>
      </c>
      <c r="F17" s="140">
        <v>-484210.38347692636</v>
      </c>
      <c r="G17" s="141">
        <v>-497267.14678367914</v>
      </c>
      <c r="H17" s="138">
        <v>0</v>
      </c>
      <c r="I17" s="139">
        <v>0</v>
      </c>
      <c r="J17" s="140">
        <v>0</v>
      </c>
      <c r="K17" s="141">
        <v>0</v>
      </c>
      <c r="L17" s="138">
        <v>4490.1500874150079</v>
      </c>
      <c r="M17" s="139">
        <v>0</v>
      </c>
      <c r="N17" s="140">
        <v>-2477.5453444081286</v>
      </c>
      <c r="O17" s="141">
        <v>0</v>
      </c>
      <c r="P17" s="138">
        <v>0</v>
      </c>
      <c r="Q17" s="139">
        <v>0</v>
      </c>
      <c r="R17" s="140">
        <v>0</v>
      </c>
      <c r="S17" s="141">
        <v>0</v>
      </c>
    </row>
    <row r="18" spans="2:19" x14ac:dyDescent="0.2">
      <c r="B18" s="275">
        <v>2</v>
      </c>
      <c r="C18" s="276">
        <v>0.2</v>
      </c>
      <c r="D18" s="138">
        <v>921.50318131773383</v>
      </c>
      <c r="E18" s="139">
        <v>0</v>
      </c>
      <c r="F18" s="140">
        <v>-484232.65580032626</v>
      </c>
      <c r="G18" s="141">
        <v>0</v>
      </c>
      <c r="H18" s="138">
        <v>0</v>
      </c>
      <c r="I18" s="139">
        <v>0</v>
      </c>
      <c r="J18" s="140">
        <v>0</v>
      </c>
      <c r="K18" s="141">
        <v>0</v>
      </c>
      <c r="L18" s="138">
        <v>4490.1500874150661</v>
      </c>
      <c r="M18" s="139">
        <v>0</v>
      </c>
      <c r="N18" s="140">
        <v>-2477.5453444081249</v>
      </c>
      <c r="O18" s="141">
        <v>0</v>
      </c>
      <c r="P18" s="138">
        <v>0</v>
      </c>
      <c r="Q18" s="139">
        <v>0</v>
      </c>
      <c r="R18" s="140">
        <v>0</v>
      </c>
      <c r="S18" s="141">
        <v>0</v>
      </c>
    </row>
    <row r="19" spans="2:19" x14ac:dyDescent="0.2">
      <c r="B19" s="275">
        <v>2</v>
      </c>
      <c r="C19" s="276">
        <v>0.3</v>
      </c>
      <c r="D19" s="138">
        <v>1413.0050157400838</v>
      </c>
      <c r="E19" s="139">
        <v>0</v>
      </c>
      <c r="F19" s="140">
        <v>-497053.16768091673</v>
      </c>
      <c r="G19" s="141">
        <v>0</v>
      </c>
      <c r="H19" s="138">
        <v>0</v>
      </c>
      <c r="I19" s="139">
        <v>0</v>
      </c>
      <c r="J19" s="140">
        <v>0</v>
      </c>
      <c r="K19" s="141">
        <v>0</v>
      </c>
      <c r="L19" s="138">
        <v>4490.1500874150952</v>
      </c>
      <c r="M19" s="139">
        <v>0</v>
      </c>
      <c r="N19" s="140">
        <v>-2477.5453444081249</v>
      </c>
      <c r="O19" s="141">
        <v>0</v>
      </c>
      <c r="P19" s="138">
        <v>0</v>
      </c>
      <c r="Q19" s="139">
        <v>0</v>
      </c>
      <c r="R19" s="140">
        <v>0</v>
      </c>
      <c r="S19" s="141">
        <v>0</v>
      </c>
    </row>
    <row r="20" spans="2:19" x14ac:dyDescent="0.2">
      <c r="B20" s="275">
        <v>2</v>
      </c>
      <c r="C20" s="276">
        <v>0.4</v>
      </c>
      <c r="D20" s="138">
        <v>3772.0481506824144</v>
      </c>
      <c r="E20" s="139">
        <v>0</v>
      </c>
      <c r="F20" s="140">
        <v>-576517.77946592483</v>
      </c>
      <c r="G20" s="141">
        <v>0</v>
      </c>
      <c r="H20" s="138">
        <v>0</v>
      </c>
      <c r="I20" s="139">
        <v>0</v>
      </c>
      <c r="J20" s="140">
        <v>0</v>
      </c>
      <c r="K20" s="141">
        <v>0</v>
      </c>
      <c r="L20" s="138">
        <v>4490.1500874150661</v>
      </c>
      <c r="M20" s="139">
        <v>0</v>
      </c>
      <c r="N20" s="140">
        <v>-2477.5453444081268</v>
      </c>
      <c r="O20" s="141">
        <v>0</v>
      </c>
      <c r="P20" s="138">
        <v>0</v>
      </c>
      <c r="Q20" s="139">
        <v>0</v>
      </c>
      <c r="R20" s="140">
        <v>0</v>
      </c>
      <c r="S20" s="141">
        <v>0</v>
      </c>
    </row>
    <row r="21" spans="2:19" x14ac:dyDescent="0.2">
      <c r="B21" s="275">
        <v>2</v>
      </c>
      <c r="C21" s="276">
        <v>0.5</v>
      </c>
      <c r="D21" s="138">
        <v>3772.0481506824144</v>
      </c>
      <c r="E21" s="139">
        <v>0</v>
      </c>
      <c r="F21" s="140">
        <v>-576517.77946592483</v>
      </c>
      <c r="G21" s="141">
        <v>0</v>
      </c>
      <c r="H21" s="138">
        <v>0</v>
      </c>
      <c r="I21" s="139">
        <v>0</v>
      </c>
      <c r="J21" s="140">
        <v>0</v>
      </c>
      <c r="K21" s="141">
        <v>0</v>
      </c>
      <c r="L21" s="138">
        <v>4490.1500874150952</v>
      </c>
      <c r="M21" s="139">
        <v>0</v>
      </c>
      <c r="N21" s="140">
        <v>-2477.5453444081249</v>
      </c>
      <c r="O21" s="141">
        <v>0</v>
      </c>
      <c r="P21" s="138">
        <v>0</v>
      </c>
      <c r="Q21" s="139">
        <v>0</v>
      </c>
      <c r="R21" s="140">
        <v>0</v>
      </c>
      <c r="S21" s="141">
        <v>0</v>
      </c>
    </row>
    <row r="22" spans="2:19" x14ac:dyDescent="0.2">
      <c r="B22" s="275">
        <v>2</v>
      </c>
      <c r="C22" s="276">
        <v>0.6</v>
      </c>
      <c r="D22" s="138">
        <v>3772.0481506824144</v>
      </c>
      <c r="E22" s="139">
        <v>0</v>
      </c>
      <c r="F22" s="140">
        <v>-576517.77946592483</v>
      </c>
      <c r="G22" s="141">
        <v>0</v>
      </c>
      <c r="H22" s="138">
        <v>0</v>
      </c>
      <c r="I22" s="139">
        <v>0</v>
      </c>
      <c r="J22" s="140">
        <v>0</v>
      </c>
      <c r="K22" s="141">
        <v>0</v>
      </c>
      <c r="L22" s="138">
        <v>4490.1500874150952</v>
      </c>
      <c r="M22" s="139">
        <v>0</v>
      </c>
      <c r="N22" s="140">
        <v>-2477.5453444081249</v>
      </c>
      <c r="O22" s="141">
        <v>0</v>
      </c>
      <c r="P22" s="138">
        <v>0</v>
      </c>
      <c r="Q22" s="139">
        <v>0</v>
      </c>
      <c r="R22" s="140">
        <v>0</v>
      </c>
      <c r="S22" s="141">
        <v>0</v>
      </c>
    </row>
    <row r="23" spans="2:19" x14ac:dyDescent="0.2">
      <c r="B23" s="275">
        <v>2</v>
      </c>
      <c r="C23" s="276">
        <v>0.7</v>
      </c>
      <c r="D23" s="138">
        <v>3772.0481506824144</v>
      </c>
      <c r="E23" s="139">
        <v>0</v>
      </c>
      <c r="F23" s="140">
        <v>-576517.77946592483</v>
      </c>
      <c r="G23" s="141">
        <v>0</v>
      </c>
      <c r="H23" s="138">
        <v>0</v>
      </c>
      <c r="I23" s="139">
        <v>0</v>
      </c>
      <c r="J23" s="140">
        <v>0</v>
      </c>
      <c r="K23" s="141">
        <v>0</v>
      </c>
      <c r="L23" s="138">
        <v>4490.1500874150661</v>
      </c>
      <c r="M23" s="139">
        <v>0</v>
      </c>
      <c r="N23" s="140">
        <v>-2477.5453444081249</v>
      </c>
      <c r="O23" s="141">
        <v>0</v>
      </c>
      <c r="P23" s="138">
        <v>0</v>
      </c>
      <c r="Q23" s="139">
        <v>0</v>
      </c>
      <c r="R23" s="140">
        <v>0</v>
      </c>
      <c r="S23" s="141">
        <v>0</v>
      </c>
    </row>
    <row r="24" spans="2:19" x14ac:dyDescent="0.2">
      <c r="B24" s="275">
        <v>2</v>
      </c>
      <c r="C24" s="276">
        <v>0.8</v>
      </c>
      <c r="D24" s="138">
        <v>3772.0481506824144</v>
      </c>
      <c r="E24" s="139">
        <v>0</v>
      </c>
      <c r="F24" s="140">
        <v>-576517.77946592483</v>
      </c>
      <c r="G24" s="141">
        <v>0</v>
      </c>
      <c r="H24" s="138">
        <v>0</v>
      </c>
      <c r="I24" s="139">
        <v>0</v>
      </c>
      <c r="J24" s="140">
        <v>0</v>
      </c>
      <c r="K24" s="141">
        <v>0</v>
      </c>
      <c r="L24" s="138">
        <v>4490.1500874150079</v>
      </c>
      <c r="M24" s="139">
        <v>0</v>
      </c>
      <c r="N24" s="140">
        <v>-2477.5453444081286</v>
      </c>
      <c r="O24" s="141">
        <v>0</v>
      </c>
      <c r="P24" s="138">
        <v>0</v>
      </c>
      <c r="Q24" s="139">
        <v>0</v>
      </c>
      <c r="R24" s="140">
        <v>0</v>
      </c>
      <c r="S24" s="141">
        <v>0</v>
      </c>
    </row>
    <row r="25" spans="2:19" x14ac:dyDescent="0.2">
      <c r="B25" s="275">
        <v>2</v>
      </c>
      <c r="C25" s="276">
        <v>0.9</v>
      </c>
      <c r="D25" s="138">
        <v>4176.8865796660539</v>
      </c>
      <c r="E25" s="139">
        <v>0</v>
      </c>
      <c r="F25" s="140">
        <v>-576653.04775913106</v>
      </c>
      <c r="G25" s="141">
        <v>0</v>
      </c>
      <c r="H25" s="138">
        <v>0</v>
      </c>
      <c r="I25" s="139">
        <v>0</v>
      </c>
      <c r="J25" s="140">
        <v>0</v>
      </c>
      <c r="K25" s="141">
        <v>0</v>
      </c>
      <c r="L25" s="138">
        <v>4490.1500874150952</v>
      </c>
      <c r="M25" s="139">
        <v>0</v>
      </c>
      <c r="N25" s="140">
        <v>-2477.5453444081249</v>
      </c>
      <c r="O25" s="141">
        <v>0</v>
      </c>
      <c r="P25" s="138">
        <v>0</v>
      </c>
      <c r="Q25" s="139">
        <v>0</v>
      </c>
      <c r="R25" s="140">
        <v>0</v>
      </c>
      <c r="S25" s="141">
        <v>0</v>
      </c>
    </row>
    <row r="26" spans="2:19" x14ac:dyDescent="0.2">
      <c r="B26" s="277">
        <v>2</v>
      </c>
      <c r="C26" s="278">
        <v>1</v>
      </c>
      <c r="D26" s="142">
        <v>4490.1500874150079</v>
      </c>
      <c r="E26" s="143">
        <v>0</v>
      </c>
      <c r="F26" s="144">
        <v>-581192.091915617</v>
      </c>
      <c r="G26" s="145">
        <v>0</v>
      </c>
      <c r="H26" s="142">
        <v>0</v>
      </c>
      <c r="I26" s="143">
        <v>0</v>
      </c>
      <c r="J26" s="144">
        <v>0</v>
      </c>
      <c r="K26" s="145">
        <v>0</v>
      </c>
      <c r="L26" s="142">
        <v>4490.1500874150952</v>
      </c>
      <c r="M26" s="143">
        <v>0</v>
      </c>
      <c r="N26" s="144">
        <v>-2477.5453444081249</v>
      </c>
      <c r="O26" s="145">
        <v>0</v>
      </c>
      <c r="P26" s="142">
        <v>0</v>
      </c>
      <c r="Q26" s="143">
        <v>0</v>
      </c>
      <c r="R26" s="144">
        <v>0</v>
      </c>
      <c r="S26" s="145">
        <v>0</v>
      </c>
    </row>
    <row r="27" spans="2:19" x14ac:dyDescent="0.2">
      <c r="B27" s="273">
        <v>3</v>
      </c>
      <c r="C27" s="274">
        <v>0</v>
      </c>
      <c r="D27" s="134">
        <v>0</v>
      </c>
      <c r="E27" s="135">
        <v>86731.091549022822</v>
      </c>
      <c r="F27" s="136">
        <v>0</v>
      </c>
      <c r="G27" s="137">
        <v>-753632.30486943515</v>
      </c>
      <c r="H27" s="134">
        <v>0</v>
      </c>
      <c r="I27" s="135">
        <v>426.38770588779153</v>
      </c>
      <c r="J27" s="136">
        <v>0</v>
      </c>
      <c r="K27" s="137">
        <v>-483774.47433798562</v>
      </c>
      <c r="L27" s="134">
        <v>79977.476463196916</v>
      </c>
      <c r="M27" s="135">
        <v>86731.091549017292</v>
      </c>
      <c r="N27" s="136">
        <v>384.03447483234413</v>
      </c>
      <c r="O27" s="137">
        <v>-98.870902445058164</v>
      </c>
      <c r="P27" s="134">
        <v>0</v>
      </c>
      <c r="Q27" s="135">
        <v>0</v>
      </c>
      <c r="R27" s="136">
        <v>0</v>
      </c>
      <c r="S27" s="137">
        <v>0</v>
      </c>
    </row>
    <row r="28" spans="2:19" x14ac:dyDescent="0.2">
      <c r="B28" s="275">
        <v>3</v>
      </c>
      <c r="C28" s="276">
        <v>0.1</v>
      </c>
      <c r="D28" s="138">
        <v>8839.3063683010987</v>
      </c>
      <c r="E28" s="139">
        <v>81085.678547143587</v>
      </c>
      <c r="F28" s="140">
        <v>-275937.09942010225</v>
      </c>
      <c r="G28" s="141">
        <v>-662276.07325965876</v>
      </c>
      <c r="H28" s="138">
        <v>172.10137168921574</v>
      </c>
      <c r="I28" s="139">
        <v>0</v>
      </c>
      <c r="J28" s="140">
        <v>-456079.54569351359</v>
      </c>
      <c r="K28" s="141">
        <v>0</v>
      </c>
      <c r="L28" s="138">
        <v>79977.476463196916</v>
      </c>
      <c r="M28" s="139">
        <v>79977.476463195577</v>
      </c>
      <c r="N28" s="140">
        <v>384.03447483234413</v>
      </c>
      <c r="O28" s="141">
        <v>384.03447483219861</v>
      </c>
      <c r="P28" s="138">
        <v>0</v>
      </c>
      <c r="Q28" s="139">
        <v>0</v>
      </c>
      <c r="R28" s="140">
        <v>0</v>
      </c>
      <c r="S28" s="141">
        <v>0</v>
      </c>
    </row>
    <row r="29" spans="2:19" x14ac:dyDescent="0.2">
      <c r="B29" s="275">
        <v>3</v>
      </c>
      <c r="C29" s="276">
        <v>0.2</v>
      </c>
      <c r="D29" s="138">
        <v>50169.871674761584</v>
      </c>
      <c r="E29" s="139">
        <v>74179.646399785939</v>
      </c>
      <c r="F29" s="140">
        <v>-329819.0877600683</v>
      </c>
      <c r="G29" s="141">
        <v>-586371.50031786261</v>
      </c>
      <c r="H29" s="138">
        <v>172.10137168921574</v>
      </c>
      <c r="I29" s="139">
        <v>0</v>
      </c>
      <c r="J29" s="140">
        <v>-456079.54569351359</v>
      </c>
      <c r="K29" s="141">
        <v>0</v>
      </c>
      <c r="L29" s="138">
        <v>79977.476463197032</v>
      </c>
      <c r="M29" s="139">
        <v>79977.476463196799</v>
      </c>
      <c r="N29" s="140">
        <v>384.03447483234413</v>
      </c>
      <c r="O29" s="141">
        <v>384.03447483234413</v>
      </c>
      <c r="P29" s="138">
        <v>0</v>
      </c>
      <c r="Q29" s="139">
        <v>0</v>
      </c>
      <c r="R29" s="140">
        <v>0</v>
      </c>
      <c r="S29" s="141">
        <v>0</v>
      </c>
    </row>
    <row r="30" spans="2:19" x14ac:dyDescent="0.2">
      <c r="B30" s="275">
        <v>3</v>
      </c>
      <c r="C30" s="276">
        <v>0.3</v>
      </c>
      <c r="D30" s="138">
        <v>50169.871674761584</v>
      </c>
      <c r="E30" s="139">
        <v>70298.076996870979</v>
      </c>
      <c r="F30" s="140">
        <v>-329819.0877600683</v>
      </c>
      <c r="G30" s="141">
        <v>-527362.69175720878</v>
      </c>
      <c r="H30" s="138">
        <v>172.10137168921574</v>
      </c>
      <c r="I30" s="139">
        <v>0</v>
      </c>
      <c r="J30" s="140">
        <v>-456079.54569351359</v>
      </c>
      <c r="K30" s="141">
        <v>0</v>
      </c>
      <c r="L30" s="138">
        <v>79977.476463196916</v>
      </c>
      <c r="M30" s="139">
        <v>79977.476463195519</v>
      </c>
      <c r="N30" s="140">
        <v>384.03447483234413</v>
      </c>
      <c r="O30" s="141">
        <v>384.03447483220589</v>
      </c>
      <c r="P30" s="138">
        <v>0</v>
      </c>
      <c r="Q30" s="139">
        <v>0</v>
      </c>
      <c r="R30" s="140">
        <v>0</v>
      </c>
      <c r="S30" s="141">
        <v>0</v>
      </c>
    </row>
    <row r="31" spans="2:19" x14ac:dyDescent="0.2">
      <c r="B31" s="275">
        <v>3</v>
      </c>
      <c r="C31" s="276">
        <v>0.4</v>
      </c>
      <c r="D31" s="138">
        <v>50169.871674761584</v>
      </c>
      <c r="E31" s="139">
        <v>62574.746539227024</v>
      </c>
      <c r="F31" s="140">
        <v>-329819.0877600683</v>
      </c>
      <c r="G31" s="141">
        <v>-391779.45629849035</v>
      </c>
      <c r="H31" s="138">
        <v>172.10137168921574</v>
      </c>
      <c r="I31" s="139">
        <v>0</v>
      </c>
      <c r="J31" s="140">
        <v>-456079.54569351359</v>
      </c>
      <c r="K31" s="141">
        <v>0</v>
      </c>
      <c r="L31" s="138">
        <v>79977.476463197032</v>
      </c>
      <c r="M31" s="139">
        <v>79977.476463196799</v>
      </c>
      <c r="N31" s="140">
        <v>384.03447483234413</v>
      </c>
      <c r="O31" s="141">
        <v>384.03447483232958</v>
      </c>
      <c r="P31" s="138">
        <v>0</v>
      </c>
      <c r="Q31" s="139">
        <v>0</v>
      </c>
      <c r="R31" s="140">
        <v>0</v>
      </c>
      <c r="S31" s="141">
        <v>0</v>
      </c>
    </row>
    <row r="32" spans="2:19" x14ac:dyDescent="0.2">
      <c r="B32" s="275">
        <v>3</v>
      </c>
      <c r="C32" s="276">
        <v>0.5</v>
      </c>
      <c r="D32" s="138">
        <v>50169.871674761584</v>
      </c>
      <c r="E32" s="139">
        <v>59351.668806980655</v>
      </c>
      <c r="F32" s="140">
        <v>-329819.0877600683</v>
      </c>
      <c r="G32" s="141">
        <v>-358921.60731490905</v>
      </c>
      <c r="H32" s="138">
        <v>246.51783165972302</v>
      </c>
      <c r="I32" s="139">
        <v>0</v>
      </c>
      <c r="J32" s="140">
        <v>-456286.63676541368</v>
      </c>
      <c r="K32" s="141">
        <v>0</v>
      </c>
      <c r="L32" s="138">
        <v>79977.476463196916</v>
      </c>
      <c r="M32" s="139">
        <v>79977.476463196974</v>
      </c>
      <c r="N32" s="140">
        <v>384.03447483234413</v>
      </c>
      <c r="O32" s="141">
        <v>384.03447483234413</v>
      </c>
      <c r="P32" s="138">
        <v>0</v>
      </c>
      <c r="Q32" s="139">
        <v>0</v>
      </c>
      <c r="R32" s="140">
        <v>0</v>
      </c>
      <c r="S32" s="141">
        <v>0</v>
      </c>
    </row>
    <row r="33" spans="2:19" x14ac:dyDescent="0.2">
      <c r="B33" s="275">
        <v>3</v>
      </c>
      <c r="C33" s="276">
        <v>0.6</v>
      </c>
      <c r="D33" s="138">
        <v>53401.518410891294</v>
      </c>
      <c r="E33" s="139">
        <v>11468.968080208229</v>
      </c>
      <c r="F33" s="140">
        <v>-339887.82988077909</v>
      </c>
      <c r="G33" s="141">
        <v>-292808.88674471993</v>
      </c>
      <c r="H33" s="138">
        <v>268.12215361763447</v>
      </c>
      <c r="I33" s="139">
        <v>0</v>
      </c>
      <c r="J33" s="140">
        <v>-456324.64511901361</v>
      </c>
      <c r="K33" s="141">
        <v>0</v>
      </c>
      <c r="L33" s="138">
        <v>79977.476463197032</v>
      </c>
      <c r="M33" s="139">
        <v>79977.476463196333</v>
      </c>
      <c r="N33" s="140">
        <v>384.03447483234413</v>
      </c>
      <c r="O33" s="141">
        <v>384.03447483230411</v>
      </c>
      <c r="P33" s="138">
        <v>0</v>
      </c>
      <c r="Q33" s="139">
        <v>0</v>
      </c>
      <c r="R33" s="140">
        <v>0</v>
      </c>
      <c r="S33" s="141">
        <v>0</v>
      </c>
    </row>
    <row r="34" spans="2:19" x14ac:dyDescent="0.2">
      <c r="B34" s="275">
        <v>3</v>
      </c>
      <c r="C34" s="276">
        <v>0.7</v>
      </c>
      <c r="D34" s="138">
        <v>61287.146940372419</v>
      </c>
      <c r="E34" s="139">
        <v>0</v>
      </c>
      <c r="F34" s="140">
        <v>-377376.20715390344</v>
      </c>
      <c r="G34" s="141">
        <v>0</v>
      </c>
      <c r="H34" s="138">
        <v>305.61073767559355</v>
      </c>
      <c r="I34" s="139">
        <v>0</v>
      </c>
      <c r="J34" s="140">
        <v>-460832.99351583724</v>
      </c>
      <c r="K34" s="141">
        <v>0</v>
      </c>
      <c r="L34" s="138">
        <v>86731.091549019795</v>
      </c>
      <c r="M34" s="139">
        <v>79977.476463195635</v>
      </c>
      <c r="N34" s="140">
        <v>-98.870902444727108</v>
      </c>
      <c r="O34" s="141">
        <v>384.03447483220589</v>
      </c>
      <c r="P34" s="138">
        <v>0</v>
      </c>
      <c r="Q34" s="139">
        <v>0</v>
      </c>
      <c r="R34" s="140">
        <v>0</v>
      </c>
      <c r="S34" s="141">
        <v>0</v>
      </c>
    </row>
    <row r="35" spans="2:19" x14ac:dyDescent="0.2">
      <c r="B35" s="275">
        <v>3</v>
      </c>
      <c r="C35" s="276">
        <v>0.8</v>
      </c>
      <c r="D35" s="138">
        <v>69426.302769130096</v>
      </c>
      <c r="E35" s="139">
        <v>0</v>
      </c>
      <c r="F35" s="140">
        <v>-497030.73546090734</v>
      </c>
      <c r="G35" s="141">
        <v>0</v>
      </c>
      <c r="H35" s="138">
        <v>363.08627864771915</v>
      </c>
      <c r="I35" s="139">
        <v>0</v>
      </c>
      <c r="J35" s="140">
        <v>-478786.57420060958</v>
      </c>
      <c r="K35" s="141">
        <v>0</v>
      </c>
      <c r="L35" s="138">
        <v>86731.091549019795</v>
      </c>
      <c r="M35" s="139">
        <v>79977.476463196333</v>
      </c>
      <c r="N35" s="140">
        <v>-98.870902444727108</v>
      </c>
      <c r="O35" s="141">
        <v>384.03447483230775</v>
      </c>
      <c r="P35" s="138">
        <v>0</v>
      </c>
      <c r="Q35" s="139">
        <v>0</v>
      </c>
      <c r="R35" s="140">
        <v>0</v>
      </c>
      <c r="S35" s="141">
        <v>0</v>
      </c>
    </row>
    <row r="36" spans="2:19" x14ac:dyDescent="0.2">
      <c r="B36" s="275">
        <v>3</v>
      </c>
      <c r="C36" s="276">
        <v>0.9</v>
      </c>
      <c r="D36" s="138">
        <v>78077.206726834644</v>
      </c>
      <c r="E36" s="139">
        <v>0</v>
      </c>
      <c r="F36" s="140">
        <v>-629096.00946174015</v>
      </c>
      <c r="G36" s="141">
        <v>0</v>
      </c>
      <c r="H36" s="138">
        <v>384.69060060563061</v>
      </c>
      <c r="I36" s="139">
        <v>0</v>
      </c>
      <c r="J36" s="140">
        <v>-478824.5825542094</v>
      </c>
      <c r="K36" s="141">
        <v>0</v>
      </c>
      <c r="L36" s="138">
        <v>86731.091549019795</v>
      </c>
      <c r="M36" s="139">
        <v>79977.476463192375</v>
      </c>
      <c r="N36" s="140">
        <v>-98.870902444727108</v>
      </c>
      <c r="O36" s="141">
        <v>384.03447483178752</v>
      </c>
      <c r="P36" s="138">
        <v>0</v>
      </c>
      <c r="Q36" s="139">
        <v>0</v>
      </c>
      <c r="R36" s="140">
        <v>0</v>
      </c>
      <c r="S36" s="141">
        <v>0</v>
      </c>
    </row>
    <row r="37" spans="2:19" x14ac:dyDescent="0.2">
      <c r="B37" s="277">
        <v>3</v>
      </c>
      <c r="C37" s="278">
        <v>1</v>
      </c>
      <c r="D37" s="142">
        <v>86731.091549019737</v>
      </c>
      <c r="E37" s="143">
        <v>0</v>
      </c>
      <c r="F37" s="144">
        <v>-753632.30486943538</v>
      </c>
      <c r="G37" s="145">
        <v>0</v>
      </c>
      <c r="H37" s="142">
        <v>426.38770588779153</v>
      </c>
      <c r="I37" s="143">
        <v>0</v>
      </c>
      <c r="J37" s="144">
        <v>-483774.47433798562</v>
      </c>
      <c r="K37" s="145">
        <v>0</v>
      </c>
      <c r="L37" s="142">
        <v>86731.091549019795</v>
      </c>
      <c r="M37" s="143">
        <v>66860.728643622249</v>
      </c>
      <c r="N37" s="144">
        <v>-98.870902444727108</v>
      </c>
      <c r="O37" s="145">
        <v>426.38770588779153</v>
      </c>
      <c r="P37" s="142">
        <v>0</v>
      </c>
      <c r="Q37" s="143">
        <v>0</v>
      </c>
      <c r="R37" s="144">
        <v>0</v>
      </c>
      <c r="S37" s="145">
        <v>0</v>
      </c>
    </row>
    <row r="38" spans="2:19" x14ac:dyDescent="0.2">
      <c r="B38" s="273">
        <v>4</v>
      </c>
      <c r="C38" s="274">
        <v>0</v>
      </c>
      <c r="D38" s="134">
        <v>0</v>
      </c>
      <c r="E38" s="135">
        <v>178869.21774036001</v>
      </c>
      <c r="F38" s="136">
        <v>0</v>
      </c>
      <c r="G38" s="137">
        <v>-594964.33703627554</v>
      </c>
      <c r="H38" s="134">
        <v>0</v>
      </c>
      <c r="I38" s="135">
        <v>4233.2008831097774</v>
      </c>
      <c r="J38" s="136">
        <v>0</v>
      </c>
      <c r="K38" s="137">
        <v>-536289.76663317019</v>
      </c>
      <c r="L38" s="134">
        <v>177744.65647928446</v>
      </c>
      <c r="M38" s="135">
        <v>178869.21774035465</v>
      </c>
      <c r="N38" s="136">
        <v>4219.6446974655264</v>
      </c>
      <c r="O38" s="137">
        <v>4199.9296784067046</v>
      </c>
      <c r="P38" s="134">
        <v>0</v>
      </c>
      <c r="Q38" s="135">
        <v>0</v>
      </c>
      <c r="R38" s="136">
        <v>0</v>
      </c>
      <c r="S38" s="137">
        <v>0</v>
      </c>
    </row>
    <row r="39" spans="2:19" x14ac:dyDescent="0.2">
      <c r="B39" s="275">
        <v>4</v>
      </c>
      <c r="C39" s="276">
        <v>0.1</v>
      </c>
      <c r="D39" s="138">
        <v>19642.094613690395</v>
      </c>
      <c r="E39" s="139">
        <v>173368.53772145562</v>
      </c>
      <c r="F39" s="140">
        <v>-200111.11500115588</v>
      </c>
      <c r="G39" s="141">
        <v>-527949.25603990932</v>
      </c>
      <c r="H39" s="138">
        <v>1087.1712383016638</v>
      </c>
      <c r="I39" s="139">
        <v>4147.9743855744528</v>
      </c>
      <c r="J39" s="140">
        <v>-208417.47656179016</v>
      </c>
      <c r="K39" s="141">
        <v>-479177.46817050519</v>
      </c>
      <c r="L39" s="138">
        <v>177744.65647928457</v>
      </c>
      <c r="M39" s="139">
        <v>178869.21774035465</v>
      </c>
      <c r="N39" s="140">
        <v>4219.6446974655264</v>
      </c>
      <c r="O39" s="141">
        <v>4199.9296784067046</v>
      </c>
      <c r="P39" s="138">
        <v>0</v>
      </c>
      <c r="Q39" s="139">
        <v>0</v>
      </c>
      <c r="R39" s="140">
        <v>0</v>
      </c>
      <c r="S39" s="141">
        <v>0</v>
      </c>
    </row>
    <row r="40" spans="2:19" x14ac:dyDescent="0.2">
      <c r="B40" s="275">
        <v>4</v>
      </c>
      <c r="C40" s="276">
        <v>0.2</v>
      </c>
      <c r="D40" s="138">
        <v>40824.871917498414</v>
      </c>
      <c r="E40" s="139">
        <v>170251.01370466134</v>
      </c>
      <c r="F40" s="140">
        <v>-205033.94482280343</v>
      </c>
      <c r="G40" s="141">
        <v>-475774.05593829503</v>
      </c>
      <c r="H40" s="138">
        <v>1087.1712383016638</v>
      </c>
      <c r="I40" s="139">
        <v>3675.8593759089708</v>
      </c>
      <c r="J40" s="140">
        <v>-208417.47656179016</v>
      </c>
      <c r="K40" s="141">
        <v>-428836.76156405458</v>
      </c>
      <c r="L40" s="138">
        <v>177744.65647928457</v>
      </c>
      <c r="M40" s="139">
        <v>177744.65647928469</v>
      </c>
      <c r="N40" s="140">
        <v>4219.6446974655337</v>
      </c>
      <c r="O40" s="141">
        <v>4219.644697465541</v>
      </c>
      <c r="P40" s="138">
        <v>0</v>
      </c>
      <c r="Q40" s="139">
        <v>0</v>
      </c>
      <c r="R40" s="140">
        <v>0</v>
      </c>
      <c r="S40" s="141">
        <v>0</v>
      </c>
    </row>
    <row r="41" spans="2:19" x14ac:dyDescent="0.2">
      <c r="B41" s="275">
        <v>4</v>
      </c>
      <c r="C41" s="276">
        <v>0.3</v>
      </c>
      <c r="D41" s="138">
        <v>113586.06313118892</v>
      </c>
      <c r="E41" s="139">
        <v>152789.4161276365</v>
      </c>
      <c r="F41" s="140">
        <v>-208417.47656179022</v>
      </c>
      <c r="G41" s="141">
        <v>-393161.74315960222</v>
      </c>
      <c r="H41" s="138">
        <v>1982.4281365434654</v>
      </c>
      <c r="I41" s="139">
        <v>3504.6949911837146</v>
      </c>
      <c r="J41" s="140">
        <v>-226656.38987433905</v>
      </c>
      <c r="K41" s="141">
        <v>-352061.38280646887</v>
      </c>
      <c r="L41" s="138">
        <v>177744.65647928446</v>
      </c>
      <c r="M41" s="139">
        <v>177744.65647928469</v>
      </c>
      <c r="N41" s="140">
        <v>4219.6446974655264</v>
      </c>
      <c r="O41" s="141">
        <v>4219.644697465541</v>
      </c>
      <c r="P41" s="138">
        <v>0</v>
      </c>
      <c r="Q41" s="139">
        <v>0</v>
      </c>
      <c r="R41" s="140">
        <v>0</v>
      </c>
      <c r="S41" s="141">
        <v>0</v>
      </c>
    </row>
    <row r="42" spans="2:19" x14ac:dyDescent="0.2">
      <c r="B42" s="275">
        <v>4</v>
      </c>
      <c r="C42" s="276">
        <v>0.4</v>
      </c>
      <c r="D42" s="138">
        <v>113586.06313118892</v>
      </c>
      <c r="E42" s="139">
        <v>146669.98782085819</v>
      </c>
      <c r="F42" s="140">
        <v>-208417.47656179022</v>
      </c>
      <c r="G42" s="141">
        <v>-336822.91395692888</v>
      </c>
      <c r="H42" s="138">
        <v>1982.4281365434726</v>
      </c>
      <c r="I42" s="139">
        <v>2734.8531235973642</v>
      </c>
      <c r="J42" s="140">
        <v>-226656.38987433899</v>
      </c>
      <c r="K42" s="141">
        <v>-260262.73080049228</v>
      </c>
      <c r="L42" s="138">
        <v>177744.65647928457</v>
      </c>
      <c r="M42" s="139">
        <v>177744.65647928469</v>
      </c>
      <c r="N42" s="140">
        <v>4219.6446974655264</v>
      </c>
      <c r="O42" s="141">
        <v>4219.644697465541</v>
      </c>
      <c r="P42" s="138">
        <v>0</v>
      </c>
      <c r="Q42" s="139">
        <v>0</v>
      </c>
      <c r="R42" s="140">
        <v>0</v>
      </c>
      <c r="S42" s="141">
        <v>0</v>
      </c>
    </row>
    <row r="43" spans="2:19" x14ac:dyDescent="0.2">
      <c r="B43" s="275">
        <v>4</v>
      </c>
      <c r="C43" s="276">
        <v>0.5</v>
      </c>
      <c r="D43" s="138">
        <v>113586.06313119369</v>
      </c>
      <c r="E43" s="139">
        <v>135429.74754981807</v>
      </c>
      <c r="F43" s="140">
        <v>-208417.47656178428</v>
      </c>
      <c r="G43" s="141">
        <v>-285891.01924982673</v>
      </c>
      <c r="H43" s="138">
        <v>2116.3027037984502</v>
      </c>
      <c r="I43" s="139">
        <v>2734.8531235973642</v>
      </c>
      <c r="J43" s="140">
        <v>-227502.51161936455</v>
      </c>
      <c r="K43" s="141">
        <v>-260262.73080049222</v>
      </c>
      <c r="L43" s="138">
        <v>177744.65647926036</v>
      </c>
      <c r="M43" s="139">
        <v>177744.65647928457</v>
      </c>
      <c r="N43" s="140">
        <v>4219.6446974635619</v>
      </c>
      <c r="O43" s="141">
        <v>4219.6446974655337</v>
      </c>
      <c r="P43" s="138">
        <v>0</v>
      </c>
      <c r="Q43" s="139">
        <v>0</v>
      </c>
      <c r="R43" s="140">
        <v>0</v>
      </c>
      <c r="S43" s="141">
        <v>0</v>
      </c>
    </row>
    <row r="44" spans="2:19" x14ac:dyDescent="0.2">
      <c r="B44" s="275">
        <v>4</v>
      </c>
      <c r="C44" s="276">
        <v>0.6</v>
      </c>
      <c r="D44" s="138">
        <v>113586.06313117611</v>
      </c>
      <c r="E44" s="139">
        <v>121519.59699264116</v>
      </c>
      <c r="F44" s="140">
        <v>-208417.47656179132</v>
      </c>
      <c r="G44" s="141">
        <v>-227547.05626616406</v>
      </c>
      <c r="H44" s="138">
        <v>2543.2022462202876</v>
      </c>
      <c r="I44" s="139">
        <v>1262.329013428367</v>
      </c>
      <c r="J44" s="140">
        <v>-245821.41749305191</v>
      </c>
      <c r="K44" s="141">
        <v>-209307.20353744022</v>
      </c>
      <c r="L44" s="138">
        <v>177744.65647928457</v>
      </c>
      <c r="M44" s="139">
        <v>177744.65647928457</v>
      </c>
      <c r="N44" s="140">
        <v>4219.6446974655264</v>
      </c>
      <c r="O44" s="141">
        <v>4219.6446974655337</v>
      </c>
      <c r="P44" s="138">
        <v>0</v>
      </c>
      <c r="Q44" s="139">
        <v>0</v>
      </c>
      <c r="R44" s="140">
        <v>0</v>
      </c>
      <c r="S44" s="141">
        <v>0</v>
      </c>
    </row>
    <row r="45" spans="2:19" x14ac:dyDescent="0.2">
      <c r="B45" s="275">
        <v>4</v>
      </c>
      <c r="C45" s="276">
        <v>0.7</v>
      </c>
      <c r="D45" s="138">
        <v>125377.38663148001</v>
      </c>
      <c r="E45" s="139">
        <v>0</v>
      </c>
      <c r="F45" s="140">
        <v>-259834.77259496727</v>
      </c>
      <c r="G45" s="141">
        <v>0</v>
      </c>
      <c r="H45" s="138">
        <v>3311.218354105149</v>
      </c>
      <c r="I45" s="139">
        <v>0</v>
      </c>
      <c r="J45" s="140">
        <v>-346798.15500358312</v>
      </c>
      <c r="K45" s="141">
        <v>0</v>
      </c>
      <c r="L45" s="138">
        <v>177744.65647928457</v>
      </c>
      <c r="M45" s="139">
        <v>177744.65647928457</v>
      </c>
      <c r="N45" s="140">
        <v>4219.6446974655264</v>
      </c>
      <c r="O45" s="141">
        <v>4219.6446974655337</v>
      </c>
      <c r="P45" s="138">
        <v>0</v>
      </c>
      <c r="Q45" s="139">
        <v>0</v>
      </c>
      <c r="R45" s="140">
        <v>0</v>
      </c>
      <c r="S45" s="141">
        <v>0</v>
      </c>
    </row>
    <row r="46" spans="2:19" x14ac:dyDescent="0.2">
      <c r="B46" s="275">
        <v>4</v>
      </c>
      <c r="C46" s="276">
        <v>0.8</v>
      </c>
      <c r="D46" s="138">
        <v>143217.42653267743</v>
      </c>
      <c r="E46" s="139">
        <v>0</v>
      </c>
      <c r="F46" s="140">
        <v>-303975.71922152548</v>
      </c>
      <c r="G46" s="141">
        <v>0</v>
      </c>
      <c r="H46" s="138">
        <v>3420.293088196966</v>
      </c>
      <c r="I46" s="139">
        <v>0</v>
      </c>
      <c r="J46" s="140">
        <v>-347068.69158999593</v>
      </c>
      <c r="K46" s="141">
        <v>0</v>
      </c>
      <c r="L46" s="138">
        <v>177744.65647928457</v>
      </c>
      <c r="M46" s="139">
        <v>160592.720534258</v>
      </c>
      <c r="N46" s="140">
        <v>4219.6446974655337</v>
      </c>
      <c r="O46" s="141">
        <v>4233.2008831094936</v>
      </c>
      <c r="P46" s="138">
        <v>0</v>
      </c>
      <c r="Q46" s="139">
        <v>0</v>
      </c>
      <c r="R46" s="140">
        <v>0</v>
      </c>
      <c r="S46" s="141">
        <v>0</v>
      </c>
    </row>
    <row r="47" spans="2:19" x14ac:dyDescent="0.2">
      <c r="B47" s="275">
        <v>4</v>
      </c>
      <c r="C47" s="276">
        <v>0.9</v>
      </c>
      <c r="D47" s="138">
        <v>164787.84060575272</v>
      </c>
      <c r="E47" s="139">
        <v>0</v>
      </c>
      <c r="F47" s="140">
        <v>-441745.80031257175</v>
      </c>
      <c r="G47" s="141">
        <v>0</v>
      </c>
      <c r="H47" s="138">
        <v>3979.5482510376823</v>
      </c>
      <c r="I47" s="139">
        <v>0</v>
      </c>
      <c r="J47" s="140">
        <v>-478647.32636471797</v>
      </c>
      <c r="K47" s="141">
        <v>0</v>
      </c>
      <c r="L47" s="138">
        <v>177744.65647928457</v>
      </c>
      <c r="M47" s="139">
        <v>160592.720534258</v>
      </c>
      <c r="N47" s="140">
        <v>4219.6446974655264</v>
      </c>
      <c r="O47" s="141">
        <v>4233.2008831094936</v>
      </c>
      <c r="P47" s="138">
        <v>0</v>
      </c>
      <c r="Q47" s="139">
        <v>0</v>
      </c>
      <c r="R47" s="140">
        <v>0</v>
      </c>
      <c r="S47" s="141">
        <v>0</v>
      </c>
    </row>
    <row r="48" spans="2:19" x14ac:dyDescent="0.2">
      <c r="B48" s="277">
        <v>4</v>
      </c>
      <c r="C48" s="278">
        <v>1</v>
      </c>
      <c r="D48" s="142">
        <v>178869.21774036001</v>
      </c>
      <c r="E48" s="143">
        <v>0</v>
      </c>
      <c r="F48" s="144">
        <v>-594964.33703627554</v>
      </c>
      <c r="G48" s="145">
        <v>0</v>
      </c>
      <c r="H48" s="142">
        <v>4233.2008831097992</v>
      </c>
      <c r="I48" s="143">
        <v>0</v>
      </c>
      <c r="J48" s="144">
        <v>-536289.76663316996</v>
      </c>
      <c r="K48" s="145">
        <v>0</v>
      </c>
      <c r="L48" s="142">
        <v>178869.21774035465</v>
      </c>
      <c r="M48" s="143">
        <v>160592.720534258</v>
      </c>
      <c r="N48" s="144">
        <v>4199.9296784067046</v>
      </c>
      <c r="O48" s="145">
        <v>4233.2008831094936</v>
      </c>
      <c r="P48" s="142">
        <v>0</v>
      </c>
      <c r="Q48" s="143">
        <v>0</v>
      </c>
      <c r="R48" s="144">
        <v>0</v>
      </c>
      <c r="S48" s="145">
        <v>0</v>
      </c>
    </row>
    <row r="49" spans="2:19" x14ac:dyDescent="0.2">
      <c r="B49" s="273">
        <v>5</v>
      </c>
      <c r="C49" s="274">
        <v>0</v>
      </c>
      <c r="D49" s="134">
        <v>0</v>
      </c>
      <c r="E49" s="135">
        <v>274336.24422214844</v>
      </c>
      <c r="F49" s="136">
        <v>0</v>
      </c>
      <c r="G49" s="137">
        <v>-575990.83361765963</v>
      </c>
      <c r="H49" s="134">
        <v>0</v>
      </c>
      <c r="I49" s="135">
        <v>8673.1044942589288</v>
      </c>
      <c r="J49" s="136">
        <v>0</v>
      </c>
      <c r="K49" s="137">
        <v>-402000.89524922718</v>
      </c>
      <c r="L49" s="134">
        <v>274336.24422215088</v>
      </c>
      <c r="M49" s="135">
        <v>274336.24422215065</v>
      </c>
      <c r="N49" s="136">
        <v>8043.6442747754263</v>
      </c>
      <c r="O49" s="137">
        <v>8043.6442747754263</v>
      </c>
      <c r="P49" s="134">
        <v>0</v>
      </c>
      <c r="Q49" s="135">
        <v>0</v>
      </c>
      <c r="R49" s="136">
        <v>0</v>
      </c>
      <c r="S49" s="137">
        <v>0</v>
      </c>
    </row>
    <row r="50" spans="2:19" x14ac:dyDescent="0.2">
      <c r="B50" s="275">
        <v>5</v>
      </c>
      <c r="C50" s="276">
        <v>0.1</v>
      </c>
      <c r="D50" s="138">
        <v>173770.60785148619</v>
      </c>
      <c r="E50" s="139">
        <v>273307.71350670233</v>
      </c>
      <c r="F50" s="140">
        <v>-76947.123242801288</v>
      </c>
      <c r="G50" s="141">
        <v>-402000.89524922706</v>
      </c>
      <c r="H50" s="138">
        <v>3561.0975853770433</v>
      </c>
      <c r="I50" s="139">
        <v>7892.6296276065113</v>
      </c>
      <c r="J50" s="140">
        <v>-76947.123242801434</v>
      </c>
      <c r="K50" s="141">
        <v>-354137.78265050473</v>
      </c>
      <c r="L50" s="138">
        <v>274336.24422215088</v>
      </c>
      <c r="M50" s="139">
        <v>273307.71350670233</v>
      </c>
      <c r="N50" s="140">
        <v>8043.6442747754263</v>
      </c>
      <c r="O50" s="141">
        <v>8673.1044942589288</v>
      </c>
      <c r="P50" s="138">
        <v>0</v>
      </c>
      <c r="Q50" s="139">
        <v>0</v>
      </c>
      <c r="R50" s="140">
        <v>0</v>
      </c>
      <c r="S50" s="141">
        <v>0</v>
      </c>
    </row>
    <row r="51" spans="2:19" x14ac:dyDescent="0.2">
      <c r="B51" s="275">
        <v>5</v>
      </c>
      <c r="C51" s="276">
        <v>0.2</v>
      </c>
      <c r="D51" s="138">
        <v>173770.60785148619</v>
      </c>
      <c r="E51" s="139">
        <v>273307.71350670222</v>
      </c>
      <c r="F51" s="140">
        <v>-76947.123242801288</v>
      </c>
      <c r="G51" s="141">
        <v>-402000.89524922718</v>
      </c>
      <c r="H51" s="138">
        <v>3561.0975853770578</v>
      </c>
      <c r="I51" s="139">
        <v>7405.5784107376239</v>
      </c>
      <c r="J51" s="140">
        <v>-76947.123242801288</v>
      </c>
      <c r="K51" s="141">
        <v>-303196.81438522763</v>
      </c>
      <c r="L51" s="138">
        <v>274336.24422215088</v>
      </c>
      <c r="M51" s="139">
        <v>273307.71350670233</v>
      </c>
      <c r="N51" s="140">
        <v>8043.6442747754263</v>
      </c>
      <c r="O51" s="141">
        <v>8673.104494258936</v>
      </c>
      <c r="P51" s="138">
        <v>0</v>
      </c>
      <c r="Q51" s="139">
        <v>0</v>
      </c>
      <c r="R51" s="140">
        <v>0</v>
      </c>
      <c r="S51" s="141">
        <v>0</v>
      </c>
    </row>
    <row r="52" spans="2:19" x14ac:dyDescent="0.2">
      <c r="B52" s="275">
        <v>5</v>
      </c>
      <c r="C52" s="276">
        <v>0.3</v>
      </c>
      <c r="D52" s="138">
        <v>173770.60785148619</v>
      </c>
      <c r="E52" s="139">
        <v>273307.71350669418</v>
      </c>
      <c r="F52" s="140">
        <v>-76947.123242801288</v>
      </c>
      <c r="G52" s="141">
        <v>-402000.89524923614</v>
      </c>
      <c r="H52" s="138">
        <v>3561.0975853770578</v>
      </c>
      <c r="I52" s="139">
        <v>6730.1067486089232</v>
      </c>
      <c r="J52" s="140">
        <v>-76947.123242801434</v>
      </c>
      <c r="K52" s="141">
        <v>-267114.47065143555</v>
      </c>
      <c r="L52" s="138">
        <v>274336.24422215088</v>
      </c>
      <c r="M52" s="139">
        <v>273307.71350670233</v>
      </c>
      <c r="N52" s="140">
        <v>8043.6442747754336</v>
      </c>
      <c r="O52" s="141">
        <v>8673.1044942589288</v>
      </c>
      <c r="P52" s="138">
        <v>0</v>
      </c>
      <c r="Q52" s="139">
        <v>0</v>
      </c>
      <c r="R52" s="140">
        <v>0</v>
      </c>
      <c r="S52" s="141">
        <v>0</v>
      </c>
    </row>
    <row r="53" spans="2:19" x14ac:dyDescent="0.2">
      <c r="B53" s="275">
        <v>5</v>
      </c>
      <c r="C53" s="276">
        <v>0.4</v>
      </c>
      <c r="D53" s="138">
        <v>173770.60785148607</v>
      </c>
      <c r="E53" s="139">
        <v>266431.86348306807</v>
      </c>
      <c r="F53" s="140">
        <v>-76947.123242801288</v>
      </c>
      <c r="G53" s="141">
        <v>-335214.11061350873</v>
      </c>
      <c r="H53" s="138">
        <v>3561.0975853774726</v>
      </c>
      <c r="I53" s="139">
        <v>6583.0022764796595</v>
      </c>
      <c r="J53" s="140">
        <v>-76947.123242801172</v>
      </c>
      <c r="K53" s="141">
        <v>-220348.29127495133</v>
      </c>
      <c r="L53" s="138">
        <v>274336.24422215088</v>
      </c>
      <c r="M53" s="139">
        <v>273307.71350670233</v>
      </c>
      <c r="N53" s="140">
        <v>8043.6442747754263</v>
      </c>
      <c r="O53" s="141">
        <v>8673.104494258936</v>
      </c>
      <c r="P53" s="138">
        <v>0</v>
      </c>
      <c r="Q53" s="139">
        <v>0</v>
      </c>
      <c r="R53" s="140">
        <v>0</v>
      </c>
      <c r="S53" s="141">
        <v>0</v>
      </c>
    </row>
    <row r="54" spans="2:19" x14ac:dyDescent="0.2">
      <c r="B54" s="275">
        <v>5</v>
      </c>
      <c r="C54" s="276">
        <v>0.5</v>
      </c>
      <c r="D54" s="138">
        <v>173770.60785148595</v>
      </c>
      <c r="E54" s="139">
        <v>260192.02877982333</v>
      </c>
      <c r="F54" s="140">
        <v>-76947.123242801434</v>
      </c>
      <c r="G54" s="141">
        <v>-287168.91989365313</v>
      </c>
      <c r="H54" s="138">
        <v>4680.1687081793134</v>
      </c>
      <c r="I54" s="139">
        <v>5898.5356681351259</v>
      </c>
      <c r="J54" s="140">
        <v>-95059.172227637639</v>
      </c>
      <c r="K54" s="141">
        <v>-187404.92314245368</v>
      </c>
      <c r="L54" s="138">
        <v>274336.24422214867</v>
      </c>
      <c r="M54" s="139">
        <v>273307.71350670233</v>
      </c>
      <c r="N54" s="140">
        <v>8043.6442747753026</v>
      </c>
      <c r="O54" s="141">
        <v>8673.104494258936</v>
      </c>
      <c r="P54" s="138">
        <v>0</v>
      </c>
      <c r="Q54" s="139">
        <v>0</v>
      </c>
      <c r="R54" s="140">
        <v>0</v>
      </c>
      <c r="S54" s="141">
        <v>0</v>
      </c>
    </row>
    <row r="55" spans="2:19" x14ac:dyDescent="0.2">
      <c r="B55" s="275">
        <v>5</v>
      </c>
      <c r="C55" s="276">
        <v>0.6</v>
      </c>
      <c r="D55" s="138">
        <v>173770.60785148619</v>
      </c>
      <c r="E55" s="139">
        <v>222715.56463783979</v>
      </c>
      <c r="F55" s="140">
        <v>-76947.123242801288</v>
      </c>
      <c r="G55" s="141">
        <v>-219641.66311286591</v>
      </c>
      <c r="H55" s="138">
        <v>5331.6039845996129</v>
      </c>
      <c r="I55" s="139">
        <v>5620.6999419966887</v>
      </c>
      <c r="J55" s="140">
        <v>-114177.53853860043</v>
      </c>
      <c r="K55" s="141">
        <v>-128746.0053024939</v>
      </c>
      <c r="L55" s="138">
        <v>274336.24422215088</v>
      </c>
      <c r="M55" s="139">
        <v>273307.71350670233</v>
      </c>
      <c r="N55" s="140">
        <v>8043.6442747754263</v>
      </c>
      <c r="O55" s="141">
        <v>8673.104494258936</v>
      </c>
      <c r="P55" s="138">
        <v>0</v>
      </c>
      <c r="Q55" s="139">
        <v>0</v>
      </c>
      <c r="R55" s="140">
        <v>0</v>
      </c>
      <c r="S55" s="141">
        <v>0</v>
      </c>
    </row>
    <row r="56" spans="2:19" x14ac:dyDescent="0.2">
      <c r="B56" s="275">
        <v>5</v>
      </c>
      <c r="C56" s="276">
        <v>0.7</v>
      </c>
      <c r="D56" s="138">
        <v>205828.6032697201</v>
      </c>
      <c r="E56" s="139">
        <v>217556.16310185194</v>
      </c>
      <c r="F56" s="140">
        <v>-145941.62388243052</v>
      </c>
      <c r="G56" s="141">
        <v>-166702.5288106431</v>
      </c>
      <c r="H56" s="138">
        <v>6077.0911399526158</v>
      </c>
      <c r="I56" s="139">
        <v>5425.4686340041953</v>
      </c>
      <c r="J56" s="140">
        <v>-201523.49003263758</v>
      </c>
      <c r="K56" s="141">
        <v>-115196.57858941317</v>
      </c>
      <c r="L56" s="138">
        <v>274336.24422215088</v>
      </c>
      <c r="M56" s="139">
        <v>273307.71350670233</v>
      </c>
      <c r="N56" s="140">
        <v>8043.6442747754263</v>
      </c>
      <c r="O56" s="141">
        <v>8673.104494258936</v>
      </c>
      <c r="P56" s="138">
        <v>0</v>
      </c>
      <c r="Q56" s="139">
        <v>0</v>
      </c>
      <c r="R56" s="140">
        <v>0</v>
      </c>
      <c r="S56" s="141">
        <v>0</v>
      </c>
    </row>
    <row r="57" spans="2:19" x14ac:dyDescent="0.2">
      <c r="B57" s="275">
        <v>5</v>
      </c>
      <c r="C57" s="276">
        <v>0.8</v>
      </c>
      <c r="D57" s="138">
        <v>220161.80129873101</v>
      </c>
      <c r="E57" s="139">
        <v>187610.09236003179</v>
      </c>
      <c r="F57" s="140">
        <v>-201523.49003263758</v>
      </c>
      <c r="G57" s="141">
        <v>-115196.57858941305</v>
      </c>
      <c r="H57" s="138">
        <v>6968.3866644693626</v>
      </c>
      <c r="I57" s="139">
        <v>3780.0448042854405</v>
      </c>
      <c r="J57" s="140">
        <v>-297214.39432888606</v>
      </c>
      <c r="K57" s="141">
        <v>-78059.281962363835</v>
      </c>
      <c r="L57" s="138">
        <v>274336.24422215088</v>
      </c>
      <c r="M57" s="139">
        <v>273307.71350670233</v>
      </c>
      <c r="N57" s="140">
        <v>8043.6442747754263</v>
      </c>
      <c r="O57" s="141">
        <v>8673.104494258936</v>
      </c>
      <c r="P57" s="138">
        <v>0</v>
      </c>
      <c r="Q57" s="139">
        <v>0</v>
      </c>
      <c r="R57" s="140">
        <v>0</v>
      </c>
      <c r="S57" s="141">
        <v>0</v>
      </c>
    </row>
    <row r="58" spans="2:19" x14ac:dyDescent="0.2">
      <c r="B58" s="275">
        <v>5</v>
      </c>
      <c r="C58" s="276">
        <v>0.9</v>
      </c>
      <c r="D58" s="138">
        <v>256948.64355562394</v>
      </c>
      <c r="E58" s="139">
        <v>0</v>
      </c>
      <c r="F58" s="140">
        <v>-265380.16981893452</v>
      </c>
      <c r="G58" s="141">
        <v>0</v>
      </c>
      <c r="H58" s="138">
        <v>7843.097266930803</v>
      </c>
      <c r="I58" s="139">
        <v>0</v>
      </c>
      <c r="J58" s="140">
        <v>-354082.10184200469</v>
      </c>
      <c r="K58" s="141">
        <v>0</v>
      </c>
      <c r="L58" s="138">
        <v>274336.24422215088</v>
      </c>
      <c r="M58" s="139">
        <v>273307.71350670233</v>
      </c>
      <c r="N58" s="140">
        <v>8043.6442747754263</v>
      </c>
      <c r="O58" s="141">
        <v>8673.104494258936</v>
      </c>
      <c r="P58" s="138">
        <v>0</v>
      </c>
      <c r="Q58" s="139">
        <v>0</v>
      </c>
      <c r="R58" s="140">
        <v>0</v>
      </c>
      <c r="S58" s="141">
        <v>0</v>
      </c>
    </row>
    <row r="59" spans="2:19" x14ac:dyDescent="0.2">
      <c r="B59" s="277">
        <v>5</v>
      </c>
      <c r="C59" s="278">
        <v>1</v>
      </c>
      <c r="D59" s="142">
        <v>274336.24422214867</v>
      </c>
      <c r="E59" s="143">
        <v>0</v>
      </c>
      <c r="F59" s="144">
        <v>-575990.83361765952</v>
      </c>
      <c r="G59" s="145">
        <v>0</v>
      </c>
      <c r="H59" s="142">
        <v>8673.1044942587905</v>
      </c>
      <c r="I59" s="143">
        <v>0</v>
      </c>
      <c r="J59" s="144">
        <v>-402000.89524922974</v>
      </c>
      <c r="K59" s="145">
        <v>0</v>
      </c>
      <c r="L59" s="142">
        <v>274336.24422214867</v>
      </c>
      <c r="M59" s="143">
        <v>273307.71350670233</v>
      </c>
      <c r="N59" s="144">
        <v>8043.6442747753026</v>
      </c>
      <c r="O59" s="145">
        <v>8673.1044942589288</v>
      </c>
      <c r="P59" s="142">
        <v>0</v>
      </c>
      <c r="Q59" s="143">
        <v>0</v>
      </c>
      <c r="R59" s="144">
        <v>0</v>
      </c>
      <c r="S59" s="145">
        <v>0</v>
      </c>
    </row>
    <row r="60" spans="2:19" x14ac:dyDescent="0.2">
      <c r="B60" s="273">
        <v>6</v>
      </c>
      <c r="C60" s="274">
        <v>0</v>
      </c>
      <c r="D60" s="134">
        <v>231654.78299678257</v>
      </c>
      <c r="E60" s="135">
        <v>374824.31144150696</v>
      </c>
      <c r="F60" s="136">
        <v>33139.797112907952</v>
      </c>
      <c r="G60" s="137">
        <v>-493140.17108211154</v>
      </c>
      <c r="H60" s="134">
        <v>5860.649697452478</v>
      </c>
      <c r="I60" s="135">
        <v>12971.905075110546</v>
      </c>
      <c r="J60" s="136">
        <v>33139.797112908316</v>
      </c>
      <c r="K60" s="137">
        <v>-243332.92741606943</v>
      </c>
      <c r="L60" s="134">
        <v>373623.30455657782</v>
      </c>
      <c r="M60" s="135">
        <v>374824.31144150672</v>
      </c>
      <c r="N60" s="136">
        <v>12687.538931730342</v>
      </c>
      <c r="O60" s="137">
        <v>11920.819664943148</v>
      </c>
      <c r="P60" s="134">
        <v>-3658.8247097402636</v>
      </c>
      <c r="Q60" s="135">
        <v>0</v>
      </c>
      <c r="R60" s="136">
        <v>33139.797112907952</v>
      </c>
      <c r="S60" s="137">
        <v>0</v>
      </c>
    </row>
    <row r="61" spans="2:19" x14ac:dyDescent="0.2">
      <c r="B61" s="275">
        <v>6</v>
      </c>
      <c r="C61" s="276">
        <v>0.1</v>
      </c>
      <c r="D61" s="138">
        <v>279828.04898866371</v>
      </c>
      <c r="E61" s="139">
        <v>373623.30455657968</v>
      </c>
      <c r="F61" s="140">
        <v>14501.477472594939</v>
      </c>
      <c r="G61" s="141">
        <v>-402777.72792445298</v>
      </c>
      <c r="H61" s="138">
        <v>7243.0198130141871</v>
      </c>
      <c r="I61" s="139">
        <v>12622.253414874591</v>
      </c>
      <c r="J61" s="140">
        <v>14501.477472594939</v>
      </c>
      <c r="K61" s="141">
        <v>-214477.14421731443</v>
      </c>
      <c r="L61" s="138">
        <v>373623.30455657782</v>
      </c>
      <c r="M61" s="139">
        <v>373623.30455657782</v>
      </c>
      <c r="N61" s="140">
        <v>12687.538931730342</v>
      </c>
      <c r="O61" s="141">
        <v>12687.538931730349</v>
      </c>
      <c r="P61" s="138">
        <v>0</v>
      </c>
      <c r="Q61" s="139">
        <v>-3532.0282853603712</v>
      </c>
      <c r="R61" s="140">
        <v>0</v>
      </c>
      <c r="S61" s="141">
        <v>11853.179832749185</v>
      </c>
    </row>
    <row r="62" spans="2:19" x14ac:dyDescent="0.2">
      <c r="B62" s="275">
        <v>6</v>
      </c>
      <c r="C62" s="276">
        <v>0.2</v>
      </c>
      <c r="D62" s="138">
        <v>279828.04898866359</v>
      </c>
      <c r="E62" s="139">
        <v>366640.42665980675</v>
      </c>
      <c r="F62" s="140">
        <v>14501.477472594823</v>
      </c>
      <c r="G62" s="141">
        <v>-333695.8607972032</v>
      </c>
      <c r="H62" s="138">
        <v>7302.4586458250487</v>
      </c>
      <c r="I62" s="139">
        <v>11860.377918660677</v>
      </c>
      <c r="J62" s="140">
        <v>14434.660502395214</v>
      </c>
      <c r="K62" s="141">
        <v>-171206.54844928021</v>
      </c>
      <c r="L62" s="138">
        <v>373623.30455657782</v>
      </c>
      <c r="M62" s="139">
        <v>373623.30455657782</v>
      </c>
      <c r="N62" s="140">
        <v>12687.538931730342</v>
      </c>
      <c r="O62" s="141">
        <v>12687.538931730349</v>
      </c>
      <c r="P62" s="138">
        <v>0</v>
      </c>
      <c r="Q62" s="139">
        <v>-3532.0282853603785</v>
      </c>
      <c r="R62" s="140">
        <v>0</v>
      </c>
      <c r="S62" s="141">
        <v>11853.179832749185</v>
      </c>
    </row>
    <row r="63" spans="2:19" x14ac:dyDescent="0.2">
      <c r="B63" s="275">
        <v>6</v>
      </c>
      <c r="C63" s="276">
        <v>0.3</v>
      </c>
      <c r="D63" s="138">
        <v>279828.04898866359</v>
      </c>
      <c r="E63" s="139">
        <v>366640.42665981071</v>
      </c>
      <c r="F63" s="140">
        <v>14501.477472594677</v>
      </c>
      <c r="G63" s="141">
        <v>-333695.86079720251</v>
      </c>
      <c r="H63" s="138">
        <v>8878.6076347423441</v>
      </c>
      <c r="I63" s="139">
        <v>11827.300969984302</v>
      </c>
      <c r="J63" s="140">
        <v>-4991.5781105660717</v>
      </c>
      <c r="K63" s="141">
        <v>-152974.2449210519</v>
      </c>
      <c r="L63" s="138">
        <v>373623.30455657747</v>
      </c>
      <c r="M63" s="139">
        <v>373623.30455657758</v>
      </c>
      <c r="N63" s="140">
        <v>12687.538931730327</v>
      </c>
      <c r="O63" s="141">
        <v>12687.53893173032</v>
      </c>
      <c r="P63" s="138">
        <v>0</v>
      </c>
      <c r="Q63" s="139">
        <v>-3532.0282853603785</v>
      </c>
      <c r="R63" s="140">
        <v>0</v>
      </c>
      <c r="S63" s="141">
        <v>11853.179832749185</v>
      </c>
    </row>
    <row r="64" spans="2:19" x14ac:dyDescent="0.2">
      <c r="B64" s="275">
        <v>6</v>
      </c>
      <c r="C64" s="276">
        <v>0.4</v>
      </c>
      <c r="D64" s="138">
        <v>291969.24391755974</v>
      </c>
      <c r="E64" s="139">
        <v>365445.83969803806</v>
      </c>
      <c r="F64" s="140">
        <v>-4991.5781105659553</v>
      </c>
      <c r="G64" s="141">
        <v>-243332.9274160699</v>
      </c>
      <c r="H64" s="138">
        <v>8878.6076347423441</v>
      </c>
      <c r="I64" s="139">
        <v>11418.309689611342</v>
      </c>
      <c r="J64" s="140">
        <v>-4991.5781105660717</v>
      </c>
      <c r="K64" s="141">
        <v>-121137.65646985284</v>
      </c>
      <c r="L64" s="138">
        <v>373623.30455657782</v>
      </c>
      <c r="M64" s="139">
        <v>373623.30455657782</v>
      </c>
      <c r="N64" s="140">
        <v>12687.538931730342</v>
      </c>
      <c r="O64" s="141">
        <v>12687.538931730349</v>
      </c>
      <c r="P64" s="138">
        <v>0</v>
      </c>
      <c r="Q64" s="139">
        <v>-3535.5960231521749</v>
      </c>
      <c r="R64" s="140">
        <v>0</v>
      </c>
      <c r="S64" s="141">
        <v>13303.964021842083</v>
      </c>
    </row>
    <row r="65" spans="2:19" x14ac:dyDescent="0.2">
      <c r="B65" s="275">
        <v>6</v>
      </c>
      <c r="C65" s="276">
        <v>0.5</v>
      </c>
      <c r="D65" s="138">
        <v>328734.35357898055</v>
      </c>
      <c r="E65" s="139">
        <v>362587.39680269687</v>
      </c>
      <c r="F65" s="140">
        <v>-63070.469349208754</v>
      </c>
      <c r="G65" s="141">
        <v>-219546.51333991758</v>
      </c>
      <c r="H65" s="138">
        <v>9560.0771649431481</v>
      </c>
      <c r="I65" s="139">
        <v>10822.660798342265</v>
      </c>
      <c r="J65" s="140">
        <v>-40861.492906799598</v>
      </c>
      <c r="K65" s="141">
        <v>-104986.02625793166</v>
      </c>
      <c r="L65" s="138">
        <v>373623.30455657782</v>
      </c>
      <c r="M65" s="139">
        <v>373623.30455657782</v>
      </c>
      <c r="N65" s="140">
        <v>12687.538931730342</v>
      </c>
      <c r="O65" s="141">
        <v>12687.538931730349</v>
      </c>
      <c r="P65" s="138">
        <v>0</v>
      </c>
      <c r="Q65" s="139">
        <v>-3564.5813746544882</v>
      </c>
      <c r="R65" s="140">
        <v>0</v>
      </c>
      <c r="S65" s="141">
        <v>29864.201125985448</v>
      </c>
    </row>
    <row r="66" spans="2:19" x14ac:dyDescent="0.2">
      <c r="B66" s="275">
        <v>6</v>
      </c>
      <c r="C66" s="276">
        <v>0.6</v>
      </c>
      <c r="D66" s="138">
        <v>328734.35357898078</v>
      </c>
      <c r="E66" s="139">
        <v>357194.81966967729</v>
      </c>
      <c r="F66" s="140">
        <v>-63070.469349208754</v>
      </c>
      <c r="G66" s="141">
        <v>-171206.54844928067</v>
      </c>
      <c r="H66" s="138">
        <v>10286.123627713554</v>
      </c>
      <c r="I66" s="139">
        <v>9982.5606664226507</v>
      </c>
      <c r="J66" s="140">
        <v>-82389.61132179515</v>
      </c>
      <c r="K66" s="141">
        <v>-74424.78573474221</v>
      </c>
      <c r="L66" s="138">
        <v>373623.30455657782</v>
      </c>
      <c r="M66" s="139">
        <v>373623.30455657782</v>
      </c>
      <c r="N66" s="140">
        <v>12687.538931730342</v>
      </c>
      <c r="O66" s="141">
        <v>12687.538931730349</v>
      </c>
      <c r="P66" s="138">
        <v>0</v>
      </c>
      <c r="Q66" s="139">
        <v>-3564.5813746544882</v>
      </c>
      <c r="R66" s="140">
        <v>0</v>
      </c>
      <c r="S66" s="141">
        <v>29864.201125985448</v>
      </c>
    </row>
    <row r="67" spans="2:19" x14ac:dyDescent="0.2">
      <c r="B67" s="275">
        <v>6</v>
      </c>
      <c r="C67" s="276">
        <v>0.7</v>
      </c>
      <c r="D67" s="138">
        <v>332155.57184587861</v>
      </c>
      <c r="E67" s="139">
        <v>351487.49934301758</v>
      </c>
      <c r="F67" s="140">
        <v>-75083.988067935163</v>
      </c>
      <c r="G67" s="141">
        <v>-121137.65646985284</v>
      </c>
      <c r="H67" s="138">
        <v>11160.753410391197</v>
      </c>
      <c r="I67" s="139">
        <v>9777.0815233966205</v>
      </c>
      <c r="J67" s="140">
        <v>-118150.03734170384</v>
      </c>
      <c r="K67" s="141">
        <v>-41861.185623693164</v>
      </c>
      <c r="L67" s="138">
        <v>373623.30455657782</v>
      </c>
      <c r="M67" s="139">
        <v>373623.30455657782</v>
      </c>
      <c r="N67" s="140">
        <v>12687.538931730342</v>
      </c>
      <c r="O67" s="141">
        <v>12687.538931730349</v>
      </c>
      <c r="P67" s="138">
        <v>0</v>
      </c>
      <c r="Q67" s="139">
        <v>-3564.5813746544882</v>
      </c>
      <c r="R67" s="140">
        <v>0</v>
      </c>
      <c r="S67" s="141">
        <v>29864.201125985448</v>
      </c>
    </row>
    <row r="68" spans="2:19" x14ac:dyDescent="0.2">
      <c r="B68" s="275">
        <v>6</v>
      </c>
      <c r="C68" s="276">
        <v>0.8</v>
      </c>
      <c r="D68" s="138">
        <v>346256.17844495864</v>
      </c>
      <c r="E68" s="139">
        <v>331162.6218643646</v>
      </c>
      <c r="F68" s="140">
        <v>-95637.965244808351</v>
      </c>
      <c r="G68" s="141">
        <v>-65762.478220176854</v>
      </c>
      <c r="H68" s="138">
        <v>11589.656771432194</v>
      </c>
      <c r="I68" s="139">
        <v>9138.8583184354065</v>
      </c>
      <c r="J68" s="140">
        <v>-151292.45263544651</v>
      </c>
      <c r="K68" s="141">
        <v>-6327.5776983092364</v>
      </c>
      <c r="L68" s="138">
        <v>373623.30455657782</v>
      </c>
      <c r="M68" s="139">
        <v>365445.83969803154</v>
      </c>
      <c r="N68" s="140">
        <v>12687.538931730342</v>
      </c>
      <c r="O68" s="141">
        <v>12971.905075110029</v>
      </c>
      <c r="P68" s="138">
        <v>0</v>
      </c>
      <c r="Q68" s="139">
        <v>-3564.5813746544882</v>
      </c>
      <c r="R68" s="140">
        <v>0</v>
      </c>
      <c r="S68" s="141">
        <v>29864.201125985448</v>
      </c>
    </row>
    <row r="69" spans="2:19" x14ac:dyDescent="0.2">
      <c r="B69" s="275">
        <v>6</v>
      </c>
      <c r="C69" s="276">
        <v>0.9</v>
      </c>
      <c r="D69" s="138">
        <v>360970.41205002135</v>
      </c>
      <c r="E69" s="139">
        <v>293901.12078722357</v>
      </c>
      <c r="F69" s="140">
        <v>-218234.47689848085</v>
      </c>
      <c r="G69" s="141">
        <v>-6327.5776983033866</v>
      </c>
      <c r="H69" s="138">
        <v>12317.770071462553</v>
      </c>
      <c r="I69" s="139">
        <v>7505.7564757042637</v>
      </c>
      <c r="J69" s="140">
        <v>-212924.5760307521</v>
      </c>
      <c r="K69" s="141">
        <v>13166.887009120052</v>
      </c>
      <c r="L69" s="138">
        <v>374824.31144150696</v>
      </c>
      <c r="M69" s="139">
        <v>365445.83969803969</v>
      </c>
      <c r="N69" s="140">
        <v>11920.819664943141</v>
      </c>
      <c r="O69" s="141">
        <v>12971.905075110553</v>
      </c>
      <c r="P69" s="138">
        <v>0</v>
      </c>
      <c r="Q69" s="139">
        <v>-3564.5813746544882</v>
      </c>
      <c r="R69" s="140">
        <v>0</v>
      </c>
      <c r="S69" s="141">
        <v>29864.201125985448</v>
      </c>
    </row>
    <row r="70" spans="2:19" x14ac:dyDescent="0.2">
      <c r="B70" s="277">
        <v>6</v>
      </c>
      <c r="C70" s="278">
        <v>1</v>
      </c>
      <c r="D70" s="142">
        <v>374824.31144150696</v>
      </c>
      <c r="E70" s="143">
        <v>232096.00568499044</v>
      </c>
      <c r="F70" s="144">
        <v>-493140.17108211154</v>
      </c>
      <c r="G70" s="145">
        <v>33072.980142708257</v>
      </c>
      <c r="H70" s="142">
        <v>12971.905075110546</v>
      </c>
      <c r="I70" s="143">
        <v>5920.0885302633105</v>
      </c>
      <c r="J70" s="144">
        <v>-243332.92741606967</v>
      </c>
      <c r="K70" s="145">
        <v>33072.980142708009</v>
      </c>
      <c r="L70" s="142">
        <v>374824.31144150672</v>
      </c>
      <c r="M70" s="143">
        <v>365445.83969803969</v>
      </c>
      <c r="N70" s="144">
        <v>11920.819664943148</v>
      </c>
      <c r="O70" s="145">
        <v>12971.905075110553</v>
      </c>
      <c r="P70" s="142">
        <v>0</v>
      </c>
      <c r="Q70" s="143">
        <v>-3657.3332188036002</v>
      </c>
      <c r="R70" s="144">
        <v>0</v>
      </c>
      <c r="S70" s="145">
        <v>33072.980142708009</v>
      </c>
    </row>
    <row r="71" spans="2:19" x14ac:dyDescent="0.2">
      <c r="B71" s="273">
        <v>7</v>
      </c>
      <c r="C71" s="274">
        <v>0</v>
      </c>
      <c r="D71" s="134">
        <v>354342.25451051712</v>
      </c>
      <c r="E71" s="135">
        <v>484073.93142364838</v>
      </c>
      <c r="F71" s="136">
        <v>174866.62569572058</v>
      </c>
      <c r="G71" s="137">
        <v>-533420.06639461359</v>
      </c>
      <c r="H71" s="134">
        <v>10339.829612683214</v>
      </c>
      <c r="I71" s="135">
        <v>17505.807823685362</v>
      </c>
      <c r="J71" s="136">
        <v>174944.57882762063</v>
      </c>
      <c r="K71" s="137">
        <v>-195269.14827736196</v>
      </c>
      <c r="L71" s="134">
        <v>480097.56292342523</v>
      </c>
      <c r="M71" s="135">
        <v>484073.93142364791</v>
      </c>
      <c r="N71" s="136">
        <v>16829.416210766998</v>
      </c>
      <c r="O71" s="137">
        <v>16200.321658332279</v>
      </c>
      <c r="P71" s="134">
        <v>-4320.3306012170433</v>
      </c>
      <c r="Q71" s="135">
        <v>0</v>
      </c>
      <c r="R71" s="136">
        <v>174944.57882762063</v>
      </c>
      <c r="S71" s="137">
        <v>0</v>
      </c>
    </row>
    <row r="72" spans="2:19" x14ac:dyDescent="0.2">
      <c r="B72" s="275">
        <v>7</v>
      </c>
      <c r="C72" s="276">
        <v>0.1</v>
      </c>
      <c r="D72" s="138">
        <v>367992.22212465398</v>
      </c>
      <c r="E72" s="139">
        <v>480097.56292343221</v>
      </c>
      <c r="F72" s="140">
        <v>155606.03959972848</v>
      </c>
      <c r="G72" s="141">
        <v>-307333.04616567341</v>
      </c>
      <c r="H72" s="138">
        <v>12248.015404699399</v>
      </c>
      <c r="I72" s="139">
        <v>17445.079890962254</v>
      </c>
      <c r="J72" s="140">
        <v>155606.03959972848</v>
      </c>
      <c r="K72" s="141">
        <v>-50369.485629024362</v>
      </c>
      <c r="L72" s="138">
        <v>480097.56292342546</v>
      </c>
      <c r="M72" s="139">
        <v>480097.56292342523</v>
      </c>
      <c r="N72" s="140">
        <v>16829.416210766998</v>
      </c>
      <c r="O72" s="141">
        <v>16829.416210766998</v>
      </c>
      <c r="P72" s="138">
        <v>-3472.6707901136251</v>
      </c>
      <c r="Q72" s="139">
        <v>-3400.316920701167</v>
      </c>
      <c r="R72" s="140">
        <v>164610.15043189705</v>
      </c>
      <c r="S72" s="141">
        <v>108258.41068069292</v>
      </c>
    </row>
    <row r="73" spans="2:19" x14ac:dyDescent="0.2">
      <c r="B73" s="275">
        <v>7</v>
      </c>
      <c r="C73" s="276">
        <v>0.2</v>
      </c>
      <c r="D73" s="138">
        <v>419997.64288375841</v>
      </c>
      <c r="E73" s="139">
        <v>480097.56292342523</v>
      </c>
      <c r="F73" s="140">
        <v>118092.1332135855</v>
      </c>
      <c r="G73" s="141">
        <v>-307333.04616568051</v>
      </c>
      <c r="H73" s="138">
        <v>12248.015404699399</v>
      </c>
      <c r="I73" s="139">
        <v>17445.079890962952</v>
      </c>
      <c r="J73" s="140">
        <v>155606.03959972848</v>
      </c>
      <c r="K73" s="141">
        <v>-50369.485629023897</v>
      </c>
      <c r="L73" s="138">
        <v>480097.56292342476</v>
      </c>
      <c r="M73" s="139">
        <v>480097.56292342546</v>
      </c>
      <c r="N73" s="140">
        <v>16829.41621076694</v>
      </c>
      <c r="O73" s="141">
        <v>16829.416210766969</v>
      </c>
      <c r="P73" s="138">
        <v>-3470.9307173542038</v>
      </c>
      <c r="Q73" s="139">
        <v>-3400.316920701167</v>
      </c>
      <c r="R73" s="140">
        <v>164532.19729999674</v>
      </c>
      <c r="S73" s="141">
        <v>108258.41068069292</v>
      </c>
    </row>
    <row r="74" spans="2:19" x14ac:dyDescent="0.2">
      <c r="B74" s="275">
        <v>7</v>
      </c>
      <c r="C74" s="276">
        <v>0.3</v>
      </c>
      <c r="D74" s="138">
        <v>419997.64288374397</v>
      </c>
      <c r="E74" s="139">
        <v>480097.56292343221</v>
      </c>
      <c r="F74" s="140">
        <v>118092.13321357621</v>
      </c>
      <c r="G74" s="141">
        <v>-307333.04616567283</v>
      </c>
      <c r="H74" s="138">
        <v>12551.641202341663</v>
      </c>
      <c r="I74" s="139">
        <v>17445.079890962254</v>
      </c>
      <c r="J74" s="140">
        <v>154047.37341403402</v>
      </c>
      <c r="K74" s="141">
        <v>-50369.485629024362</v>
      </c>
      <c r="L74" s="138">
        <v>480097.56292342546</v>
      </c>
      <c r="M74" s="139">
        <v>480097.56292342523</v>
      </c>
      <c r="N74" s="140">
        <v>16829.416210766998</v>
      </c>
      <c r="O74" s="141">
        <v>16829.416210766998</v>
      </c>
      <c r="P74" s="138">
        <v>2.5876042127492838E-3</v>
      </c>
      <c r="Q74" s="139">
        <v>-3400.316920701167</v>
      </c>
      <c r="R74" s="140">
        <v>8.4290396131109446E-2</v>
      </c>
      <c r="S74" s="141">
        <v>108258.41068069292</v>
      </c>
    </row>
    <row r="75" spans="2:19" x14ac:dyDescent="0.2">
      <c r="B75" s="275">
        <v>7</v>
      </c>
      <c r="C75" s="276">
        <v>0.4</v>
      </c>
      <c r="D75" s="138">
        <v>419997.64288377471</v>
      </c>
      <c r="E75" s="139">
        <v>475210.73446600826</v>
      </c>
      <c r="F75" s="140">
        <v>118092.13321357811</v>
      </c>
      <c r="G75" s="141">
        <v>-195269.14827736057</v>
      </c>
      <c r="H75" s="138">
        <v>13261.933676881381</v>
      </c>
      <c r="I75" s="139">
        <v>17105.732825099243</v>
      </c>
      <c r="J75" s="140">
        <v>119305.16977709784</v>
      </c>
      <c r="K75" s="141">
        <v>-45096.103312467196</v>
      </c>
      <c r="L75" s="138">
        <v>480097.56292342546</v>
      </c>
      <c r="M75" s="139">
        <v>480097.56292342546</v>
      </c>
      <c r="N75" s="140">
        <v>16829.416210766998</v>
      </c>
      <c r="O75" s="141">
        <v>16829.416210766998</v>
      </c>
      <c r="P75" s="138">
        <v>0</v>
      </c>
      <c r="Q75" s="139">
        <v>-3400.3169207011597</v>
      </c>
      <c r="R75" s="140">
        <v>0</v>
      </c>
      <c r="S75" s="141">
        <v>108258.41068069305</v>
      </c>
    </row>
    <row r="76" spans="2:19" x14ac:dyDescent="0.2">
      <c r="B76" s="275">
        <v>7</v>
      </c>
      <c r="C76" s="276">
        <v>0.5</v>
      </c>
      <c r="D76" s="138">
        <v>419997.64288375049</v>
      </c>
      <c r="E76" s="139">
        <v>467064.0435864419</v>
      </c>
      <c r="F76" s="140">
        <v>118092.13321357692</v>
      </c>
      <c r="G76" s="141">
        <v>-128138.4814908446</v>
      </c>
      <c r="H76" s="138">
        <v>14359.767939307814</v>
      </c>
      <c r="I76" s="139">
        <v>16148.298208437845</v>
      </c>
      <c r="J76" s="140">
        <v>97295.089324371715</v>
      </c>
      <c r="K76" s="141">
        <v>21528.596977126959</v>
      </c>
      <c r="L76" s="138">
        <v>480097.56292342476</v>
      </c>
      <c r="M76" s="139">
        <v>475210.7344660071</v>
      </c>
      <c r="N76" s="140">
        <v>16829.416210766954</v>
      </c>
      <c r="O76" s="141">
        <v>17505.807823685362</v>
      </c>
      <c r="P76" s="138">
        <v>0</v>
      </c>
      <c r="Q76" s="139">
        <v>-3400.3169207011524</v>
      </c>
      <c r="R76" s="140">
        <v>0</v>
      </c>
      <c r="S76" s="141">
        <v>108258.41068069305</v>
      </c>
    </row>
    <row r="77" spans="2:19" x14ac:dyDescent="0.2">
      <c r="B77" s="275">
        <v>7</v>
      </c>
      <c r="C77" s="276">
        <v>0.6</v>
      </c>
      <c r="D77" s="138">
        <v>436981.63753287343</v>
      </c>
      <c r="E77" s="139">
        <v>460497.25083710661</v>
      </c>
      <c r="F77" s="140">
        <v>97295.089324371234</v>
      </c>
      <c r="G77" s="141">
        <v>-89125.416592089779</v>
      </c>
      <c r="H77" s="138">
        <v>14663.39373695066</v>
      </c>
      <c r="I77" s="139">
        <v>15670.54337403267</v>
      </c>
      <c r="J77" s="140">
        <v>95736.423138687271</v>
      </c>
      <c r="K77" s="141">
        <v>55882.444489204529</v>
      </c>
      <c r="L77" s="138">
        <v>484073.93142364838</v>
      </c>
      <c r="M77" s="139">
        <v>475210.73446600779</v>
      </c>
      <c r="N77" s="140">
        <v>16200.321658332323</v>
      </c>
      <c r="O77" s="141">
        <v>17505.807823685362</v>
      </c>
      <c r="P77" s="138">
        <v>0</v>
      </c>
      <c r="Q77" s="139">
        <v>-3401.1776378926006</v>
      </c>
      <c r="R77" s="140">
        <v>0</v>
      </c>
      <c r="S77" s="141">
        <v>108929.3844084617</v>
      </c>
    </row>
    <row r="78" spans="2:19" x14ac:dyDescent="0.2">
      <c r="B78" s="275">
        <v>7</v>
      </c>
      <c r="C78" s="276">
        <v>0.7</v>
      </c>
      <c r="D78" s="138">
        <v>445183.68307300133</v>
      </c>
      <c r="E78" s="139">
        <v>455316.09603803058</v>
      </c>
      <c r="F78" s="140">
        <v>58576.124859332456</v>
      </c>
      <c r="G78" s="141">
        <v>-21757.449617819191</v>
      </c>
      <c r="H78" s="138">
        <v>15395.352246089256</v>
      </c>
      <c r="I78" s="139">
        <v>14974.165177336734</v>
      </c>
      <c r="J78" s="140">
        <v>58654.077991232523</v>
      </c>
      <c r="K78" s="141">
        <v>71801.375813516031</v>
      </c>
      <c r="L78" s="138">
        <v>484073.93142364884</v>
      </c>
      <c r="M78" s="139">
        <v>475210.7344660071</v>
      </c>
      <c r="N78" s="140">
        <v>16200.321658332337</v>
      </c>
      <c r="O78" s="141">
        <v>17505.807823685362</v>
      </c>
      <c r="P78" s="138">
        <v>0</v>
      </c>
      <c r="Q78" s="139">
        <v>-3408.292941077314</v>
      </c>
      <c r="R78" s="140">
        <v>0</v>
      </c>
      <c r="S78" s="141">
        <v>123652.09558781113</v>
      </c>
    </row>
    <row r="79" spans="2:19" x14ac:dyDescent="0.2">
      <c r="B79" s="275">
        <v>7</v>
      </c>
      <c r="C79" s="276">
        <v>0.8</v>
      </c>
      <c r="D79" s="138">
        <v>458125.30777933204</v>
      </c>
      <c r="E79" s="139">
        <v>446711.70512666891</v>
      </c>
      <c r="F79" s="140">
        <v>-49676.508382064698</v>
      </c>
      <c r="G79" s="141">
        <v>55882.444489204529</v>
      </c>
      <c r="H79" s="138">
        <v>16071.099197534248</v>
      </c>
      <c r="I79" s="139">
        <v>13296.23494146271</v>
      </c>
      <c r="J79" s="140">
        <v>21971.61669727767</v>
      </c>
      <c r="K79" s="141">
        <v>118634.1960493287</v>
      </c>
      <c r="L79" s="138">
        <v>484073.93142364908</v>
      </c>
      <c r="M79" s="139">
        <v>475210.7344660071</v>
      </c>
      <c r="N79" s="140">
        <v>16200.321658332352</v>
      </c>
      <c r="O79" s="141">
        <v>17505.807823685362</v>
      </c>
      <c r="P79" s="138">
        <v>0</v>
      </c>
      <c r="Q79" s="139">
        <v>-3427.4790305104398</v>
      </c>
      <c r="R79" s="140">
        <v>0</v>
      </c>
      <c r="S79" s="141">
        <v>143597.33395731726</v>
      </c>
    </row>
    <row r="80" spans="2:19" x14ac:dyDescent="0.2">
      <c r="B80" s="275">
        <v>7</v>
      </c>
      <c r="C80" s="276">
        <v>0.9</v>
      </c>
      <c r="D80" s="138">
        <v>471168.54505022999</v>
      </c>
      <c r="E80" s="139">
        <v>422724.52620809397</v>
      </c>
      <c r="F80" s="140">
        <v>-189598.89194633687</v>
      </c>
      <c r="G80" s="141">
        <v>115665.37834492649</v>
      </c>
      <c r="H80" s="138">
        <v>16796.130723736715</v>
      </c>
      <c r="I80" s="139">
        <v>12551.641202342216</v>
      </c>
      <c r="J80" s="140">
        <v>-43924.517914289347</v>
      </c>
      <c r="K80" s="141">
        <v>154047.3734140438</v>
      </c>
      <c r="L80" s="138">
        <v>484073.93142364838</v>
      </c>
      <c r="M80" s="139">
        <v>475210.7344660071</v>
      </c>
      <c r="N80" s="140">
        <v>16200.321658332308</v>
      </c>
      <c r="O80" s="141">
        <v>17505.807823685362</v>
      </c>
      <c r="P80" s="138">
        <v>0</v>
      </c>
      <c r="Q80" s="139">
        <v>-3464.9791702073926</v>
      </c>
      <c r="R80" s="140">
        <v>0</v>
      </c>
      <c r="S80" s="141">
        <v>163053.12822450974</v>
      </c>
    </row>
    <row r="81" spans="2:19" x14ac:dyDescent="0.2">
      <c r="B81" s="277">
        <v>7</v>
      </c>
      <c r="C81" s="278">
        <v>1</v>
      </c>
      <c r="D81" s="142">
        <v>484073.93142364838</v>
      </c>
      <c r="E81" s="143">
        <v>353827.49470760801</v>
      </c>
      <c r="F81" s="144">
        <v>-533420.06639461359</v>
      </c>
      <c r="G81" s="145">
        <v>174944.57882762063</v>
      </c>
      <c r="H81" s="142">
        <v>17505.807823685391</v>
      </c>
      <c r="I81" s="143">
        <v>10339.829612683228</v>
      </c>
      <c r="J81" s="144">
        <v>-195269.1482773615</v>
      </c>
      <c r="K81" s="145">
        <v>174944.57882762089</v>
      </c>
      <c r="L81" s="142">
        <v>484073.93142364791</v>
      </c>
      <c r="M81" s="143">
        <v>475210.73446600779</v>
      </c>
      <c r="N81" s="144">
        <v>16200.321658332279</v>
      </c>
      <c r="O81" s="145">
        <v>17505.807823685391</v>
      </c>
      <c r="P81" s="142">
        <v>0</v>
      </c>
      <c r="Q81" s="143">
        <v>-4324.3968941981875</v>
      </c>
      <c r="R81" s="144">
        <v>0</v>
      </c>
      <c r="S81" s="145">
        <v>174901.10092112079</v>
      </c>
    </row>
    <row r="82" spans="2:19" x14ac:dyDescent="0.2">
      <c r="B82" s="273">
        <v>8</v>
      </c>
      <c r="C82" s="274">
        <v>0</v>
      </c>
      <c r="D82" s="134">
        <v>421182.78972917015</v>
      </c>
      <c r="E82" s="135">
        <v>597764.83440033358</v>
      </c>
      <c r="F82" s="136">
        <v>303283.75792277372</v>
      </c>
      <c r="G82" s="137">
        <v>-648141.45103659073</v>
      </c>
      <c r="H82" s="134">
        <v>13054.994410875239</v>
      </c>
      <c r="I82" s="135">
        <v>22149.466987580498</v>
      </c>
      <c r="J82" s="136">
        <v>303372.84721637331</v>
      </c>
      <c r="K82" s="137">
        <v>-62056.042584155919</v>
      </c>
      <c r="L82" s="134">
        <v>587667.71236634336</v>
      </c>
      <c r="M82" s="135">
        <v>597764.83440032846</v>
      </c>
      <c r="N82" s="136">
        <v>21912.151498530904</v>
      </c>
      <c r="O82" s="137">
        <v>19980.758573812753</v>
      </c>
      <c r="P82" s="134">
        <v>-4227.420641082972</v>
      </c>
      <c r="Q82" s="135">
        <v>0</v>
      </c>
      <c r="R82" s="136">
        <v>303372.84721637331</v>
      </c>
      <c r="S82" s="137">
        <v>0</v>
      </c>
    </row>
    <row r="83" spans="2:19" x14ac:dyDescent="0.2">
      <c r="B83" s="275">
        <v>8</v>
      </c>
      <c r="C83" s="276">
        <v>0.1</v>
      </c>
      <c r="D83" s="138">
        <v>502131.24244311231</v>
      </c>
      <c r="E83" s="139">
        <v>597171.58208088495</v>
      </c>
      <c r="F83" s="140">
        <v>296716.37963552203</v>
      </c>
      <c r="G83" s="141">
        <v>-341673.6832969063</v>
      </c>
      <c r="H83" s="138">
        <v>15501.717336008733</v>
      </c>
      <c r="I83" s="139">
        <v>21743.644978754091</v>
      </c>
      <c r="J83" s="140">
        <v>296716.37963552203</v>
      </c>
      <c r="K83" s="141">
        <v>68298.482204136264</v>
      </c>
      <c r="L83" s="138">
        <v>587667.71236634383</v>
      </c>
      <c r="M83" s="139">
        <v>597171.58208088449</v>
      </c>
      <c r="N83" s="140">
        <v>21912.151498530977</v>
      </c>
      <c r="O83" s="141">
        <v>21529.60495289127</v>
      </c>
      <c r="P83" s="138">
        <v>-3301.7954544647946</v>
      </c>
      <c r="Q83" s="139">
        <v>-2705.0502650702838</v>
      </c>
      <c r="R83" s="140">
        <v>285449.10374789254</v>
      </c>
      <c r="S83" s="141">
        <v>40955.082672265475</v>
      </c>
    </row>
    <row r="84" spans="2:19" x14ac:dyDescent="0.2">
      <c r="B84" s="275">
        <v>8</v>
      </c>
      <c r="C84" s="276">
        <v>0.2</v>
      </c>
      <c r="D84" s="138">
        <v>502131.24244311231</v>
      </c>
      <c r="E84" s="139">
        <v>597171.58208088961</v>
      </c>
      <c r="F84" s="140">
        <v>296716.37963552203</v>
      </c>
      <c r="G84" s="141">
        <v>-341673.68329690106</v>
      </c>
      <c r="H84" s="138">
        <v>15501.717336008747</v>
      </c>
      <c r="I84" s="139">
        <v>21743.64497875364</v>
      </c>
      <c r="J84" s="140">
        <v>296716.37963552203</v>
      </c>
      <c r="K84" s="141">
        <v>68298.482204136031</v>
      </c>
      <c r="L84" s="138">
        <v>587667.71236634289</v>
      </c>
      <c r="M84" s="139">
        <v>597104.97441798716</v>
      </c>
      <c r="N84" s="140">
        <v>21912.15149853086</v>
      </c>
      <c r="O84" s="141">
        <v>20620.729011070274</v>
      </c>
      <c r="P84" s="138">
        <v>-3301.7954544648092</v>
      </c>
      <c r="Q84" s="139">
        <v>-3165.3064967593236</v>
      </c>
      <c r="R84" s="140">
        <v>285449.10374789254</v>
      </c>
      <c r="S84" s="141">
        <v>100495.50936571397</v>
      </c>
    </row>
    <row r="85" spans="2:19" x14ac:dyDescent="0.2">
      <c r="B85" s="275">
        <v>8</v>
      </c>
      <c r="C85" s="276">
        <v>0.3</v>
      </c>
      <c r="D85" s="138">
        <v>502131.24244311254</v>
      </c>
      <c r="E85" s="139">
        <v>597171.58208088961</v>
      </c>
      <c r="F85" s="140">
        <v>296716.37963552203</v>
      </c>
      <c r="G85" s="141">
        <v>-341673.68329690106</v>
      </c>
      <c r="H85" s="138">
        <v>15842.750027257556</v>
      </c>
      <c r="I85" s="139">
        <v>21743.644978754091</v>
      </c>
      <c r="J85" s="140">
        <v>294947.25887724699</v>
      </c>
      <c r="K85" s="141">
        <v>68298.482204136264</v>
      </c>
      <c r="L85" s="138">
        <v>587667.71236634359</v>
      </c>
      <c r="M85" s="139">
        <v>597171.58208088565</v>
      </c>
      <c r="N85" s="140">
        <v>21912.151498530919</v>
      </c>
      <c r="O85" s="141">
        <v>21529.604952891445</v>
      </c>
      <c r="P85" s="138">
        <v>-2709.7072372851035</v>
      </c>
      <c r="Q85" s="139">
        <v>-3165.3064967593091</v>
      </c>
      <c r="R85" s="140">
        <v>44028.293613568792</v>
      </c>
      <c r="S85" s="141">
        <v>100495.50936571397</v>
      </c>
    </row>
    <row r="86" spans="2:19" x14ac:dyDescent="0.2">
      <c r="B86" s="275">
        <v>8</v>
      </c>
      <c r="C86" s="276">
        <v>0.4</v>
      </c>
      <c r="D86" s="138">
        <v>502131.24244311207</v>
      </c>
      <c r="E86" s="139">
        <v>590091.78130787204</v>
      </c>
      <c r="F86" s="140">
        <v>296716.37963552203</v>
      </c>
      <c r="G86" s="141">
        <v>-241508.10538323794</v>
      </c>
      <c r="H86" s="138">
        <v>18092.072831489219</v>
      </c>
      <c r="I86" s="139">
        <v>21608.700781871055</v>
      </c>
      <c r="J86" s="140">
        <v>276090.7306878232</v>
      </c>
      <c r="K86" s="141">
        <v>88636.315258208415</v>
      </c>
      <c r="L86" s="138">
        <v>587667.71236634336</v>
      </c>
      <c r="M86" s="139">
        <v>597171.58208088961</v>
      </c>
      <c r="N86" s="140">
        <v>21912.151498530875</v>
      </c>
      <c r="O86" s="141">
        <v>21529.604952891619</v>
      </c>
      <c r="P86" s="138">
        <v>0</v>
      </c>
      <c r="Q86" s="139">
        <v>-3181.6345374427256</v>
      </c>
      <c r="R86" s="140">
        <v>0</v>
      </c>
      <c r="S86" s="141">
        <v>129852.39748204555</v>
      </c>
    </row>
    <row r="87" spans="2:19" x14ac:dyDescent="0.2">
      <c r="B87" s="275">
        <v>8</v>
      </c>
      <c r="C87" s="276">
        <v>0.5</v>
      </c>
      <c r="D87" s="138">
        <v>521359.81004918355</v>
      </c>
      <c r="E87" s="139">
        <v>587667.71236634383</v>
      </c>
      <c r="F87" s="140">
        <v>276090.7306878232</v>
      </c>
      <c r="G87" s="141">
        <v>-127230.44729536353</v>
      </c>
      <c r="H87" s="138">
        <v>18092.072831489233</v>
      </c>
      <c r="I87" s="139">
        <v>21592.382052782326</v>
      </c>
      <c r="J87" s="140">
        <v>276090.7306878232</v>
      </c>
      <c r="K87" s="141">
        <v>128408.39190986336</v>
      </c>
      <c r="L87" s="138">
        <v>587667.71236634289</v>
      </c>
      <c r="M87" s="139">
        <v>597171.58208088565</v>
      </c>
      <c r="N87" s="140">
        <v>21912.15149853086</v>
      </c>
      <c r="O87" s="141">
        <v>21529.604952891445</v>
      </c>
      <c r="P87" s="138">
        <v>0</v>
      </c>
      <c r="Q87" s="139">
        <v>-3203.9415813957821</v>
      </c>
      <c r="R87" s="140">
        <v>0</v>
      </c>
      <c r="S87" s="141">
        <v>199775.13617868521</v>
      </c>
    </row>
    <row r="88" spans="2:19" x14ac:dyDescent="0.2">
      <c r="B88" s="275">
        <v>8</v>
      </c>
      <c r="C88" s="276">
        <v>0.6</v>
      </c>
      <c r="D88" s="138">
        <v>530023.07228515309</v>
      </c>
      <c r="E88" s="139">
        <v>574494.32318644424</v>
      </c>
      <c r="F88" s="140">
        <v>237524.24463772168</v>
      </c>
      <c r="G88" s="141">
        <v>-62056.042584148759</v>
      </c>
      <c r="H88" s="138">
        <v>18503.80942149082</v>
      </c>
      <c r="I88" s="139">
        <v>20160.655045892956</v>
      </c>
      <c r="J88" s="140">
        <v>273239.11241747608</v>
      </c>
      <c r="K88" s="141">
        <v>160324.43962876595</v>
      </c>
      <c r="L88" s="138">
        <v>597171.58208088402</v>
      </c>
      <c r="M88" s="139">
        <v>597171.58208088402</v>
      </c>
      <c r="N88" s="140">
        <v>21529.60495289127</v>
      </c>
      <c r="O88" s="141">
        <v>21529.60495289127</v>
      </c>
      <c r="P88" s="138">
        <v>0</v>
      </c>
      <c r="Q88" s="139">
        <v>-3203.9415813956148</v>
      </c>
      <c r="R88" s="140">
        <v>0</v>
      </c>
      <c r="S88" s="141">
        <v>199775.13617869106</v>
      </c>
    </row>
    <row r="89" spans="2:19" x14ac:dyDescent="0.2">
      <c r="B89" s="275">
        <v>8</v>
      </c>
      <c r="C89" s="276">
        <v>0.7</v>
      </c>
      <c r="D89" s="138">
        <v>544860.54806077096</v>
      </c>
      <c r="E89" s="139">
        <v>566953.12756119773</v>
      </c>
      <c r="F89" s="140">
        <v>149810.17314751446</v>
      </c>
      <c r="G89" s="141">
        <v>17982.003481697204</v>
      </c>
      <c r="H89" s="138">
        <v>19412.628701579408</v>
      </c>
      <c r="I89" s="139">
        <v>20135.257469424148</v>
      </c>
      <c r="J89" s="140">
        <v>236966.44713569677</v>
      </c>
      <c r="K89" s="141">
        <v>200079.75876440396</v>
      </c>
      <c r="L89" s="138">
        <v>597171.58208087704</v>
      </c>
      <c r="M89" s="139">
        <v>597171.58208088472</v>
      </c>
      <c r="N89" s="140">
        <v>21529.604952890862</v>
      </c>
      <c r="O89" s="141">
        <v>21529.604952891284</v>
      </c>
      <c r="P89" s="138">
        <v>0</v>
      </c>
      <c r="Q89" s="139">
        <v>-3211.7798436939265</v>
      </c>
      <c r="R89" s="140">
        <v>0</v>
      </c>
      <c r="S89" s="141">
        <v>214224.84231842496</v>
      </c>
    </row>
    <row r="90" spans="2:19" x14ac:dyDescent="0.2">
      <c r="B90" s="275">
        <v>8</v>
      </c>
      <c r="C90" s="276">
        <v>0.8</v>
      </c>
      <c r="D90" s="138">
        <v>564097.93310729798</v>
      </c>
      <c r="E90" s="139">
        <v>551757.59355446382</v>
      </c>
      <c r="F90" s="140">
        <v>19576.92333537282</v>
      </c>
      <c r="G90" s="141">
        <v>117380.04294013299</v>
      </c>
      <c r="H90" s="138">
        <v>20810.589069434864</v>
      </c>
      <c r="I90" s="139">
        <v>19565.518759664745</v>
      </c>
      <c r="J90" s="140">
        <v>135149.21696439065</v>
      </c>
      <c r="K90" s="141">
        <v>234245.36158012427</v>
      </c>
      <c r="L90" s="138">
        <v>597171.58208088425</v>
      </c>
      <c r="M90" s="139">
        <v>587667.71236634336</v>
      </c>
      <c r="N90" s="140">
        <v>21529.604952891284</v>
      </c>
      <c r="O90" s="141">
        <v>21912.15149853089</v>
      </c>
      <c r="P90" s="138">
        <v>0</v>
      </c>
      <c r="Q90" s="139">
        <v>-3230.7882447312732</v>
      </c>
      <c r="R90" s="140">
        <v>0</v>
      </c>
      <c r="S90" s="141">
        <v>243104.54380992832</v>
      </c>
    </row>
    <row r="91" spans="2:19" x14ac:dyDescent="0.2">
      <c r="B91" s="275">
        <v>8</v>
      </c>
      <c r="C91" s="276">
        <v>0.9</v>
      </c>
      <c r="D91" s="138">
        <v>580114.72804241895</v>
      </c>
      <c r="E91" s="139">
        <v>532284.32043681398</v>
      </c>
      <c r="F91" s="140">
        <v>-96889.320943256957</v>
      </c>
      <c r="G91" s="141">
        <v>234245.36158012427</v>
      </c>
      <c r="H91" s="138">
        <v>21299.701236208319</v>
      </c>
      <c r="I91" s="139">
        <v>18513.720056711623</v>
      </c>
      <c r="J91" s="140">
        <v>129430.79160221852</v>
      </c>
      <c r="K91" s="141">
        <v>273215.43591317593</v>
      </c>
      <c r="L91" s="138">
        <v>597171.58208088542</v>
      </c>
      <c r="M91" s="139">
        <v>574494.32318643772</v>
      </c>
      <c r="N91" s="140">
        <v>21529.604952891401</v>
      </c>
      <c r="O91" s="141">
        <v>22149.466987580454</v>
      </c>
      <c r="P91" s="138">
        <v>0</v>
      </c>
      <c r="Q91" s="139">
        <v>-3295.1498276677521</v>
      </c>
      <c r="R91" s="140">
        <v>0</v>
      </c>
      <c r="S91" s="141">
        <v>282286.80351298919</v>
      </c>
    </row>
    <row r="92" spans="2:19" x14ac:dyDescent="0.2">
      <c r="B92" s="277">
        <v>8</v>
      </c>
      <c r="C92" s="278">
        <v>1</v>
      </c>
      <c r="D92" s="142">
        <v>597764.83440033358</v>
      </c>
      <c r="E92" s="143">
        <v>420594.49281155982</v>
      </c>
      <c r="F92" s="144">
        <v>-648141.45103659073</v>
      </c>
      <c r="G92" s="145">
        <v>303372.84721637354</v>
      </c>
      <c r="H92" s="142">
        <v>22149.466987580498</v>
      </c>
      <c r="I92" s="143">
        <v>13054.994410875239</v>
      </c>
      <c r="J92" s="144">
        <v>-62056.042584155919</v>
      </c>
      <c r="K92" s="145">
        <v>303372.84721637308</v>
      </c>
      <c r="L92" s="142">
        <v>597764.83440032846</v>
      </c>
      <c r="M92" s="143">
        <v>574494.32318643748</v>
      </c>
      <c r="N92" s="144">
        <v>19980.758573812753</v>
      </c>
      <c r="O92" s="145">
        <v>22149.466987580468</v>
      </c>
      <c r="P92" s="142">
        <v>0</v>
      </c>
      <c r="Q92" s="143">
        <v>-4227.420641082972</v>
      </c>
      <c r="R92" s="144">
        <v>0</v>
      </c>
      <c r="S92" s="145">
        <v>303372.84721637354</v>
      </c>
    </row>
    <row r="93" spans="2:19" x14ac:dyDescent="0.2">
      <c r="B93" s="273">
        <v>9</v>
      </c>
      <c r="C93" s="274">
        <v>0</v>
      </c>
      <c r="D93" s="134">
        <v>595836.42937956238</v>
      </c>
      <c r="E93" s="135">
        <v>720618.89428835874</v>
      </c>
      <c r="F93" s="136">
        <v>441970.4091595459</v>
      </c>
      <c r="G93" s="137">
        <v>-594443.49503240036</v>
      </c>
      <c r="H93" s="134">
        <v>19308.30118569269</v>
      </c>
      <c r="I93" s="135">
        <v>26967.73587953551</v>
      </c>
      <c r="J93" s="136">
        <v>442070.63461484574</v>
      </c>
      <c r="K93" s="137">
        <v>145452.53706293655</v>
      </c>
      <c r="L93" s="134">
        <v>692940.96384826209</v>
      </c>
      <c r="M93" s="135">
        <v>720618.89428834943</v>
      </c>
      <c r="N93" s="136">
        <v>26820.748044354768</v>
      </c>
      <c r="O93" s="137">
        <v>24902.857422702305</v>
      </c>
      <c r="P93" s="134">
        <v>-4839.8949985080835</v>
      </c>
      <c r="Q93" s="135">
        <v>0</v>
      </c>
      <c r="R93" s="136">
        <v>442070.6346148455</v>
      </c>
      <c r="S93" s="137">
        <v>0</v>
      </c>
    </row>
    <row r="94" spans="2:19" x14ac:dyDescent="0.2">
      <c r="B94" s="275">
        <v>9</v>
      </c>
      <c r="C94" s="276">
        <v>0.1</v>
      </c>
      <c r="D94" s="138">
        <v>617011.15989612392</v>
      </c>
      <c r="E94" s="139">
        <v>719906.69440837018</v>
      </c>
      <c r="F94" s="140">
        <v>419970.34846767876</v>
      </c>
      <c r="G94" s="141">
        <v>-397634.79424366693</v>
      </c>
      <c r="H94" s="138">
        <v>22249.990142478666</v>
      </c>
      <c r="I94" s="139">
        <v>26242.908915013657</v>
      </c>
      <c r="J94" s="140">
        <v>419970.34846767876</v>
      </c>
      <c r="K94" s="141">
        <v>208680.80316798878</v>
      </c>
      <c r="L94" s="138">
        <v>692940.96384826209</v>
      </c>
      <c r="M94" s="139">
        <v>719906.69440836972</v>
      </c>
      <c r="N94" s="140">
        <v>26820.748044354768</v>
      </c>
      <c r="O94" s="141">
        <v>25727.200993421837</v>
      </c>
      <c r="P94" s="138">
        <v>-3983.1295578733407</v>
      </c>
      <c r="Q94" s="139">
        <v>-2547.7780670114007</v>
      </c>
      <c r="R94" s="140">
        <v>434447.34857439285</v>
      </c>
      <c r="S94" s="141">
        <v>46543.132736643456</v>
      </c>
    </row>
    <row r="95" spans="2:19" x14ac:dyDescent="0.2">
      <c r="B95" s="275">
        <v>9</v>
      </c>
      <c r="C95" s="276">
        <v>0.2</v>
      </c>
      <c r="D95" s="138">
        <v>620495.83134150784</v>
      </c>
      <c r="E95" s="139">
        <v>714824.83442823961</v>
      </c>
      <c r="F95" s="140">
        <v>416848.60696918156</v>
      </c>
      <c r="G95" s="141">
        <v>-248976.64952228472</v>
      </c>
      <c r="H95" s="138">
        <v>22249.990142478666</v>
      </c>
      <c r="I95" s="139">
        <v>26242.908915013657</v>
      </c>
      <c r="J95" s="140">
        <v>419970.34846767876</v>
      </c>
      <c r="K95" s="141">
        <v>208680.80316798855</v>
      </c>
      <c r="L95" s="138">
        <v>692940.96384826209</v>
      </c>
      <c r="M95" s="139">
        <v>719906.69440836972</v>
      </c>
      <c r="N95" s="140">
        <v>26820.748044354768</v>
      </c>
      <c r="O95" s="141">
        <v>25727.200993421822</v>
      </c>
      <c r="P95" s="138">
        <v>-3921.5671676768397</v>
      </c>
      <c r="Q95" s="139">
        <v>-3019.0263286116533</v>
      </c>
      <c r="R95" s="140">
        <v>413744.05896566366</v>
      </c>
      <c r="S95" s="141">
        <v>197067.2032964387</v>
      </c>
    </row>
    <row r="96" spans="2:19" x14ac:dyDescent="0.2">
      <c r="B96" s="275">
        <v>9</v>
      </c>
      <c r="C96" s="276">
        <v>0.3</v>
      </c>
      <c r="D96" s="138">
        <v>636308.91012889193</v>
      </c>
      <c r="E96" s="139">
        <v>714824.83442823589</v>
      </c>
      <c r="F96" s="140">
        <v>367619.94818269066</v>
      </c>
      <c r="G96" s="141">
        <v>-248976.64952228832</v>
      </c>
      <c r="H96" s="138">
        <v>22249.990142478651</v>
      </c>
      <c r="I96" s="139">
        <v>26216.819794605617</v>
      </c>
      <c r="J96" s="140">
        <v>419970.34846767876</v>
      </c>
      <c r="K96" s="141">
        <v>261261.92399117947</v>
      </c>
      <c r="L96" s="138">
        <v>692940.96384826209</v>
      </c>
      <c r="M96" s="139">
        <v>719906.69440837018</v>
      </c>
      <c r="N96" s="140">
        <v>26820.748044354768</v>
      </c>
      <c r="O96" s="141">
        <v>25727.20099342188</v>
      </c>
      <c r="P96" s="138">
        <v>-3221.4166007403837</v>
      </c>
      <c r="Q96" s="139">
        <v>-3019.0263286116533</v>
      </c>
      <c r="R96" s="140">
        <v>366167.42410659615</v>
      </c>
      <c r="S96" s="141">
        <v>197067.2032964387</v>
      </c>
    </row>
    <row r="97" spans="2:19" x14ac:dyDescent="0.2">
      <c r="B97" s="275">
        <v>9</v>
      </c>
      <c r="C97" s="276">
        <v>0.4</v>
      </c>
      <c r="D97" s="138">
        <v>647060.6611165409</v>
      </c>
      <c r="E97" s="139">
        <v>707972.3347771205</v>
      </c>
      <c r="F97" s="140">
        <v>326241.11957119009</v>
      </c>
      <c r="G97" s="141">
        <v>-144222.7741530833</v>
      </c>
      <c r="H97" s="138">
        <v>22429.6511252083</v>
      </c>
      <c r="I97" s="139">
        <v>25780.516424210538</v>
      </c>
      <c r="J97" s="140">
        <v>419226.56047562603</v>
      </c>
      <c r="K97" s="141">
        <v>266811.29281321476</v>
      </c>
      <c r="L97" s="138">
        <v>707972.33477712073</v>
      </c>
      <c r="M97" s="139">
        <v>719906.69440837018</v>
      </c>
      <c r="N97" s="140">
        <v>26684.749505510219</v>
      </c>
      <c r="O97" s="141">
        <v>25727.20099342188</v>
      </c>
      <c r="P97" s="138">
        <v>-2593.0551292257151</v>
      </c>
      <c r="Q97" s="139">
        <v>-3019.0263286116533</v>
      </c>
      <c r="R97" s="140">
        <v>84928.961467223882</v>
      </c>
      <c r="S97" s="141">
        <v>197067.2032964387</v>
      </c>
    </row>
    <row r="98" spans="2:19" x14ac:dyDescent="0.2">
      <c r="B98" s="275">
        <v>9</v>
      </c>
      <c r="C98" s="276">
        <v>0.5</v>
      </c>
      <c r="D98" s="138">
        <v>660221.9744220369</v>
      </c>
      <c r="E98" s="139">
        <v>700007.55890747788</v>
      </c>
      <c r="F98" s="140">
        <v>228563.40388757017</v>
      </c>
      <c r="G98" s="141">
        <v>-45926.33674572708</v>
      </c>
      <c r="H98" s="138">
        <v>23581.455679769075</v>
      </c>
      <c r="I98" s="139">
        <v>24549.529059931621</v>
      </c>
      <c r="J98" s="140">
        <v>378525.23215195967</v>
      </c>
      <c r="K98" s="141">
        <v>338271.30456776428</v>
      </c>
      <c r="L98" s="138">
        <v>707972.33477711724</v>
      </c>
      <c r="M98" s="139">
        <v>714824.83442823542</v>
      </c>
      <c r="N98" s="140">
        <v>26684.749505510001</v>
      </c>
      <c r="O98" s="141">
        <v>26152.801410336542</v>
      </c>
      <c r="P98" s="138">
        <v>0</v>
      </c>
      <c r="Q98" s="139">
        <v>-3060.1966111881629</v>
      </c>
      <c r="R98" s="140">
        <v>0</v>
      </c>
      <c r="S98" s="141">
        <v>296202.28801581898</v>
      </c>
    </row>
    <row r="99" spans="2:19" x14ac:dyDescent="0.2">
      <c r="B99" s="275">
        <v>9</v>
      </c>
      <c r="C99" s="276">
        <v>0.6</v>
      </c>
      <c r="D99" s="138">
        <v>672219.53857895243</v>
      </c>
      <c r="E99" s="139">
        <v>692940.96384825837</v>
      </c>
      <c r="F99" s="140">
        <v>184307.88625103069</v>
      </c>
      <c r="G99" s="141">
        <v>58576.677621065639</v>
      </c>
      <c r="H99" s="138">
        <v>23906.962217449254</v>
      </c>
      <c r="I99" s="139">
        <v>24549.529059931592</v>
      </c>
      <c r="J99" s="140">
        <v>377025.69307661848</v>
      </c>
      <c r="K99" s="141">
        <v>338271.30456776405</v>
      </c>
      <c r="L99" s="138">
        <v>707972.33477711724</v>
      </c>
      <c r="M99" s="139">
        <v>714824.83442823589</v>
      </c>
      <c r="N99" s="140">
        <v>26684.749505509986</v>
      </c>
      <c r="O99" s="141">
        <v>26152.801410336557</v>
      </c>
      <c r="P99" s="138">
        <v>0</v>
      </c>
      <c r="Q99" s="139">
        <v>-3060.1966111881484</v>
      </c>
      <c r="R99" s="140">
        <v>0</v>
      </c>
      <c r="S99" s="141">
        <v>296202.28801581898</v>
      </c>
    </row>
    <row r="100" spans="2:19" x14ac:dyDescent="0.2">
      <c r="B100" s="275">
        <v>9</v>
      </c>
      <c r="C100" s="276">
        <v>0.7</v>
      </c>
      <c r="D100" s="138">
        <v>683494.03270421689</v>
      </c>
      <c r="E100" s="139">
        <v>677810.29354815441</v>
      </c>
      <c r="F100" s="140">
        <v>66268.717962969065</v>
      </c>
      <c r="G100" s="141">
        <v>140969.76075098303</v>
      </c>
      <c r="H100" s="138">
        <v>25317.643613727778</v>
      </c>
      <c r="I100" s="139">
        <v>23935.272844267718</v>
      </c>
      <c r="J100" s="140">
        <v>268431.64195738552</v>
      </c>
      <c r="K100" s="141">
        <v>374961.70336363744</v>
      </c>
      <c r="L100" s="138">
        <v>707972.33477711724</v>
      </c>
      <c r="M100" s="139">
        <v>707972.33477712004</v>
      </c>
      <c r="N100" s="140">
        <v>26684.749505509986</v>
      </c>
      <c r="O100" s="141">
        <v>26684.749505510204</v>
      </c>
      <c r="P100" s="138">
        <v>0</v>
      </c>
      <c r="Q100" s="139">
        <v>-3068.7949704270723</v>
      </c>
      <c r="R100" s="140">
        <v>0</v>
      </c>
      <c r="S100" s="141">
        <v>310535.75748989644</v>
      </c>
    </row>
    <row r="101" spans="2:19" x14ac:dyDescent="0.2">
      <c r="B101" s="275">
        <v>9</v>
      </c>
      <c r="C101" s="276">
        <v>0.8</v>
      </c>
      <c r="D101" s="138">
        <v>695866.1232848519</v>
      </c>
      <c r="E101" s="139">
        <v>657164.41700156638</v>
      </c>
      <c r="F101" s="140">
        <v>-44578.95680825712</v>
      </c>
      <c r="G101" s="141">
        <v>259013.20416444779</v>
      </c>
      <c r="H101" s="138">
        <v>25466.37058737647</v>
      </c>
      <c r="I101" s="139">
        <v>23039.92944851589</v>
      </c>
      <c r="J101" s="140">
        <v>267890.08681543591</v>
      </c>
      <c r="K101" s="141">
        <v>391926.15587393666</v>
      </c>
      <c r="L101" s="138">
        <v>713054.19475725479</v>
      </c>
      <c r="M101" s="139">
        <v>707972.3347771205</v>
      </c>
      <c r="N101" s="140">
        <v>26259.149088595499</v>
      </c>
      <c r="O101" s="141">
        <v>26684.749505510204</v>
      </c>
      <c r="P101" s="138">
        <v>0</v>
      </c>
      <c r="Q101" s="139">
        <v>-3211.5273751466157</v>
      </c>
      <c r="R101" s="140">
        <v>0</v>
      </c>
      <c r="S101" s="141">
        <v>364165.5384113841</v>
      </c>
    </row>
    <row r="102" spans="2:19" x14ac:dyDescent="0.2">
      <c r="B102" s="275">
        <v>9</v>
      </c>
      <c r="C102" s="276">
        <v>0.9</v>
      </c>
      <c r="D102" s="138">
        <v>708363.76011661254</v>
      </c>
      <c r="E102" s="139">
        <v>644518.90890993504</v>
      </c>
      <c r="F102" s="140">
        <v>-242898.13339314915</v>
      </c>
      <c r="G102" s="141">
        <v>339561.59106984141</v>
      </c>
      <c r="H102" s="138">
        <v>26216.819794605835</v>
      </c>
      <c r="I102" s="139">
        <v>22719.423852436201</v>
      </c>
      <c r="J102" s="140">
        <v>261261.92399118282</v>
      </c>
      <c r="K102" s="141">
        <v>416848.60696917865</v>
      </c>
      <c r="L102" s="138">
        <v>719906.69440837018</v>
      </c>
      <c r="M102" s="139">
        <v>692940.96384826209</v>
      </c>
      <c r="N102" s="140">
        <v>25727.200993421895</v>
      </c>
      <c r="O102" s="141">
        <v>26820.748044354739</v>
      </c>
      <c r="P102" s="138">
        <v>0</v>
      </c>
      <c r="Q102" s="139">
        <v>-3911.7715126067924</v>
      </c>
      <c r="R102" s="140">
        <v>0</v>
      </c>
      <c r="S102" s="141">
        <v>411740.05958405731</v>
      </c>
    </row>
    <row r="103" spans="2:19" x14ac:dyDescent="0.2">
      <c r="B103" s="277">
        <v>9</v>
      </c>
      <c r="C103" s="278">
        <v>1</v>
      </c>
      <c r="D103" s="142">
        <v>720618.89428835874</v>
      </c>
      <c r="E103" s="143">
        <v>595174.59534725128</v>
      </c>
      <c r="F103" s="144">
        <v>-594443.49503240036</v>
      </c>
      <c r="G103" s="145">
        <v>442070.6346148462</v>
      </c>
      <c r="H103" s="142">
        <v>26967.735879535554</v>
      </c>
      <c r="I103" s="143">
        <v>19308.369820789972</v>
      </c>
      <c r="J103" s="144">
        <v>145452.53706293728</v>
      </c>
      <c r="K103" s="145">
        <v>442070.67351918912</v>
      </c>
      <c r="L103" s="142">
        <v>720618.89428834943</v>
      </c>
      <c r="M103" s="143">
        <v>676081.75309586758</v>
      </c>
      <c r="N103" s="144">
        <v>24902.857422702305</v>
      </c>
      <c r="O103" s="145">
        <v>26967.735879535525</v>
      </c>
      <c r="P103" s="142">
        <v>0</v>
      </c>
      <c r="Q103" s="143">
        <v>-4839.8949985080835</v>
      </c>
      <c r="R103" s="144">
        <v>0</v>
      </c>
      <c r="S103" s="145">
        <v>442070.6346148462</v>
      </c>
    </row>
    <row r="104" spans="2:19" x14ac:dyDescent="0.2">
      <c r="B104" s="273">
        <v>10</v>
      </c>
      <c r="C104" s="274">
        <v>0</v>
      </c>
      <c r="D104" s="134">
        <v>676593.28500632988</v>
      </c>
      <c r="E104" s="135">
        <v>846949.36151071638</v>
      </c>
      <c r="F104" s="136">
        <v>584372.05201271805</v>
      </c>
      <c r="G104" s="137">
        <v>-368966.44148682081</v>
      </c>
      <c r="H104" s="134">
        <v>22686.030692359593</v>
      </c>
      <c r="I104" s="135">
        <v>31903.483332118369</v>
      </c>
      <c r="J104" s="136">
        <v>584485.56009110098</v>
      </c>
      <c r="K104" s="137">
        <v>244827.86743929371</v>
      </c>
      <c r="L104" s="134">
        <v>818769.6158593602</v>
      </c>
      <c r="M104" s="135">
        <v>846949.36151073128</v>
      </c>
      <c r="N104" s="136">
        <v>31839.65856506936</v>
      </c>
      <c r="O104" s="137">
        <v>30838.504489727609</v>
      </c>
      <c r="P104" s="134">
        <v>-4589.0283788497763</v>
      </c>
      <c r="Q104" s="135">
        <v>0</v>
      </c>
      <c r="R104" s="136">
        <v>584485.56009062415</v>
      </c>
      <c r="S104" s="137">
        <v>0</v>
      </c>
    </row>
    <row r="105" spans="2:19" x14ac:dyDescent="0.2">
      <c r="B105" s="275">
        <v>10</v>
      </c>
      <c r="C105" s="276">
        <v>0.1</v>
      </c>
      <c r="D105" s="138">
        <v>699917.65970938047</v>
      </c>
      <c r="E105" s="139">
        <v>839744.71322740684</v>
      </c>
      <c r="F105" s="140">
        <v>562552.88896341331</v>
      </c>
      <c r="G105" s="141">
        <v>-215275.02045672241</v>
      </c>
      <c r="H105" s="138">
        <v>25923.426301991698</v>
      </c>
      <c r="I105" s="139">
        <v>31611.39504343101</v>
      </c>
      <c r="J105" s="140">
        <v>562552.88896341377</v>
      </c>
      <c r="K105" s="141">
        <v>284814.23370405729</v>
      </c>
      <c r="L105" s="138">
        <v>818769.61585935834</v>
      </c>
      <c r="M105" s="139">
        <v>839744.71322740684</v>
      </c>
      <c r="N105" s="140">
        <v>31839.658565069258</v>
      </c>
      <c r="O105" s="141">
        <v>31299.03368497068</v>
      </c>
      <c r="P105" s="138">
        <v>-3875.055861141489</v>
      </c>
      <c r="Q105" s="139">
        <v>-2435.4887285653967</v>
      </c>
      <c r="R105" s="140">
        <v>539655.60791404778</v>
      </c>
      <c r="S105" s="141">
        <v>102730.59870023926</v>
      </c>
    </row>
    <row r="106" spans="2:19" x14ac:dyDescent="0.2">
      <c r="B106" s="275">
        <v>10</v>
      </c>
      <c r="C106" s="276">
        <v>0.2</v>
      </c>
      <c r="D106" s="138">
        <v>710333.4852212288</v>
      </c>
      <c r="E106" s="139">
        <v>830240.85324948467</v>
      </c>
      <c r="F106" s="140">
        <v>537348.52813492925</v>
      </c>
      <c r="G106" s="141">
        <v>-75630.379154190246</v>
      </c>
      <c r="H106" s="138">
        <v>25923.426301991713</v>
      </c>
      <c r="I106" s="139">
        <v>30806.031749518195</v>
      </c>
      <c r="J106" s="140">
        <v>562552.88896341377</v>
      </c>
      <c r="K106" s="141">
        <v>346091.29946836934</v>
      </c>
      <c r="L106" s="138">
        <v>818769.61585935624</v>
      </c>
      <c r="M106" s="139">
        <v>839744.71322741802</v>
      </c>
      <c r="N106" s="140">
        <v>31839.658565069112</v>
      </c>
      <c r="O106" s="141">
        <v>31299.033684971349</v>
      </c>
      <c r="P106" s="138">
        <v>-3035.3775284937874</v>
      </c>
      <c r="Q106" s="139">
        <v>-2442.847833894979</v>
      </c>
      <c r="R106" s="140">
        <v>463786.36837349233</v>
      </c>
      <c r="S106" s="141">
        <v>116940.58108086701</v>
      </c>
    </row>
    <row r="107" spans="2:19" x14ac:dyDescent="0.2">
      <c r="B107" s="275">
        <v>10</v>
      </c>
      <c r="C107" s="276">
        <v>0.3</v>
      </c>
      <c r="D107" s="138">
        <v>731173.29407521081</v>
      </c>
      <c r="E107" s="139">
        <v>830240.85324948514</v>
      </c>
      <c r="F107" s="140">
        <v>516197.1338095899</v>
      </c>
      <c r="G107" s="141">
        <v>-75630.379154190246</v>
      </c>
      <c r="H107" s="138">
        <v>25923.426301991713</v>
      </c>
      <c r="I107" s="139">
        <v>30583.445510616846</v>
      </c>
      <c r="J107" s="140">
        <v>562552.88896341331</v>
      </c>
      <c r="K107" s="141">
        <v>346736.83068567759</v>
      </c>
      <c r="L107" s="138">
        <v>818769.61585935648</v>
      </c>
      <c r="M107" s="139">
        <v>839744.71322741592</v>
      </c>
      <c r="N107" s="140">
        <v>31839.658565069098</v>
      </c>
      <c r="O107" s="141">
        <v>31299.033684971204</v>
      </c>
      <c r="P107" s="138">
        <v>-3035.3775284937728</v>
      </c>
      <c r="Q107" s="139">
        <v>-2883.7210021091596</v>
      </c>
      <c r="R107" s="140">
        <v>463786.36837349302</v>
      </c>
      <c r="S107" s="141">
        <v>295774.80942277057</v>
      </c>
    </row>
    <row r="108" spans="2:19" x14ac:dyDescent="0.2">
      <c r="B108" s="275">
        <v>10</v>
      </c>
      <c r="C108" s="276">
        <v>0.4</v>
      </c>
      <c r="D108" s="138">
        <v>744761.54112823633</v>
      </c>
      <c r="E108" s="139">
        <v>818769.61585935648</v>
      </c>
      <c r="F108" s="140">
        <v>471680.76883122715</v>
      </c>
      <c r="G108" s="141">
        <v>19376.725938645191</v>
      </c>
      <c r="H108" s="138">
        <v>26393.313986986293</v>
      </c>
      <c r="I108" s="139">
        <v>30515.384882398386</v>
      </c>
      <c r="J108" s="140">
        <v>559306.33775173768</v>
      </c>
      <c r="K108" s="141">
        <v>386078.48277225147</v>
      </c>
      <c r="L108" s="138">
        <v>828273.47583728167</v>
      </c>
      <c r="M108" s="139">
        <v>839744.71322741546</v>
      </c>
      <c r="N108" s="140">
        <v>31628.428168497121</v>
      </c>
      <c r="O108" s="141">
        <v>31299.033684971204</v>
      </c>
      <c r="P108" s="138">
        <v>-2491.566757764158</v>
      </c>
      <c r="Q108" s="139">
        <v>-2883.7210021091596</v>
      </c>
      <c r="R108" s="140">
        <v>155198.22931788478</v>
      </c>
      <c r="S108" s="141">
        <v>295774.80942277081</v>
      </c>
    </row>
    <row r="109" spans="2:19" x14ac:dyDescent="0.2">
      <c r="B109" s="275">
        <v>10</v>
      </c>
      <c r="C109" s="276">
        <v>0.5</v>
      </c>
      <c r="D109" s="138">
        <v>764156.68059537327</v>
      </c>
      <c r="E109" s="139">
        <v>810112.65520704049</v>
      </c>
      <c r="F109" s="140">
        <v>414721.83883892401</v>
      </c>
      <c r="G109" s="141">
        <v>145511.52023837692</v>
      </c>
      <c r="H109" s="138">
        <v>27381.178419742864</v>
      </c>
      <c r="I109" s="139">
        <v>28905.416409632991</v>
      </c>
      <c r="J109" s="140">
        <v>521179.35550691898</v>
      </c>
      <c r="K109" s="141">
        <v>428442.04600267485</v>
      </c>
      <c r="L109" s="138">
        <v>828273.47583728284</v>
      </c>
      <c r="M109" s="139">
        <v>830240.85324948467</v>
      </c>
      <c r="N109" s="140">
        <v>31628.428168497208</v>
      </c>
      <c r="O109" s="141">
        <v>31510.264081542846</v>
      </c>
      <c r="P109" s="138">
        <v>0</v>
      </c>
      <c r="Q109" s="139">
        <v>-2883.7210021091596</v>
      </c>
      <c r="R109" s="140">
        <v>0</v>
      </c>
      <c r="S109" s="141">
        <v>295774.80942277034</v>
      </c>
    </row>
    <row r="110" spans="2:19" x14ac:dyDescent="0.2">
      <c r="B110" s="275">
        <v>10</v>
      </c>
      <c r="C110" s="276">
        <v>0.6</v>
      </c>
      <c r="D110" s="138">
        <v>778598.15242467145</v>
      </c>
      <c r="E110" s="139">
        <v>800511.11329118675</v>
      </c>
      <c r="F110" s="140">
        <v>370373.31219008355</v>
      </c>
      <c r="G110" s="141">
        <v>244827.86743930107</v>
      </c>
      <c r="H110" s="138">
        <v>28231.220033029327</v>
      </c>
      <c r="I110" s="139">
        <v>28662.839621648236</v>
      </c>
      <c r="J110" s="140">
        <v>481361.84656430653</v>
      </c>
      <c r="K110" s="141">
        <v>468427.45767990046</v>
      </c>
      <c r="L110" s="138">
        <v>830240.85324948514</v>
      </c>
      <c r="M110" s="139">
        <v>830240.8532494884</v>
      </c>
      <c r="N110" s="140">
        <v>31510.264081542889</v>
      </c>
      <c r="O110" s="141">
        <v>31510.264081543093</v>
      </c>
      <c r="P110" s="138">
        <v>0</v>
      </c>
      <c r="Q110" s="139">
        <v>-2932.0148579045344</v>
      </c>
      <c r="R110" s="140">
        <v>0</v>
      </c>
      <c r="S110" s="141">
        <v>402928.14310978656</v>
      </c>
    </row>
    <row r="111" spans="2:19" x14ac:dyDescent="0.2">
      <c r="B111" s="275">
        <v>10</v>
      </c>
      <c r="C111" s="276">
        <v>0.7</v>
      </c>
      <c r="D111" s="138">
        <v>795898.81828298746</v>
      </c>
      <c r="E111" s="139">
        <v>783699.25740216742</v>
      </c>
      <c r="F111" s="140">
        <v>246324.13921957475</v>
      </c>
      <c r="G111" s="141">
        <v>326972.18885985023</v>
      </c>
      <c r="H111" s="138">
        <v>29309.540737773132</v>
      </c>
      <c r="I111" s="139">
        <v>27980.332715355296</v>
      </c>
      <c r="J111" s="140">
        <v>411199.012016105</v>
      </c>
      <c r="K111" s="141">
        <v>507635.40624235594</v>
      </c>
      <c r="L111" s="138">
        <v>839744.71322741127</v>
      </c>
      <c r="M111" s="139">
        <v>828273.47583728796</v>
      </c>
      <c r="N111" s="140">
        <v>31299.033684970942</v>
      </c>
      <c r="O111" s="141">
        <v>31628.428168497543</v>
      </c>
      <c r="P111" s="138">
        <v>0</v>
      </c>
      <c r="Q111" s="139">
        <v>-2941.8126857774041</v>
      </c>
      <c r="R111" s="140">
        <v>0</v>
      </c>
      <c r="S111" s="141">
        <v>418399.32787668263</v>
      </c>
    </row>
    <row r="112" spans="2:19" x14ac:dyDescent="0.2">
      <c r="B112" s="275">
        <v>10</v>
      </c>
      <c r="C112" s="276">
        <v>0.8</v>
      </c>
      <c r="D112" s="138">
        <v>813070.0446100838</v>
      </c>
      <c r="E112" s="139">
        <v>768855.60408834368</v>
      </c>
      <c r="F112" s="140">
        <v>21083.738209770032</v>
      </c>
      <c r="G112" s="141">
        <v>411036.76662467059</v>
      </c>
      <c r="H112" s="138">
        <v>30097.442263806952</v>
      </c>
      <c r="I112" s="139">
        <v>27778.988896004259</v>
      </c>
      <c r="J112" s="140">
        <v>404508.98742207675</v>
      </c>
      <c r="K112" s="141">
        <v>518493.31574664934</v>
      </c>
      <c r="L112" s="138">
        <v>839744.71322741359</v>
      </c>
      <c r="M112" s="139">
        <v>818769.61585936067</v>
      </c>
      <c r="N112" s="140">
        <v>31299.033684971073</v>
      </c>
      <c r="O112" s="141">
        <v>31839.658565069389</v>
      </c>
      <c r="P112" s="138">
        <v>0</v>
      </c>
      <c r="Q112" s="139">
        <v>-3763.4291272290575</v>
      </c>
      <c r="R112" s="140">
        <v>0</v>
      </c>
      <c r="S112" s="141">
        <v>477987.38257017022</v>
      </c>
    </row>
    <row r="113" spans="2:19" x14ac:dyDescent="0.2">
      <c r="B113" s="275">
        <v>10</v>
      </c>
      <c r="C113" s="276">
        <v>0.9</v>
      </c>
      <c r="D113" s="138">
        <v>829947.12634904752</v>
      </c>
      <c r="E113" s="139">
        <v>739903.17277809302</v>
      </c>
      <c r="F113" s="140">
        <v>-75363.219217815087</v>
      </c>
      <c r="G113" s="141">
        <v>489275.49495816499</v>
      </c>
      <c r="H113" s="138">
        <v>30981.860494882232</v>
      </c>
      <c r="I113" s="139">
        <v>26629.389391097939</v>
      </c>
      <c r="J113" s="140">
        <v>290641.57805909042</v>
      </c>
      <c r="K113" s="141">
        <v>552459.35929491022</v>
      </c>
      <c r="L113" s="138">
        <v>846949.36151072243</v>
      </c>
      <c r="M113" s="139">
        <v>818769.61585935648</v>
      </c>
      <c r="N113" s="140">
        <v>30838.504489727042</v>
      </c>
      <c r="O113" s="141">
        <v>31839.658565069112</v>
      </c>
      <c r="P113" s="138">
        <v>0</v>
      </c>
      <c r="Q113" s="139">
        <v>-3864.0678327039932</v>
      </c>
      <c r="R113" s="140">
        <v>0</v>
      </c>
      <c r="S113" s="141">
        <v>537431.29047492321</v>
      </c>
    </row>
    <row r="114" spans="2:19" x14ac:dyDescent="0.2">
      <c r="B114" s="277">
        <v>10</v>
      </c>
      <c r="C114" s="278">
        <v>1</v>
      </c>
      <c r="D114" s="142">
        <v>846949.36151071638</v>
      </c>
      <c r="E114" s="143">
        <v>675886.02372102579</v>
      </c>
      <c r="F114" s="144">
        <v>-368966.44148682081</v>
      </c>
      <c r="G114" s="145">
        <v>584485.56009062415</v>
      </c>
      <c r="H114" s="142">
        <v>31903.483332118616</v>
      </c>
      <c r="I114" s="143">
        <v>22686.030692338099</v>
      </c>
      <c r="J114" s="144">
        <v>244827.86743929418</v>
      </c>
      <c r="K114" s="145">
        <v>584485.56009062415</v>
      </c>
      <c r="L114" s="142">
        <v>846949.36151073128</v>
      </c>
      <c r="M114" s="143">
        <v>800511.11329118395</v>
      </c>
      <c r="N114" s="144">
        <v>30838.504489727609</v>
      </c>
      <c r="O114" s="145">
        <v>31903.483332118849</v>
      </c>
      <c r="P114" s="142">
        <v>0</v>
      </c>
      <c r="Q114" s="143">
        <v>-4589.0283788497763</v>
      </c>
      <c r="R114" s="144">
        <v>0</v>
      </c>
      <c r="S114" s="145">
        <v>584485.56009062415</v>
      </c>
    </row>
    <row r="115" spans="2:19" x14ac:dyDescent="0.2">
      <c r="B115" s="273">
        <v>11</v>
      </c>
      <c r="C115" s="274">
        <v>0</v>
      </c>
      <c r="D115" s="134">
        <v>771160.45607245644</v>
      </c>
      <c r="E115" s="135">
        <v>970982.93077209452</v>
      </c>
      <c r="F115" s="136">
        <v>772075.2291853209</v>
      </c>
      <c r="G115" s="137">
        <v>-143933.45284301089</v>
      </c>
      <c r="H115" s="134">
        <v>26544.81473179943</v>
      </c>
      <c r="I115" s="135">
        <v>37172.316976458533</v>
      </c>
      <c r="J115" s="136">
        <v>772197.72696402122</v>
      </c>
      <c r="K115" s="137">
        <v>120491.97115266894</v>
      </c>
      <c r="L115" s="134">
        <v>947960.71325973282</v>
      </c>
      <c r="M115" s="135">
        <v>970982.93077209452</v>
      </c>
      <c r="N115" s="136">
        <v>37042.336480809114</v>
      </c>
      <c r="O115" s="137">
        <v>36600.012814811693</v>
      </c>
      <c r="P115" s="134">
        <v>-4410.9945858609863</v>
      </c>
      <c r="Q115" s="135">
        <v>0</v>
      </c>
      <c r="R115" s="136">
        <v>772197.72696402168</v>
      </c>
      <c r="S115" s="137">
        <v>0</v>
      </c>
    </row>
    <row r="116" spans="2:19" x14ac:dyDescent="0.2">
      <c r="B116" s="275">
        <v>11</v>
      </c>
      <c r="C116" s="276">
        <v>0.1</v>
      </c>
      <c r="D116" s="138">
        <v>797040.68225937313</v>
      </c>
      <c r="E116" s="139">
        <v>959586.2036604546</v>
      </c>
      <c r="F116" s="140">
        <v>748794.19855889131</v>
      </c>
      <c r="G116" s="141">
        <v>936.16238232562318</v>
      </c>
      <c r="H116" s="138">
        <v>30140.212345649459</v>
      </c>
      <c r="I116" s="139">
        <v>37169.177352687606</v>
      </c>
      <c r="J116" s="140">
        <v>748794.19855889154</v>
      </c>
      <c r="K116" s="141">
        <v>251123.10903634597</v>
      </c>
      <c r="L116" s="138">
        <v>959586.20366044529</v>
      </c>
      <c r="M116" s="139">
        <v>959586.20366045414</v>
      </c>
      <c r="N116" s="140">
        <v>36871.101869579608</v>
      </c>
      <c r="O116" s="141">
        <v>36871.101869580161</v>
      </c>
      <c r="P116" s="138">
        <v>-3645.9285145296162</v>
      </c>
      <c r="Q116" s="139">
        <v>-2342.2949726854276</v>
      </c>
      <c r="R116" s="140">
        <v>700098.70926907181</v>
      </c>
      <c r="S116" s="141">
        <v>164427.54958325112</v>
      </c>
    </row>
    <row r="117" spans="2:19" x14ac:dyDescent="0.2">
      <c r="B117" s="275">
        <v>11</v>
      </c>
      <c r="C117" s="276">
        <v>0.2</v>
      </c>
      <c r="D117" s="138">
        <v>828341.51921053836</v>
      </c>
      <c r="E117" s="139">
        <v>947960.71325973282</v>
      </c>
      <c r="F117" s="140">
        <v>721682.94454324152</v>
      </c>
      <c r="G117" s="141">
        <v>165862.77421988724</v>
      </c>
      <c r="H117" s="138">
        <v>30140.212345649459</v>
      </c>
      <c r="I117" s="139">
        <v>37169.177352687606</v>
      </c>
      <c r="J117" s="140">
        <v>748794.19855889154</v>
      </c>
      <c r="K117" s="141">
        <v>251123.10903634597</v>
      </c>
      <c r="L117" s="138">
        <v>959586.20366045181</v>
      </c>
      <c r="M117" s="139">
        <v>959586.20366045414</v>
      </c>
      <c r="N117" s="140">
        <v>36871.101869580016</v>
      </c>
      <c r="O117" s="141">
        <v>36871.101869580161</v>
      </c>
      <c r="P117" s="138">
        <v>-3553.4005604068661</v>
      </c>
      <c r="Q117" s="139">
        <v>-2342.2949726854276</v>
      </c>
      <c r="R117" s="140">
        <v>653379.27790776896</v>
      </c>
      <c r="S117" s="141">
        <v>164427.54958325112</v>
      </c>
    </row>
    <row r="118" spans="2:19" x14ac:dyDescent="0.2">
      <c r="B118" s="275">
        <v>11</v>
      </c>
      <c r="C118" s="276">
        <v>0.3</v>
      </c>
      <c r="D118" s="138">
        <v>830632.17710168473</v>
      </c>
      <c r="E118" s="139">
        <v>947960.7132597263</v>
      </c>
      <c r="F118" s="140">
        <v>720588.04006598832</v>
      </c>
      <c r="G118" s="141">
        <v>165862.77421988011</v>
      </c>
      <c r="H118" s="138">
        <v>30140.21234564943</v>
      </c>
      <c r="I118" s="139">
        <v>36812.079877942087</v>
      </c>
      <c r="J118" s="140">
        <v>748794.19855889154</v>
      </c>
      <c r="K118" s="141">
        <v>430634.99235571956</v>
      </c>
      <c r="L118" s="138">
        <v>959586.20366045786</v>
      </c>
      <c r="M118" s="139">
        <v>959586.20366045181</v>
      </c>
      <c r="N118" s="140">
        <v>36871.101869580394</v>
      </c>
      <c r="O118" s="141">
        <v>36871.101869580016</v>
      </c>
      <c r="P118" s="138">
        <v>-2849.2236088671198</v>
      </c>
      <c r="Q118" s="139">
        <v>-2682.4014298440161</v>
      </c>
      <c r="R118" s="140">
        <v>595256.72169248131</v>
      </c>
      <c r="S118" s="141">
        <v>427487.90095428727</v>
      </c>
    </row>
    <row r="119" spans="2:19" x14ac:dyDescent="0.2">
      <c r="B119" s="275">
        <v>11</v>
      </c>
      <c r="C119" s="276">
        <v>0.4</v>
      </c>
      <c r="D119" s="138">
        <v>851205.61067768116</v>
      </c>
      <c r="E119" s="139">
        <v>931870.73813059158</v>
      </c>
      <c r="F119" s="140">
        <v>617587.48769927933</v>
      </c>
      <c r="G119" s="141">
        <v>251123.1090363531</v>
      </c>
      <c r="H119" s="138">
        <v>30933.759982744741</v>
      </c>
      <c r="I119" s="139">
        <v>36812.079877942087</v>
      </c>
      <c r="J119" s="140">
        <v>722494.21520030708</v>
      </c>
      <c r="K119" s="141">
        <v>430634.99235571909</v>
      </c>
      <c r="L119" s="138">
        <v>959586.20366044482</v>
      </c>
      <c r="M119" s="139">
        <v>959586.203660456</v>
      </c>
      <c r="N119" s="140">
        <v>36871.101869579608</v>
      </c>
      <c r="O119" s="141">
        <v>36871.101869580278</v>
      </c>
      <c r="P119" s="138">
        <v>-2403.135035471787</v>
      </c>
      <c r="Q119" s="139">
        <v>-2682.4014298440161</v>
      </c>
      <c r="R119" s="140">
        <v>216957.9742479907</v>
      </c>
      <c r="S119" s="141">
        <v>427487.90095428727</v>
      </c>
    </row>
    <row r="120" spans="2:19" x14ac:dyDescent="0.2">
      <c r="B120" s="275">
        <v>11</v>
      </c>
      <c r="C120" s="276">
        <v>0.5</v>
      </c>
      <c r="D120" s="138">
        <v>870963.30464998051</v>
      </c>
      <c r="E120" s="139">
        <v>922136.01206770167</v>
      </c>
      <c r="F120" s="140">
        <v>607620.88735204388</v>
      </c>
      <c r="G120" s="141">
        <v>345681.26543109654</v>
      </c>
      <c r="H120" s="138">
        <v>31876.530306935398</v>
      </c>
      <c r="I120" s="139">
        <v>36429.66393538531</v>
      </c>
      <c r="J120" s="140">
        <v>704422.47948189208</v>
      </c>
      <c r="K120" s="141">
        <v>492322.8133511357</v>
      </c>
      <c r="L120" s="138">
        <v>959586.20366045088</v>
      </c>
      <c r="M120" s="139">
        <v>947960.71325973235</v>
      </c>
      <c r="N120" s="140">
        <v>36871.101869579958</v>
      </c>
      <c r="O120" s="141">
        <v>37042.336480809085</v>
      </c>
      <c r="P120" s="138">
        <v>0</v>
      </c>
      <c r="Q120" s="139">
        <v>-2682.4014298440161</v>
      </c>
      <c r="R120" s="140">
        <v>0</v>
      </c>
      <c r="S120" s="141">
        <v>427487.9009542875</v>
      </c>
    </row>
    <row r="121" spans="2:19" x14ac:dyDescent="0.2">
      <c r="B121" s="275">
        <v>11</v>
      </c>
      <c r="C121" s="276">
        <v>0.6</v>
      </c>
      <c r="D121" s="138">
        <v>890803.91453021555</v>
      </c>
      <c r="E121" s="139">
        <v>905784.36477309815</v>
      </c>
      <c r="F121" s="140">
        <v>498503.57187805558</v>
      </c>
      <c r="G121" s="141">
        <v>430634.99235572672</v>
      </c>
      <c r="H121" s="138">
        <v>32968.298843172306</v>
      </c>
      <c r="I121" s="139">
        <v>35543.764312080748</v>
      </c>
      <c r="J121" s="140">
        <v>676576.22296765493</v>
      </c>
      <c r="K121" s="141">
        <v>551648.67877472017</v>
      </c>
      <c r="L121" s="138">
        <v>970982.93077209173</v>
      </c>
      <c r="M121" s="139">
        <v>947960.71325973235</v>
      </c>
      <c r="N121" s="140">
        <v>36600.012814811547</v>
      </c>
      <c r="O121" s="141">
        <v>37042.336480809114</v>
      </c>
      <c r="P121" s="138">
        <v>0</v>
      </c>
      <c r="Q121" s="139">
        <v>-2735.5246712189401</v>
      </c>
      <c r="R121" s="140">
        <v>0</v>
      </c>
      <c r="S121" s="141">
        <v>534444.86860778474</v>
      </c>
    </row>
    <row r="122" spans="2:19" x14ac:dyDescent="0.2">
      <c r="B122" s="275">
        <v>11</v>
      </c>
      <c r="C122" s="276">
        <v>0.7</v>
      </c>
      <c r="D122" s="138">
        <v>911100.26522088842</v>
      </c>
      <c r="E122" s="139">
        <v>891258.48811963294</v>
      </c>
      <c r="F122" s="140">
        <v>380578.57150226162</v>
      </c>
      <c r="G122" s="141">
        <v>497382.03169181012</v>
      </c>
      <c r="H122" s="138">
        <v>34001.203984909138</v>
      </c>
      <c r="I122" s="139">
        <v>34988.559698249359</v>
      </c>
      <c r="J122" s="140">
        <v>586532.08621934534</v>
      </c>
      <c r="K122" s="141">
        <v>579041.92455929611</v>
      </c>
      <c r="L122" s="138">
        <v>970982.93077208521</v>
      </c>
      <c r="M122" s="139">
        <v>947960.71325973189</v>
      </c>
      <c r="N122" s="140">
        <v>36600.01281481114</v>
      </c>
      <c r="O122" s="141">
        <v>37042.336480809114</v>
      </c>
      <c r="P122" s="138">
        <v>0</v>
      </c>
      <c r="Q122" s="139">
        <v>-2746.3022818791214</v>
      </c>
      <c r="R122" s="140">
        <v>0</v>
      </c>
      <c r="S122" s="141">
        <v>549794.85417417123</v>
      </c>
    </row>
    <row r="123" spans="2:19" x14ac:dyDescent="0.2">
      <c r="B123" s="275">
        <v>11</v>
      </c>
      <c r="C123" s="276">
        <v>0.8</v>
      </c>
      <c r="D123" s="138">
        <v>931050.35531489481</v>
      </c>
      <c r="E123" s="139">
        <v>870963.30464997445</v>
      </c>
      <c r="F123" s="140">
        <v>251673.05748743151</v>
      </c>
      <c r="G123" s="141">
        <v>607620.88735203631</v>
      </c>
      <c r="H123" s="138">
        <v>35131.013003747357</v>
      </c>
      <c r="I123" s="139">
        <v>33056.802707594034</v>
      </c>
      <c r="J123" s="140">
        <v>552941.31114119862</v>
      </c>
      <c r="K123" s="141">
        <v>672999.18158751586</v>
      </c>
      <c r="L123" s="138">
        <v>970982.93077208567</v>
      </c>
      <c r="M123" s="139">
        <v>945796.5981063107</v>
      </c>
      <c r="N123" s="140">
        <v>36600.012814811169</v>
      </c>
      <c r="O123" s="141">
        <v>37172.316976458853</v>
      </c>
      <c r="P123" s="138">
        <v>0</v>
      </c>
      <c r="Q123" s="139">
        <v>-3494.8598504057736</v>
      </c>
      <c r="R123" s="140">
        <v>0</v>
      </c>
      <c r="S123" s="141">
        <v>619974.79451330192</v>
      </c>
    </row>
    <row r="124" spans="2:19" x14ac:dyDescent="0.2">
      <c r="B124" s="275">
        <v>11</v>
      </c>
      <c r="C124" s="276">
        <v>0.9</v>
      </c>
      <c r="D124" s="138">
        <v>951089.22328744316</v>
      </c>
      <c r="E124" s="139">
        <v>838375.96216515079</v>
      </c>
      <c r="F124" s="140">
        <v>7707.812758809072</v>
      </c>
      <c r="G124" s="141">
        <v>691070.96067660139</v>
      </c>
      <c r="H124" s="138">
        <v>36101.591239327623</v>
      </c>
      <c r="I124" s="139">
        <v>31382.50238804426</v>
      </c>
      <c r="J124" s="140">
        <v>493137.02893474506</v>
      </c>
      <c r="K124" s="141">
        <v>717681.65244698955</v>
      </c>
      <c r="L124" s="138">
        <v>970982.93077209173</v>
      </c>
      <c r="M124" s="139">
        <v>945796.59810631117</v>
      </c>
      <c r="N124" s="140">
        <v>36600.012814811504</v>
      </c>
      <c r="O124" s="141">
        <v>37172.316976458911</v>
      </c>
      <c r="P124" s="138">
        <v>0</v>
      </c>
      <c r="Q124" s="139">
        <v>-3633.8416832483781</v>
      </c>
      <c r="R124" s="140">
        <v>0</v>
      </c>
      <c r="S124" s="141">
        <v>697651.96008603461</v>
      </c>
    </row>
    <row r="125" spans="2:19" x14ac:dyDescent="0.2">
      <c r="B125" s="277">
        <v>11</v>
      </c>
      <c r="C125" s="278">
        <v>1</v>
      </c>
      <c r="D125" s="142">
        <v>970982.93077209452</v>
      </c>
      <c r="E125" s="143">
        <v>770351.54781075055</v>
      </c>
      <c r="F125" s="144">
        <v>-143933.45284301089</v>
      </c>
      <c r="G125" s="145">
        <v>772197.72696402122</v>
      </c>
      <c r="H125" s="142">
        <v>37172.316976458882</v>
      </c>
      <c r="I125" s="143">
        <v>26544.814731800216</v>
      </c>
      <c r="J125" s="144">
        <v>120491.97115267563</v>
      </c>
      <c r="K125" s="145">
        <v>772197.72696402122</v>
      </c>
      <c r="L125" s="142">
        <v>970982.93077209452</v>
      </c>
      <c r="M125" s="143">
        <v>945796.5981063107</v>
      </c>
      <c r="N125" s="144">
        <v>36600.012814811693</v>
      </c>
      <c r="O125" s="145">
        <v>37172.316976458882</v>
      </c>
      <c r="P125" s="142">
        <v>0</v>
      </c>
      <c r="Q125" s="143">
        <v>-4410.9945858609863</v>
      </c>
      <c r="R125" s="144">
        <v>0</v>
      </c>
      <c r="S125" s="145">
        <v>772197.72696402168</v>
      </c>
    </row>
    <row r="126" spans="2:19" x14ac:dyDescent="0.2">
      <c r="B126" s="273">
        <v>12</v>
      </c>
      <c r="C126" s="274">
        <v>0</v>
      </c>
      <c r="D126" s="134">
        <v>850294.07828374417</v>
      </c>
      <c r="E126" s="135">
        <v>1095016.5000334617</v>
      </c>
      <c r="F126" s="136">
        <v>945012.34350522549</v>
      </c>
      <c r="G126" s="137">
        <v>81099.535800789628</v>
      </c>
      <c r="H126" s="134">
        <v>29856.610235339831</v>
      </c>
      <c r="I126" s="135">
        <v>42617.544289188532</v>
      </c>
      <c r="J126" s="136">
        <v>945148.5574587133</v>
      </c>
      <c r="K126" s="137">
        <v>251442.81917524175</v>
      </c>
      <c r="L126" s="134">
        <v>1095016.5000334627</v>
      </c>
      <c r="M126" s="135">
        <v>1095016.5000334627</v>
      </c>
      <c r="N126" s="136">
        <v>42361.521139896169</v>
      </c>
      <c r="O126" s="137">
        <v>42361.521139896227</v>
      </c>
      <c r="P126" s="134">
        <v>-4164.8598547589645</v>
      </c>
      <c r="Q126" s="135">
        <v>0</v>
      </c>
      <c r="R126" s="136">
        <v>945148.55745871284</v>
      </c>
      <c r="S126" s="137">
        <v>0</v>
      </c>
    </row>
    <row r="127" spans="2:19" x14ac:dyDescent="0.2">
      <c r="B127" s="275">
        <v>12</v>
      </c>
      <c r="C127" s="276">
        <v>0.1</v>
      </c>
      <c r="D127" s="138">
        <v>893124.99276739336</v>
      </c>
      <c r="E127" s="139">
        <v>1081728.0636684906</v>
      </c>
      <c r="F127" s="140">
        <v>928929.59059789684</v>
      </c>
      <c r="G127" s="141">
        <v>251442.81917524937</v>
      </c>
      <c r="H127" s="138">
        <v>31192.230128867479</v>
      </c>
      <c r="I127" s="139">
        <v>42541.831549420589</v>
      </c>
      <c r="J127" s="140">
        <v>927757.5676342604</v>
      </c>
      <c r="K127" s="141">
        <v>326956.38371534657</v>
      </c>
      <c r="L127" s="138">
        <v>1095016.5000334627</v>
      </c>
      <c r="M127" s="139">
        <v>1081728.0636684906</v>
      </c>
      <c r="N127" s="140">
        <v>42361.521139896227</v>
      </c>
      <c r="O127" s="141">
        <v>42617.544289189027</v>
      </c>
      <c r="P127" s="138">
        <v>-3438.1000299544248</v>
      </c>
      <c r="Q127" s="139">
        <v>-2329.0813785107021</v>
      </c>
      <c r="R127" s="140">
        <v>845971.9095787761</v>
      </c>
      <c r="S127" s="141">
        <v>117646.58810726836</v>
      </c>
    </row>
    <row r="128" spans="2:19" x14ac:dyDescent="0.2">
      <c r="B128" s="275">
        <v>12</v>
      </c>
      <c r="C128" s="276">
        <v>0.2</v>
      </c>
      <c r="D128" s="138">
        <v>898975.6000010299</v>
      </c>
      <c r="E128" s="139">
        <v>1072683.4752785817</v>
      </c>
      <c r="F128" s="140">
        <v>924587.72462933452</v>
      </c>
      <c r="G128" s="141">
        <v>258024.05230877138</v>
      </c>
      <c r="H128" s="138">
        <v>33741.423149307098</v>
      </c>
      <c r="I128" s="139">
        <v>42324.321905306788</v>
      </c>
      <c r="J128" s="140">
        <v>921909.07795418927</v>
      </c>
      <c r="K128" s="141">
        <v>448574.01818017318</v>
      </c>
      <c r="L128" s="138">
        <v>1095016.5000334627</v>
      </c>
      <c r="M128" s="139">
        <v>1081728.0636684906</v>
      </c>
      <c r="N128" s="140">
        <v>42361.521139896227</v>
      </c>
      <c r="O128" s="141">
        <v>42617.544289189027</v>
      </c>
      <c r="P128" s="138">
        <v>-3350.7839867289294</v>
      </c>
      <c r="Q128" s="139">
        <v>-2342.235182302451</v>
      </c>
      <c r="R128" s="140">
        <v>823049.09216342762</v>
      </c>
      <c r="S128" s="141">
        <v>217152.72185617103</v>
      </c>
    </row>
    <row r="129" spans="2:19" x14ac:dyDescent="0.2">
      <c r="B129" s="275">
        <v>12</v>
      </c>
      <c r="C129" s="276">
        <v>0.3</v>
      </c>
      <c r="D129" s="138">
        <v>924091.82014727662</v>
      </c>
      <c r="E129" s="139">
        <v>1063380.203694979</v>
      </c>
      <c r="F129" s="140">
        <v>903977.90528184315</v>
      </c>
      <c r="G129" s="141">
        <v>373060.45364007738</v>
      </c>
      <c r="H129" s="138">
        <v>33741.423149307098</v>
      </c>
      <c r="I129" s="139">
        <v>41966.170065963597</v>
      </c>
      <c r="J129" s="140">
        <v>921909.07795418927</v>
      </c>
      <c r="K129" s="141">
        <v>494840.34494080429</v>
      </c>
      <c r="L129" s="138">
        <v>1095016.5000334627</v>
      </c>
      <c r="M129" s="139">
        <v>1081728.0636684916</v>
      </c>
      <c r="N129" s="140">
        <v>42361.521139896227</v>
      </c>
      <c r="O129" s="141">
        <v>42617.544289189027</v>
      </c>
      <c r="P129" s="138">
        <v>-2784.0084917405475</v>
      </c>
      <c r="Q129" s="139">
        <v>-2554.3800088065618</v>
      </c>
      <c r="R129" s="140">
        <v>705343.64204819058</v>
      </c>
      <c r="S129" s="141">
        <v>512400.28012191225</v>
      </c>
    </row>
    <row r="130" spans="2:19" x14ac:dyDescent="0.2">
      <c r="B130" s="275">
        <v>12</v>
      </c>
      <c r="C130" s="276">
        <v>0.4</v>
      </c>
      <c r="D130" s="138">
        <v>969732.6665950485</v>
      </c>
      <c r="E130" s="139">
        <v>1042671.4908268249</v>
      </c>
      <c r="F130" s="140">
        <v>831684.31079116603</v>
      </c>
      <c r="G130" s="141">
        <v>448574.01818017272</v>
      </c>
      <c r="H130" s="138">
        <v>34963.441685616985</v>
      </c>
      <c r="I130" s="139">
        <v>41895.050658766282</v>
      </c>
      <c r="J130" s="140">
        <v>903977.90528183652</v>
      </c>
      <c r="K130" s="141">
        <v>650737.59122604202</v>
      </c>
      <c r="L130" s="138">
        <v>1095016.5000334627</v>
      </c>
      <c r="M130" s="139">
        <v>1081728.0636684916</v>
      </c>
      <c r="N130" s="140">
        <v>42361.521139896169</v>
      </c>
      <c r="O130" s="141">
        <v>42617.544289189056</v>
      </c>
      <c r="P130" s="138">
        <v>-2409.528817340979</v>
      </c>
      <c r="Q130" s="139">
        <v>-2554.3800088065618</v>
      </c>
      <c r="R130" s="140">
        <v>274353.33205592824</v>
      </c>
      <c r="S130" s="141">
        <v>512400.28012191225</v>
      </c>
    </row>
    <row r="131" spans="2:19" x14ac:dyDescent="0.2">
      <c r="B131" s="275">
        <v>12</v>
      </c>
      <c r="C131" s="276">
        <v>0.5</v>
      </c>
      <c r="D131" s="138">
        <v>972486.31354097859</v>
      </c>
      <c r="E131" s="139">
        <v>1039112.9093023262</v>
      </c>
      <c r="F131" s="140">
        <v>830415.31006216677</v>
      </c>
      <c r="G131" s="141">
        <v>513105.16766671115</v>
      </c>
      <c r="H131" s="138">
        <v>36250.545640805169</v>
      </c>
      <c r="I131" s="139">
        <v>41895.050658766224</v>
      </c>
      <c r="J131" s="140">
        <v>875920.25160207751</v>
      </c>
      <c r="K131" s="141">
        <v>650737.59122604108</v>
      </c>
      <c r="L131" s="138">
        <v>1095016.5000334627</v>
      </c>
      <c r="M131" s="139">
        <v>1081728.0636684916</v>
      </c>
      <c r="N131" s="140">
        <v>42361.521139896227</v>
      </c>
      <c r="O131" s="141">
        <v>42617.544289189027</v>
      </c>
      <c r="P131" s="138">
        <v>0</v>
      </c>
      <c r="Q131" s="139">
        <v>-2554.3800088065618</v>
      </c>
      <c r="R131" s="140">
        <v>0</v>
      </c>
      <c r="S131" s="141">
        <v>512400.28012191225</v>
      </c>
    </row>
    <row r="132" spans="2:19" x14ac:dyDescent="0.2">
      <c r="B132" s="275">
        <v>12</v>
      </c>
      <c r="C132" s="276">
        <v>0.6</v>
      </c>
      <c r="D132" s="138">
        <v>997263.05726581276</v>
      </c>
      <c r="E132" s="139">
        <v>1013357.9858300129</v>
      </c>
      <c r="F132" s="140">
        <v>703684.34695007023</v>
      </c>
      <c r="G132" s="141">
        <v>650737.59122604108</v>
      </c>
      <c r="H132" s="138">
        <v>37513.329839410013</v>
      </c>
      <c r="I132" s="139">
        <v>40318.11713408264</v>
      </c>
      <c r="J132" s="140">
        <v>812379.06704954477</v>
      </c>
      <c r="K132" s="141">
        <v>671622.83987073717</v>
      </c>
      <c r="L132" s="138">
        <v>1095016.5000334627</v>
      </c>
      <c r="M132" s="139">
        <v>1081728.063668492</v>
      </c>
      <c r="N132" s="140">
        <v>42361.521139896227</v>
      </c>
      <c r="O132" s="141">
        <v>42617.544289189085</v>
      </c>
      <c r="P132" s="138">
        <v>0</v>
      </c>
      <c r="Q132" s="139">
        <v>-2609.2773710909532</v>
      </c>
      <c r="R132" s="140">
        <v>0</v>
      </c>
      <c r="S132" s="141">
        <v>619229.8978284531</v>
      </c>
    </row>
    <row r="133" spans="2:19" x14ac:dyDescent="0.2">
      <c r="B133" s="275">
        <v>12</v>
      </c>
      <c r="C133" s="276">
        <v>0.7</v>
      </c>
      <c r="D133" s="138">
        <v>1021593.9059676647</v>
      </c>
      <c r="E133" s="139">
        <v>998745.76513523539</v>
      </c>
      <c r="F133" s="140">
        <v>562395.95749962644</v>
      </c>
      <c r="G133" s="141">
        <v>698558.91830994352</v>
      </c>
      <c r="H133" s="138">
        <v>38793.191744889817</v>
      </c>
      <c r="I133" s="139">
        <v>39287.360279101078</v>
      </c>
      <c r="J133" s="140">
        <v>780024.46639729885</v>
      </c>
      <c r="K133" s="141">
        <v>737709.8923924563</v>
      </c>
      <c r="L133" s="138">
        <v>1095016.5000334627</v>
      </c>
      <c r="M133" s="139">
        <v>1081728.0636684916</v>
      </c>
      <c r="N133" s="140">
        <v>42361.521139896198</v>
      </c>
      <c r="O133" s="141">
        <v>42617.544289189027</v>
      </c>
      <c r="P133" s="138">
        <v>0</v>
      </c>
      <c r="Q133" s="139">
        <v>-2703.5539219760394</v>
      </c>
      <c r="R133" s="140">
        <v>0</v>
      </c>
      <c r="S133" s="141">
        <v>680426.2949077423</v>
      </c>
    </row>
    <row r="134" spans="2:19" x14ac:dyDescent="0.2">
      <c r="B134" s="275">
        <v>12</v>
      </c>
      <c r="C134" s="276">
        <v>0.8</v>
      </c>
      <c r="D134" s="138">
        <v>1046186.0875208613</v>
      </c>
      <c r="E134" s="139">
        <v>990564.34454437462</v>
      </c>
      <c r="F134" s="140">
        <v>421284.05507153296</v>
      </c>
      <c r="G134" s="141">
        <v>779777.21776943561</v>
      </c>
      <c r="H134" s="138">
        <v>40098.444010071093</v>
      </c>
      <c r="I134" s="139">
        <v>37826.384231783726</v>
      </c>
      <c r="J134" s="140">
        <v>722940.48778381373</v>
      </c>
      <c r="K134" s="141">
        <v>810372.9829572693</v>
      </c>
      <c r="L134" s="138">
        <v>1095016.5000334627</v>
      </c>
      <c r="M134" s="139">
        <v>1081728.0636684916</v>
      </c>
      <c r="N134" s="140">
        <v>42361.521139896227</v>
      </c>
      <c r="O134" s="141">
        <v>42617.544289189085</v>
      </c>
      <c r="P134" s="138">
        <v>0</v>
      </c>
      <c r="Q134" s="139">
        <v>-3312.8180279488297</v>
      </c>
      <c r="R134" s="140">
        <v>0</v>
      </c>
      <c r="S134" s="141">
        <v>778732.31188449718</v>
      </c>
    </row>
    <row r="135" spans="2:19" x14ac:dyDescent="0.2">
      <c r="B135" s="275">
        <v>12</v>
      </c>
      <c r="C135" s="276">
        <v>0.9</v>
      </c>
      <c r="D135" s="138">
        <v>1070582.5574060904</v>
      </c>
      <c r="E135" s="139">
        <v>934156.03981224657</v>
      </c>
      <c r="F135" s="140">
        <v>259528.32894594694</v>
      </c>
      <c r="G135" s="141">
        <v>871368.77101370192</v>
      </c>
      <c r="H135" s="138">
        <v>41414.85949300199</v>
      </c>
      <c r="I135" s="139">
        <v>36250.54564080514</v>
      </c>
      <c r="J135" s="140">
        <v>652224.78972601728</v>
      </c>
      <c r="K135" s="141">
        <v>875920.25160207704</v>
      </c>
      <c r="L135" s="138">
        <v>1095016.5000334627</v>
      </c>
      <c r="M135" s="139">
        <v>1081728.063668492</v>
      </c>
      <c r="N135" s="140">
        <v>42361.521139896169</v>
      </c>
      <c r="O135" s="141">
        <v>42617.544289189085</v>
      </c>
      <c r="P135" s="138">
        <v>0</v>
      </c>
      <c r="Q135" s="139">
        <v>-4011.6757514480414</v>
      </c>
      <c r="R135" s="140">
        <v>0</v>
      </c>
      <c r="S135" s="141">
        <v>871753.72207310388</v>
      </c>
    </row>
    <row r="136" spans="2:19" x14ac:dyDescent="0.2">
      <c r="B136" s="277">
        <v>12</v>
      </c>
      <c r="C136" s="278">
        <v>1</v>
      </c>
      <c r="D136" s="142">
        <v>1095016.5000334617</v>
      </c>
      <c r="E136" s="143">
        <v>849445.42052996182</v>
      </c>
      <c r="F136" s="144">
        <v>81099.535800789628</v>
      </c>
      <c r="G136" s="145">
        <v>945148.55745871284</v>
      </c>
      <c r="H136" s="142">
        <v>42608.865659615214</v>
      </c>
      <c r="I136" s="143">
        <v>29856.610235339831</v>
      </c>
      <c r="J136" s="144">
        <v>251472.72283186222</v>
      </c>
      <c r="K136" s="145">
        <v>945148.55745871284</v>
      </c>
      <c r="L136" s="142">
        <v>1095016.5000334627</v>
      </c>
      <c r="M136" s="143">
        <v>1081728.063668492</v>
      </c>
      <c r="N136" s="144">
        <v>42361.521139896227</v>
      </c>
      <c r="O136" s="145">
        <v>42617.544289189085</v>
      </c>
      <c r="P136" s="142">
        <v>0</v>
      </c>
      <c r="Q136" s="143">
        <v>-4164.8598547590082</v>
      </c>
      <c r="R136" s="144">
        <v>0</v>
      </c>
      <c r="S136" s="145">
        <v>945148.55745871284</v>
      </c>
    </row>
    <row r="137" spans="2:19" x14ac:dyDescent="0.2">
      <c r="B137" s="273">
        <v>13</v>
      </c>
      <c r="C137" s="274">
        <v>0</v>
      </c>
      <c r="D137" s="134">
        <v>946487.95437936764</v>
      </c>
      <c r="E137" s="135">
        <v>1221350.4388698353</v>
      </c>
      <c r="F137" s="136">
        <v>1136031.4582631895</v>
      </c>
      <c r="G137" s="137">
        <v>340427.99839847861</v>
      </c>
      <c r="H137" s="134">
        <v>33781.563770967739</v>
      </c>
      <c r="I137" s="135">
        <v>48297.403699980961</v>
      </c>
      <c r="J137" s="136">
        <v>1136176.2283652937</v>
      </c>
      <c r="K137" s="137">
        <v>340427.99839847907</v>
      </c>
      <c r="L137" s="134">
        <v>1221350.4388698325</v>
      </c>
      <c r="M137" s="135">
        <v>1221350.4388698325</v>
      </c>
      <c r="N137" s="136">
        <v>48297.403699980787</v>
      </c>
      <c r="O137" s="137">
        <v>48297.403699980787</v>
      </c>
      <c r="P137" s="134">
        <v>-3981.979325833905</v>
      </c>
      <c r="Q137" s="135">
        <v>0</v>
      </c>
      <c r="R137" s="136">
        <v>1136176.22836529</v>
      </c>
      <c r="S137" s="137">
        <v>0</v>
      </c>
    </row>
    <row r="138" spans="2:19" x14ac:dyDescent="0.2">
      <c r="B138" s="275">
        <v>13</v>
      </c>
      <c r="C138" s="276">
        <v>0.1</v>
      </c>
      <c r="D138" s="138">
        <v>987786.18606909411</v>
      </c>
      <c r="E138" s="139">
        <v>1201569.5541015309</v>
      </c>
      <c r="F138" s="140">
        <v>1134223.9651061618</v>
      </c>
      <c r="G138" s="141">
        <v>467654.00201429089</v>
      </c>
      <c r="H138" s="138">
        <v>35300.011989532941</v>
      </c>
      <c r="I138" s="139">
        <v>48179.764340070338</v>
      </c>
      <c r="J138" s="140">
        <v>1131339.0557627343</v>
      </c>
      <c r="K138" s="141">
        <v>467987.16043236456</v>
      </c>
      <c r="L138" s="138">
        <v>1221350.4388698325</v>
      </c>
      <c r="M138" s="139">
        <v>1221350.4388698325</v>
      </c>
      <c r="N138" s="140">
        <v>48297.403699980787</v>
      </c>
      <c r="O138" s="141">
        <v>48297.403699980787</v>
      </c>
      <c r="P138" s="138">
        <v>-3308.6126238058932</v>
      </c>
      <c r="Q138" s="139">
        <v>-2210.2540502650227</v>
      </c>
      <c r="R138" s="140">
        <v>999601.47901584522</v>
      </c>
      <c r="S138" s="141">
        <v>119709.4017670865</v>
      </c>
    </row>
    <row r="139" spans="2:19" x14ac:dyDescent="0.2">
      <c r="B139" s="275">
        <v>13</v>
      </c>
      <c r="C139" s="276">
        <v>0.2</v>
      </c>
      <c r="D139" s="138">
        <v>1020377.5999061745</v>
      </c>
      <c r="E139" s="139">
        <v>1185135.2893139203</v>
      </c>
      <c r="F139" s="140">
        <v>1109597.3499558857</v>
      </c>
      <c r="G139" s="141">
        <v>510420.53092152847</v>
      </c>
      <c r="H139" s="138">
        <v>38030.670041880279</v>
      </c>
      <c r="I139" s="139">
        <v>47911.346122382354</v>
      </c>
      <c r="J139" s="140">
        <v>1111469.4577021969</v>
      </c>
      <c r="K139" s="141">
        <v>533420.79627801955</v>
      </c>
      <c r="L139" s="138">
        <v>1221350.4388698325</v>
      </c>
      <c r="M139" s="139">
        <v>1221350.4388698325</v>
      </c>
      <c r="N139" s="140">
        <v>48297.403699980787</v>
      </c>
      <c r="O139" s="141">
        <v>48297.403699980787</v>
      </c>
      <c r="P139" s="138">
        <v>-3219.6891712999204</v>
      </c>
      <c r="Q139" s="139">
        <v>-2235.1390079209814</v>
      </c>
      <c r="R139" s="140">
        <v>976168.68864543922</v>
      </c>
      <c r="S139" s="141">
        <v>287378.30094054126</v>
      </c>
    </row>
    <row r="140" spans="2:19" x14ac:dyDescent="0.2">
      <c r="B140" s="275">
        <v>13</v>
      </c>
      <c r="C140" s="276">
        <v>0.3</v>
      </c>
      <c r="D140" s="138">
        <v>1030069.1958484519</v>
      </c>
      <c r="E140" s="139">
        <v>1178799.694130227</v>
      </c>
      <c r="F140" s="140">
        <v>1081736.1989828583</v>
      </c>
      <c r="G140" s="141">
        <v>580258.13306026708</v>
      </c>
      <c r="H140" s="138">
        <v>38159.45417963728</v>
      </c>
      <c r="I140" s="139">
        <v>47757.732809341513</v>
      </c>
      <c r="J140" s="140">
        <v>1111324.6876000976</v>
      </c>
      <c r="K140" s="141">
        <v>580258.13306026708</v>
      </c>
      <c r="L140" s="138">
        <v>1221350.4388698325</v>
      </c>
      <c r="M140" s="139">
        <v>1221350.4388698325</v>
      </c>
      <c r="N140" s="140">
        <v>48297.403699980787</v>
      </c>
      <c r="O140" s="141">
        <v>48297.403699980787</v>
      </c>
      <c r="P140" s="138">
        <v>-2597.8545721138653</v>
      </c>
      <c r="Q140" s="139">
        <v>-2296.9875726067257</v>
      </c>
      <c r="R140" s="140">
        <v>836813.99536718021</v>
      </c>
      <c r="S140" s="141">
        <v>341875.75733782706</v>
      </c>
    </row>
    <row r="141" spans="2:19" x14ac:dyDescent="0.2">
      <c r="B141" s="275">
        <v>13</v>
      </c>
      <c r="C141" s="276">
        <v>0.4</v>
      </c>
      <c r="D141" s="138">
        <v>1071370.474807384</v>
      </c>
      <c r="E141" s="139">
        <v>1155772.6130980607</v>
      </c>
      <c r="F141" s="140">
        <v>1028636.9387399596</v>
      </c>
      <c r="G141" s="141">
        <v>680320.4012778789</v>
      </c>
      <c r="H141" s="138">
        <v>39578.842374500062</v>
      </c>
      <c r="I141" s="139">
        <v>47653.840692925762</v>
      </c>
      <c r="J141" s="140">
        <v>1106847.4542845543</v>
      </c>
      <c r="K141" s="141">
        <v>680320.40127788181</v>
      </c>
      <c r="L141" s="138">
        <v>1221350.4388698325</v>
      </c>
      <c r="M141" s="139">
        <v>1221350.4388698325</v>
      </c>
      <c r="N141" s="140">
        <v>48297.403699980787</v>
      </c>
      <c r="O141" s="141">
        <v>48297.403699980787</v>
      </c>
      <c r="P141" s="138">
        <v>-2416.4794614845741</v>
      </c>
      <c r="Q141" s="139">
        <v>-2400.7010878138681</v>
      </c>
      <c r="R141" s="140">
        <v>663865.85960300011</v>
      </c>
      <c r="S141" s="141">
        <v>656618.61006343574</v>
      </c>
    </row>
    <row r="142" spans="2:19" x14ac:dyDescent="0.2">
      <c r="B142" s="275">
        <v>13</v>
      </c>
      <c r="C142" s="276">
        <v>0.5</v>
      </c>
      <c r="D142" s="138">
        <v>1083566.944753353</v>
      </c>
      <c r="E142" s="139">
        <v>1144267.9368419168</v>
      </c>
      <c r="F142" s="140">
        <v>999041.34864257206</v>
      </c>
      <c r="G142" s="141">
        <v>771140.27666000999</v>
      </c>
      <c r="H142" s="138">
        <v>41235.898383409047</v>
      </c>
      <c r="I142" s="139">
        <v>47123.573687071679</v>
      </c>
      <c r="J142" s="140">
        <v>1062639.7725810995</v>
      </c>
      <c r="K142" s="141">
        <v>771140.27666000859</v>
      </c>
      <c r="L142" s="138">
        <v>1221350.4388698325</v>
      </c>
      <c r="M142" s="139">
        <v>1221350.4388698325</v>
      </c>
      <c r="N142" s="140">
        <v>48297.403699980787</v>
      </c>
      <c r="O142" s="141">
        <v>48297.403699980787</v>
      </c>
      <c r="P142" s="138">
        <v>0</v>
      </c>
      <c r="Q142" s="139">
        <v>-2400.7010878138681</v>
      </c>
      <c r="R142" s="140">
        <v>0</v>
      </c>
      <c r="S142" s="141">
        <v>656618.61006343528</v>
      </c>
    </row>
    <row r="143" spans="2:19" x14ac:dyDescent="0.2">
      <c r="B143" s="275">
        <v>13</v>
      </c>
      <c r="C143" s="276">
        <v>0.6</v>
      </c>
      <c r="D143" s="138">
        <v>1112523.7098647752</v>
      </c>
      <c r="E143" s="139">
        <v>1130922.1352183605</v>
      </c>
      <c r="F143" s="140">
        <v>913302.05134025391</v>
      </c>
      <c r="G143" s="141">
        <v>820212.55781744118</v>
      </c>
      <c r="H143" s="138">
        <v>42771.532269248215</v>
      </c>
      <c r="I143" s="139">
        <v>46803.647204590176</v>
      </c>
      <c r="J143" s="140">
        <v>978844.95231041138</v>
      </c>
      <c r="K143" s="141">
        <v>836544.71614247374</v>
      </c>
      <c r="L143" s="138">
        <v>1221350.4388698325</v>
      </c>
      <c r="M143" s="139">
        <v>1221350.4388698325</v>
      </c>
      <c r="N143" s="140">
        <v>48297.403699980787</v>
      </c>
      <c r="O143" s="141">
        <v>48297.403699980787</v>
      </c>
      <c r="P143" s="138">
        <v>0</v>
      </c>
      <c r="Q143" s="139">
        <v>-2463.4831003478757</v>
      </c>
      <c r="R143" s="140">
        <v>0</v>
      </c>
      <c r="S143" s="141">
        <v>771449.28459097084</v>
      </c>
    </row>
    <row r="144" spans="2:19" x14ac:dyDescent="0.2">
      <c r="B144" s="275">
        <v>13</v>
      </c>
      <c r="C144" s="276">
        <v>0.7</v>
      </c>
      <c r="D144" s="138">
        <v>1139241.8456559023</v>
      </c>
      <c r="E144" s="139">
        <v>1118092.1522698072</v>
      </c>
      <c r="F144" s="140">
        <v>772941.72202313808</v>
      </c>
      <c r="G144" s="141">
        <v>907587.9946680289</v>
      </c>
      <c r="H144" s="138">
        <v>43948.626806903747</v>
      </c>
      <c r="I144" s="139">
        <v>44844.855202208651</v>
      </c>
      <c r="J144" s="140">
        <v>935191.53172508581</v>
      </c>
      <c r="K144" s="141">
        <v>928467.96343355929</v>
      </c>
      <c r="L144" s="138">
        <v>1221350.4388698325</v>
      </c>
      <c r="M144" s="139">
        <v>1221350.4388698325</v>
      </c>
      <c r="N144" s="140">
        <v>48297.403699980787</v>
      </c>
      <c r="O144" s="141">
        <v>48297.403699980787</v>
      </c>
      <c r="P144" s="138">
        <v>0</v>
      </c>
      <c r="Q144" s="139">
        <v>-2510.6954548690119</v>
      </c>
      <c r="R144" s="140">
        <v>0</v>
      </c>
      <c r="S144" s="141">
        <v>811800.84595648712</v>
      </c>
    </row>
    <row r="145" spans="2:19" x14ac:dyDescent="0.2">
      <c r="B145" s="275">
        <v>13</v>
      </c>
      <c r="C145" s="276">
        <v>0.8</v>
      </c>
      <c r="D145" s="138">
        <v>1167647.2520477707</v>
      </c>
      <c r="E145" s="139">
        <v>1093161.6992133786</v>
      </c>
      <c r="F145" s="140">
        <v>618636.53304300702</v>
      </c>
      <c r="G145" s="141">
        <v>977671.80380860192</v>
      </c>
      <c r="H145" s="138">
        <v>45398.630310039764</v>
      </c>
      <c r="I145" s="139">
        <v>43372.546181750047</v>
      </c>
      <c r="J145" s="140">
        <v>854626.52749509539</v>
      </c>
      <c r="K145" s="141">
        <v>977671.80380860192</v>
      </c>
      <c r="L145" s="138">
        <v>1221350.4388698325</v>
      </c>
      <c r="M145" s="139">
        <v>1221350.4388698325</v>
      </c>
      <c r="N145" s="140">
        <v>48297.403699980787</v>
      </c>
      <c r="O145" s="141">
        <v>48297.403699980787</v>
      </c>
      <c r="P145" s="138">
        <v>0</v>
      </c>
      <c r="Q145" s="139">
        <v>-3131.1739946032467</v>
      </c>
      <c r="R145" s="140">
        <v>0</v>
      </c>
      <c r="S145" s="141">
        <v>921429.70830493513</v>
      </c>
    </row>
    <row r="146" spans="2:19" x14ac:dyDescent="0.2">
      <c r="B146" s="275">
        <v>13</v>
      </c>
      <c r="C146" s="276">
        <v>0.9</v>
      </c>
      <c r="D146" s="138">
        <v>1193921.6910471749</v>
      </c>
      <c r="E146" s="139">
        <v>1040880.0763176288</v>
      </c>
      <c r="F146" s="140">
        <v>490053.77549956477</v>
      </c>
      <c r="G146" s="141">
        <v>1057303.2017162303</v>
      </c>
      <c r="H146" s="138">
        <v>46843.044179526187</v>
      </c>
      <c r="I146" s="139">
        <v>41905.718760542106</v>
      </c>
      <c r="J146" s="140">
        <v>771987.12763872487</v>
      </c>
      <c r="K146" s="141">
        <v>1057303.2017162307</v>
      </c>
      <c r="L146" s="138">
        <v>1221350.4388698325</v>
      </c>
      <c r="M146" s="139">
        <v>1221350.4388698325</v>
      </c>
      <c r="N146" s="140">
        <v>48297.403699980787</v>
      </c>
      <c r="O146" s="141">
        <v>48297.403699980787</v>
      </c>
      <c r="P146" s="138">
        <v>0</v>
      </c>
      <c r="Q146" s="139">
        <v>-3814.2735468831379</v>
      </c>
      <c r="R146" s="140">
        <v>0</v>
      </c>
      <c r="S146" s="141">
        <v>1059268.8120604083</v>
      </c>
    </row>
    <row r="147" spans="2:19" x14ac:dyDescent="0.2">
      <c r="B147" s="277">
        <v>13</v>
      </c>
      <c r="C147" s="278">
        <v>1</v>
      </c>
      <c r="D147" s="142">
        <v>1221350.4388698353</v>
      </c>
      <c r="E147" s="143">
        <v>945531.97188825114</v>
      </c>
      <c r="F147" s="144">
        <v>340427.99839847861</v>
      </c>
      <c r="G147" s="145">
        <v>1136176.22836529</v>
      </c>
      <c r="H147" s="142">
        <v>48288.001851275912</v>
      </c>
      <c r="I147" s="143">
        <v>33781.563770967507</v>
      </c>
      <c r="J147" s="144">
        <v>340460.39402647462</v>
      </c>
      <c r="K147" s="145">
        <v>1136176.2283652895</v>
      </c>
      <c r="L147" s="142">
        <v>1221350.4388698325</v>
      </c>
      <c r="M147" s="143">
        <v>1221350.4388698325</v>
      </c>
      <c r="N147" s="144">
        <v>48297.403699980787</v>
      </c>
      <c r="O147" s="145">
        <v>48297.403699980787</v>
      </c>
      <c r="P147" s="142">
        <v>0</v>
      </c>
      <c r="Q147" s="143">
        <v>-3981.979325833905</v>
      </c>
      <c r="R147" s="144">
        <v>0</v>
      </c>
      <c r="S147" s="145">
        <v>1136176.22836529</v>
      </c>
    </row>
    <row r="148" spans="2:19" x14ac:dyDescent="0.2">
      <c r="B148" s="273">
        <v>14</v>
      </c>
      <c r="C148" s="274">
        <v>0</v>
      </c>
      <c r="D148" s="134">
        <v>1081176.5294016111</v>
      </c>
      <c r="E148" s="135">
        <v>1348344.9576456612</v>
      </c>
      <c r="F148" s="136">
        <v>1317979.0003873478</v>
      </c>
      <c r="G148" s="137">
        <v>356572.59212960704</v>
      </c>
      <c r="H148" s="134">
        <v>38540.313011174148</v>
      </c>
      <c r="I148" s="135">
        <v>54058.912025067315</v>
      </c>
      <c r="J148" s="136">
        <v>1318134.9066511476</v>
      </c>
      <c r="K148" s="137">
        <v>565460.98704228294</v>
      </c>
      <c r="L148" s="134">
        <v>1348344.9576456524</v>
      </c>
      <c r="M148" s="135">
        <v>1348344.9576456579</v>
      </c>
      <c r="N148" s="136">
        <v>53392.494563055312</v>
      </c>
      <c r="O148" s="137">
        <v>53392.494563055574</v>
      </c>
      <c r="P148" s="134">
        <v>-4719.9977488236327</v>
      </c>
      <c r="Q148" s="135">
        <v>0</v>
      </c>
      <c r="R148" s="136">
        <v>1318134.9066511553</v>
      </c>
      <c r="S148" s="137">
        <v>0</v>
      </c>
    </row>
    <row r="149" spans="2:19" x14ac:dyDescent="0.2">
      <c r="B149" s="275">
        <v>14</v>
      </c>
      <c r="C149" s="276">
        <v>0.1</v>
      </c>
      <c r="D149" s="138">
        <v>1115245.4554664982</v>
      </c>
      <c r="E149" s="139">
        <v>1345384.0081312074</v>
      </c>
      <c r="F149" s="140">
        <v>1292025.9446348806</v>
      </c>
      <c r="G149" s="141">
        <v>565460.98704228201</v>
      </c>
      <c r="H149" s="138">
        <v>43268.561806847778</v>
      </c>
      <c r="I149" s="139">
        <v>53761.680658407218</v>
      </c>
      <c r="J149" s="140">
        <v>1292025.9446348797</v>
      </c>
      <c r="K149" s="141">
        <v>683865.18485333421</v>
      </c>
      <c r="L149" s="138">
        <v>1348344.9576456524</v>
      </c>
      <c r="M149" s="139">
        <v>1345384.0081312065</v>
      </c>
      <c r="N149" s="140">
        <v>53392.494563055254</v>
      </c>
      <c r="O149" s="141">
        <v>54058.912025065452</v>
      </c>
      <c r="P149" s="138">
        <v>-3827.9410970704048</v>
      </c>
      <c r="Q149" s="139">
        <v>-2101.2436483715574</v>
      </c>
      <c r="R149" s="140">
        <v>1307473.7625842842</v>
      </c>
      <c r="S149" s="141">
        <v>190148.58651840087</v>
      </c>
    </row>
    <row r="150" spans="2:19" x14ac:dyDescent="0.2">
      <c r="B150" s="275">
        <v>14</v>
      </c>
      <c r="C150" s="276">
        <v>0.2</v>
      </c>
      <c r="D150" s="138">
        <v>1135379.0225698412</v>
      </c>
      <c r="E150" s="139">
        <v>1345384.0081312074</v>
      </c>
      <c r="F150" s="140">
        <v>1253179.059512171</v>
      </c>
      <c r="G150" s="141">
        <v>565460.98704228154</v>
      </c>
      <c r="H150" s="138">
        <v>43268.561806847749</v>
      </c>
      <c r="I150" s="139">
        <v>53455.234930343955</v>
      </c>
      <c r="J150" s="140">
        <v>1292025.9446348797</v>
      </c>
      <c r="K150" s="141">
        <v>774180.68279457744</v>
      </c>
      <c r="L150" s="138">
        <v>1348344.957645651</v>
      </c>
      <c r="M150" s="139">
        <v>1345384.0081312074</v>
      </c>
      <c r="N150" s="140">
        <v>53392.494563055196</v>
      </c>
      <c r="O150" s="141">
        <v>54058.912025065569</v>
      </c>
      <c r="P150" s="138">
        <v>-3827.9410970696918</v>
      </c>
      <c r="Q150" s="139">
        <v>-2128.0428335395118</v>
      </c>
      <c r="R150" s="140">
        <v>1307473.762584307</v>
      </c>
      <c r="S150" s="141">
        <v>357603.88002491219</v>
      </c>
    </row>
    <row r="151" spans="2:19" x14ac:dyDescent="0.2">
      <c r="B151" s="275">
        <v>14</v>
      </c>
      <c r="C151" s="276">
        <v>0.3</v>
      </c>
      <c r="D151" s="138">
        <v>1165255.2955111</v>
      </c>
      <c r="E151" s="139">
        <v>1321411.0445345882</v>
      </c>
      <c r="F151" s="140">
        <v>1228638.8555546093</v>
      </c>
      <c r="G151" s="141">
        <v>683865.18485334911</v>
      </c>
      <c r="H151" s="138">
        <v>43268.561806847836</v>
      </c>
      <c r="I151" s="139">
        <v>53289.805208608363</v>
      </c>
      <c r="J151" s="140">
        <v>1292025.9446348811</v>
      </c>
      <c r="K151" s="141">
        <v>821751.28643434611</v>
      </c>
      <c r="L151" s="138">
        <v>1348344.9576456551</v>
      </c>
      <c r="M151" s="139">
        <v>1345384.0081312074</v>
      </c>
      <c r="N151" s="140">
        <v>53392.494563055574</v>
      </c>
      <c r="O151" s="141">
        <v>54058.912025065569</v>
      </c>
      <c r="P151" s="138">
        <v>-3079.4852771941223</v>
      </c>
      <c r="Q151" s="139">
        <v>-2164.9235881023342</v>
      </c>
      <c r="R151" s="140">
        <v>1160044.580370869</v>
      </c>
      <c r="S151" s="141">
        <v>395412.0696336517</v>
      </c>
    </row>
    <row r="152" spans="2:19" x14ac:dyDescent="0.2">
      <c r="B152" s="275">
        <v>14</v>
      </c>
      <c r="C152" s="276">
        <v>0.4</v>
      </c>
      <c r="D152" s="138">
        <v>1188206.7208729894</v>
      </c>
      <c r="E152" s="139">
        <v>1306383.0778402206</v>
      </c>
      <c r="F152" s="140">
        <v>1177736.62472378</v>
      </c>
      <c r="G152" s="141">
        <v>744717.74183324841</v>
      </c>
      <c r="H152" s="138">
        <v>44813.275397862191</v>
      </c>
      <c r="I152" s="139">
        <v>52808.985245544638</v>
      </c>
      <c r="J152" s="140">
        <v>1262286.1384136593</v>
      </c>
      <c r="K152" s="141">
        <v>877771.31042170408</v>
      </c>
      <c r="L152" s="138">
        <v>1348344.9576456524</v>
      </c>
      <c r="M152" s="139">
        <v>1345384.0081312056</v>
      </c>
      <c r="N152" s="140">
        <v>53392.494563055283</v>
      </c>
      <c r="O152" s="141">
        <v>54058.912025065394</v>
      </c>
      <c r="P152" s="138">
        <v>-2411.7006524872704</v>
      </c>
      <c r="Q152" s="139">
        <v>-2199.3815155487828</v>
      </c>
      <c r="R152" s="140">
        <v>968284.34868616832</v>
      </c>
      <c r="S152" s="141">
        <v>788331.70159495296</v>
      </c>
    </row>
    <row r="153" spans="2:19" x14ac:dyDescent="0.2">
      <c r="B153" s="275">
        <v>14</v>
      </c>
      <c r="C153" s="276">
        <v>0.5</v>
      </c>
      <c r="D153" s="138">
        <v>1214662.5368255274</v>
      </c>
      <c r="E153" s="139">
        <v>1291123.8627013508</v>
      </c>
      <c r="F153" s="140">
        <v>1137839.5151165323</v>
      </c>
      <c r="G153" s="141">
        <v>839678.36038956349</v>
      </c>
      <c r="H153" s="138">
        <v>46339.037776548939</v>
      </c>
      <c r="I153" s="139">
        <v>52237.928470010607</v>
      </c>
      <c r="J153" s="140">
        <v>1199012.9476078684</v>
      </c>
      <c r="K153" s="141">
        <v>966722.04529752291</v>
      </c>
      <c r="L153" s="138">
        <v>1348344.9576456524</v>
      </c>
      <c r="M153" s="139">
        <v>1345384.0081312074</v>
      </c>
      <c r="N153" s="140">
        <v>53392.494563055254</v>
      </c>
      <c r="O153" s="141">
        <v>54058.912025065569</v>
      </c>
      <c r="P153" s="138">
        <v>-2411.7006524872559</v>
      </c>
      <c r="Q153" s="139">
        <v>-2199.3815155487828</v>
      </c>
      <c r="R153" s="140">
        <v>968284.34868616879</v>
      </c>
      <c r="S153" s="141">
        <v>788331.70159495296</v>
      </c>
    </row>
    <row r="154" spans="2:19" x14ac:dyDescent="0.2">
      <c r="B154" s="275">
        <v>14</v>
      </c>
      <c r="C154" s="276">
        <v>0.6</v>
      </c>
      <c r="D154" s="138">
        <v>1241228.7080478524</v>
      </c>
      <c r="E154" s="139">
        <v>1268820.7191399895</v>
      </c>
      <c r="F154" s="140">
        <v>1025429.5066211027</v>
      </c>
      <c r="G154" s="141">
        <v>966426.53694568481</v>
      </c>
      <c r="H154" s="138">
        <v>47848.298114814999</v>
      </c>
      <c r="I154" s="139">
        <v>51712.24375041679</v>
      </c>
      <c r="J154" s="140">
        <v>1174900.9304901331</v>
      </c>
      <c r="K154" s="141">
        <v>1022351.8410589016</v>
      </c>
      <c r="L154" s="138">
        <v>1348344.9576456524</v>
      </c>
      <c r="M154" s="139">
        <v>1345384.0081312074</v>
      </c>
      <c r="N154" s="140">
        <v>53392.494563055254</v>
      </c>
      <c r="O154" s="141">
        <v>54058.912025065598</v>
      </c>
      <c r="P154" s="138">
        <v>0</v>
      </c>
      <c r="Q154" s="139">
        <v>-2204.2642491838633</v>
      </c>
      <c r="R154" s="140">
        <v>0</v>
      </c>
      <c r="S154" s="141">
        <v>794527.12599097425</v>
      </c>
    </row>
    <row r="155" spans="2:19" x14ac:dyDescent="0.2">
      <c r="B155" s="275">
        <v>14</v>
      </c>
      <c r="C155" s="276">
        <v>0.7</v>
      </c>
      <c r="D155" s="138">
        <v>1267984.5673029972</v>
      </c>
      <c r="E155" s="139">
        <v>1239818.5993010863</v>
      </c>
      <c r="F155" s="140">
        <v>970979.13506585965</v>
      </c>
      <c r="G155" s="141">
        <v>1032579.2151548751</v>
      </c>
      <c r="H155" s="138">
        <v>49398.08846193616</v>
      </c>
      <c r="I155" s="139">
        <v>49408.213529772329</v>
      </c>
      <c r="J155" s="140">
        <v>1099764.7563854123</v>
      </c>
      <c r="K155" s="141">
        <v>1099729.8687860309</v>
      </c>
      <c r="L155" s="138">
        <v>1348344.9576456528</v>
      </c>
      <c r="M155" s="139">
        <v>1345384.0081312065</v>
      </c>
      <c r="N155" s="140">
        <v>53392.494563055312</v>
      </c>
      <c r="O155" s="141">
        <v>54058.912025065452</v>
      </c>
      <c r="P155" s="138">
        <v>0</v>
      </c>
      <c r="Q155" s="139">
        <v>-2301.649883494305</v>
      </c>
      <c r="R155" s="140">
        <v>0</v>
      </c>
      <c r="S155" s="141">
        <v>922749.81588357792</v>
      </c>
    </row>
    <row r="156" spans="2:19" x14ac:dyDescent="0.2">
      <c r="B156" s="275">
        <v>14</v>
      </c>
      <c r="C156" s="276">
        <v>0.8</v>
      </c>
      <c r="D156" s="138">
        <v>1294895.2613604325</v>
      </c>
      <c r="E156" s="139">
        <v>1215326.6858207751</v>
      </c>
      <c r="F156" s="140">
        <v>822881.39744316507</v>
      </c>
      <c r="G156" s="141">
        <v>1132443.9871031311</v>
      </c>
      <c r="H156" s="138">
        <v>50951.395037341834</v>
      </c>
      <c r="I156" s="139">
        <v>48085.81440882993</v>
      </c>
      <c r="J156" s="140">
        <v>1037779.2531481407</v>
      </c>
      <c r="K156" s="141">
        <v>1170322.2154321074</v>
      </c>
      <c r="L156" s="138">
        <v>1348344.9576456524</v>
      </c>
      <c r="M156" s="139">
        <v>1345384.0081312074</v>
      </c>
      <c r="N156" s="140">
        <v>53392.494563055312</v>
      </c>
      <c r="O156" s="141">
        <v>54058.912025065452</v>
      </c>
      <c r="P156" s="138">
        <v>0</v>
      </c>
      <c r="Q156" s="139">
        <v>-2865.4054081422364</v>
      </c>
      <c r="R156" s="140">
        <v>0</v>
      </c>
      <c r="S156" s="141">
        <v>1066524.4075745153</v>
      </c>
    </row>
    <row r="157" spans="2:19" x14ac:dyDescent="0.2">
      <c r="B157" s="275">
        <v>14</v>
      </c>
      <c r="C157" s="276">
        <v>0.9</v>
      </c>
      <c r="D157" s="138">
        <v>1325016.9057928519</v>
      </c>
      <c r="E157" s="139">
        <v>1178673.8885796159</v>
      </c>
      <c r="F157" s="140">
        <v>575893.85959755071</v>
      </c>
      <c r="G157" s="141">
        <v>1222169.1755484156</v>
      </c>
      <c r="H157" s="138">
        <v>52529.636666833307</v>
      </c>
      <c r="I157" s="139">
        <v>44989.007844019099</v>
      </c>
      <c r="J157" s="140">
        <v>878627.15107778483</v>
      </c>
      <c r="K157" s="141">
        <v>1256729.5496725468</v>
      </c>
      <c r="L157" s="138">
        <v>1348344.9576456607</v>
      </c>
      <c r="M157" s="139">
        <v>1345384.0081312065</v>
      </c>
      <c r="N157" s="140">
        <v>53392.494563055749</v>
      </c>
      <c r="O157" s="141">
        <v>54058.912025065452</v>
      </c>
      <c r="P157" s="138">
        <v>0</v>
      </c>
      <c r="Q157" s="139">
        <v>-3538.0060723559291</v>
      </c>
      <c r="R157" s="140">
        <v>0</v>
      </c>
      <c r="S157" s="141">
        <v>1187630.7078943208</v>
      </c>
    </row>
    <row r="158" spans="2:19" x14ac:dyDescent="0.2">
      <c r="B158" s="277">
        <v>14</v>
      </c>
      <c r="C158" s="278">
        <v>1</v>
      </c>
      <c r="D158" s="142">
        <v>1348344.9576456612</v>
      </c>
      <c r="E158" s="143">
        <v>1080147.0097957929</v>
      </c>
      <c r="F158" s="144">
        <v>356572.59212960704</v>
      </c>
      <c r="G158" s="145">
        <v>1318134.9066511472</v>
      </c>
      <c r="H158" s="142">
        <v>54058.912025065598</v>
      </c>
      <c r="I158" s="143">
        <v>38540.313011174148</v>
      </c>
      <c r="J158" s="144">
        <v>565460.98704228294</v>
      </c>
      <c r="K158" s="145">
        <v>1318134.9066511472</v>
      </c>
      <c r="L158" s="142">
        <v>1348344.9576456579</v>
      </c>
      <c r="M158" s="143">
        <v>1345384.0081312065</v>
      </c>
      <c r="N158" s="144">
        <v>53392.494563055574</v>
      </c>
      <c r="O158" s="145">
        <v>54058.912025065452</v>
      </c>
      <c r="P158" s="142">
        <v>0</v>
      </c>
      <c r="Q158" s="143">
        <v>-4719.9977488238801</v>
      </c>
      <c r="R158" s="144">
        <v>0</v>
      </c>
      <c r="S158" s="145">
        <v>1318134.9066511476</v>
      </c>
    </row>
    <row r="159" spans="2:19" x14ac:dyDescent="0.2">
      <c r="B159" s="273">
        <v>15</v>
      </c>
      <c r="C159" s="274">
        <v>0</v>
      </c>
      <c r="D159" s="134">
        <v>1173610.8902430113</v>
      </c>
      <c r="E159" s="135">
        <v>1475654.9908942424</v>
      </c>
      <c r="F159" s="136">
        <v>1501878.8057706321</v>
      </c>
      <c r="G159" s="137">
        <v>501247.02623438573</v>
      </c>
      <c r="H159" s="134">
        <v>42327.392730266598</v>
      </c>
      <c r="I159" s="135">
        <v>59820.420350150191</v>
      </c>
      <c r="J159" s="136">
        <v>1502045.8481961319</v>
      </c>
      <c r="K159" s="137">
        <v>790493.97568608448</v>
      </c>
      <c r="L159" s="134">
        <v>1475069.7475866328</v>
      </c>
      <c r="M159" s="135">
        <v>1475654.9908951463</v>
      </c>
      <c r="N159" s="136">
        <v>59274.610969425252</v>
      </c>
      <c r="O159" s="137">
        <v>58330.63420936327</v>
      </c>
      <c r="P159" s="134">
        <v>-4547.6440094712161</v>
      </c>
      <c r="Q159" s="135">
        <v>0</v>
      </c>
      <c r="R159" s="136">
        <v>1502045.8481961333</v>
      </c>
      <c r="S159" s="137">
        <v>0</v>
      </c>
    </row>
    <row r="160" spans="2:19" x14ac:dyDescent="0.2">
      <c r="B160" s="275">
        <v>15</v>
      </c>
      <c r="C160" s="276">
        <v>0.1</v>
      </c>
      <c r="D160" s="138">
        <v>1210113.3110268193</v>
      </c>
      <c r="E160" s="139">
        <v>1470002.8207001959</v>
      </c>
      <c r="F160" s="140">
        <v>1474454.5393138744</v>
      </c>
      <c r="G160" s="141">
        <v>704441.89366401359</v>
      </c>
      <c r="H160" s="138">
        <v>47069.019209443606</v>
      </c>
      <c r="I160" s="139">
        <v>59508.123078016404</v>
      </c>
      <c r="J160" s="140">
        <v>1474667.4848017409</v>
      </c>
      <c r="K160" s="141">
        <v>934371.84164626198</v>
      </c>
      <c r="L160" s="138">
        <v>1475069.7475866263</v>
      </c>
      <c r="M160" s="139">
        <v>1475069.7475866263</v>
      </c>
      <c r="N160" s="140">
        <v>59274.610969424815</v>
      </c>
      <c r="O160" s="141">
        <v>59274.610969424437</v>
      </c>
      <c r="P160" s="138">
        <v>-3552.9640658068092</v>
      </c>
      <c r="Q160" s="139">
        <v>-1992.2332464788924</v>
      </c>
      <c r="R160" s="140">
        <v>1500154.7297665572</v>
      </c>
      <c r="S160" s="141">
        <v>260587.77126968896</v>
      </c>
    </row>
    <row r="161" spans="2:19" x14ac:dyDescent="0.2">
      <c r="B161" s="275">
        <v>15</v>
      </c>
      <c r="C161" s="276">
        <v>0.2</v>
      </c>
      <c r="D161" s="138">
        <v>1236629.3960393288</v>
      </c>
      <c r="E161" s="139">
        <v>1470002.8207001898</v>
      </c>
      <c r="F161" s="140">
        <v>1472983.6635556468</v>
      </c>
      <c r="G161" s="141">
        <v>704441.89366400696</v>
      </c>
      <c r="H161" s="138">
        <v>47069.019209443606</v>
      </c>
      <c r="I161" s="139">
        <v>59508.123078016259</v>
      </c>
      <c r="J161" s="140">
        <v>1474667.4848017409</v>
      </c>
      <c r="K161" s="141">
        <v>934371.84164626105</v>
      </c>
      <c r="L161" s="138">
        <v>1475069.7475866328</v>
      </c>
      <c r="M161" s="139">
        <v>1475069.747586637</v>
      </c>
      <c r="N161" s="140">
        <v>59274.610969425252</v>
      </c>
      <c r="O161" s="141">
        <v>59274.610969425368</v>
      </c>
      <c r="P161" s="138">
        <v>-3552.9640658067947</v>
      </c>
      <c r="Q161" s="139">
        <v>-2004.504404418316</v>
      </c>
      <c r="R161" s="140">
        <v>1500154.7297665577</v>
      </c>
      <c r="S161" s="141">
        <v>328659.43069343641</v>
      </c>
    </row>
    <row r="162" spans="2:19" x14ac:dyDescent="0.2">
      <c r="B162" s="275">
        <v>15</v>
      </c>
      <c r="C162" s="276">
        <v>0.3</v>
      </c>
      <c r="D162" s="138">
        <v>1276946.4608070578</v>
      </c>
      <c r="E162" s="139">
        <v>1448649.338326833</v>
      </c>
      <c r="F162" s="140">
        <v>1445599.410692201</v>
      </c>
      <c r="G162" s="141">
        <v>801482.42936546775</v>
      </c>
      <c r="H162" s="138">
        <v>47663.331344535793</v>
      </c>
      <c r="I162" s="139">
        <v>58647.503372874271</v>
      </c>
      <c r="J162" s="140">
        <v>1474034.091981906</v>
      </c>
      <c r="K162" s="141">
        <v>1028948.9658545381</v>
      </c>
      <c r="L162" s="138">
        <v>1475069.7475866328</v>
      </c>
      <c r="M162" s="139">
        <v>1475069.7475866319</v>
      </c>
      <c r="N162" s="140">
        <v>59274.61096942531</v>
      </c>
      <c r="O162" s="141">
        <v>59274.610969425106</v>
      </c>
      <c r="P162" s="138">
        <v>-2971.2967330821994</v>
      </c>
      <c r="Q162" s="139">
        <v>-2047.8643888906954</v>
      </c>
      <c r="R162" s="140">
        <v>1299104.2487626155</v>
      </c>
      <c r="S162" s="141">
        <v>462575.5491969813</v>
      </c>
    </row>
    <row r="163" spans="2:19" x14ac:dyDescent="0.2">
      <c r="B163" s="275">
        <v>15</v>
      </c>
      <c r="C163" s="276">
        <v>0.4</v>
      </c>
      <c r="D163" s="138">
        <v>1296942.4010685871</v>
      </c>
      <c r="E163" s="139">
        <v>1443552.9045426201</v>
      </c>
      <c r="F163" s="140">
        <v>1393039.1898661482</v>
      </c>
      <c r="G163" s="141">
        <v>934371.84164625616</v>
      </c>
      <c r="H163" s="138">
        <v>49449.042956117992</v>
      </c>
      <c r="I163" s="139">
        <v>57964.129798163616</v>
      </c>
      <c r="J163" s="140">
        <v>1445599.4106922015</v>
      </c>
      <c r="K163" s="141">
        <v>1075222.2195655243</v>
      </c>
      <c r="L163" s="138">
        <v>1475069.7475866273</v>
      </c>
      <c r="M163" s="139">
        <v>1475069.7475866328</v>
      </c>
      <c r="N163" s="140">
        <v>59274.610969424873</v>
      </c>
      <c r="O163" s="141">
        <v>59274.610969425252</v>
      </c>
      <c r="P163" s="138">
        <v>-2739.7533917560359</v>
      </c>
      <c r="Q163" s="139">
        <v>-2089.7504230148916</v>
      </c>
      <c r="R163" s="140">
        <v>1205612.0540337875</v>
      </c>
      <c r="S163" s="141">
        <v>861503.03934373125</v>
      </c>
    </row>
    <row r="164" spans="2:19" x14ac:dyDescent="0.2">
      <c r="B164" s="275">
        <v>15</v>
      </c>
      <c r="C164" s="276">
        <v>0.5</v>
      </c>
      <c r="D164" s="138">
        <v>1326405.2369435222</v>
      </c>
      <c r="E164" s="139">
        <v>1416867.1638115172</v>
      </c>
      <c r="F164" s="140">
        <v>1340382.8961406206</v>
      </c>
      <c r="G164" s="141">
        <v>1009914.2915154169</v>
      </c>
      <c r="H164" s="138">
        <v>51196.254491763088</v>
      </c>
      <c r="I164" s="139">
        <v>57690.814233984289</v>
      </c>
      <c r="J164" s="140">
        <v>1414429.2304900601</v>
      </c>
      <c r="K164" s="141">
        <v>1147897.1433877901</v>
      </c>
      <c r="L164" s="138">
        <v>1475069.7475866273</v>
      </c>
      <c r="M164" s="139">
        <v>1475069.7475866287</v>
      </c>
      <c r="N164" s="140">
        <v>59274.610969424873</v>
      </c>
      <c r="O164" s="141">
        <v>59274.610969424932</v>
      </c>
      <c r="P164" s="138">
        <v>-2338.8938769568922</v>
      </c>
      <c r="Q164" s="139">
        <v>-2089.7504230148916</v>
      </c>
      <c r="R164" s="140">
        <v>1077133.3837937841</v>
      </c>
      <c r="S164" s="141">
        <v>861503.03934373125</v>
      </c>
    </row>
    <row r="165" spans="2:19" x14ac:dyDescent="0.2">
      <c r="B165" s="275">
        <v>15</v>
      </c>
      <c r="C165" s="276">
        <v>0.6</v>
      </c>
      <c r="D165" s="138">
        <v>1354702.7861882176</v>
      </c>
      <c r="E165" s="139">
        <v>1400370.8361692622</v>
      </c>
      <c r="F165" s="140">
        <v>1243383.7056386091</v>
      </c>
      <c r="G165" s="141">
        <v>1113206.2060851085</v>
      </c>
      <c r="H165" s="138">
        <v>52836.251812576244</v>
      </c>
      <c r="I165" s="139">
        <v>56795.214531237478</v>
      </c>
      <c r="J165" s="140">
        <v>1391685.5569794457</v>
      </c>
      <c r="K165" s="141">
        <v>1242454.4399292152</v>
      </c>
      <c r="L165" s="138">
        <v>1475069.7475866273</v>
      </c>
      <c r="M165" s="139">
        <v>1475069.7475866328</v>
      </c>
      <c r="N165" s="140">
        <v>59274.610969424873</v>
      </c>
      <c r="O165" s="141">
        <v>59274.610969425252</v>
      </c>
      <c r="P165" s="138">
        <v>0</v>
      </c>
      <c r="Q165" s="139">
        <v>-2158.369386733626</v>
      </c>
      <c r="R165" s="140">
        <v>0</v>
      </c>
      <c r="S165" s="141">
        <v>976027.31378743239</v>
      </c>
    </row>
    <row r="166" spans="2:19" x14ac:dyDescent="0.2">
      <c r="B166" s="275">
        <v>15</v>
      </c>
      <c r="C166" s="276">
        <v>0.7</v>
      </c>
      <c r="D166" s="138">
        <v>1385093.6450281094</v>
      </c>
      <c r="E166" s="139">
        <v>1371558.0608790109</v>
      </c>
      <c r="F166" s="140">
        <v>1147017.20104066</v>
      </c>
      <c r="G166" s="141">
        <v>1208042.8919562728</v>
      </c>
      <c r="H166" s="138">
        <v>54674.159502965209</v>
      </c>
      <c r="I166" s="139">
        <v>53854.811130265633</v>
      </c>
      <c r="J166" s="140">
        <v>1252106.8441995948</v>
      </c>
      <c r="K166" s="141">
        <v>1288548.6803230587</v>
      </c>
      <c r="L166" s="138">
        <v>1475069.7475866268</v>
      </c>
      <c r="M166" s="139">
        <v>1469417.5773925756</v>
      </c>
      <c r="N166" s="140">
        <v>59274.610969424873</v>
      </c>
      <c r="O166" s="141">
        <v>59820.420350149958</v>
      </c>
      <c r="P166" s="138">
        <v>0</v>
      </c>
      <c r="Q166" s="139">
        <v>-2245.9173231549648</v>
      </c>
      <c r="R166" s="140">
        <v>0</v>
      </c>
      <c r="S166" s="141">
        <v>1051492.731999323</v>
      </c>
    </row>
    <row r="167" spans="2:19" x14ac:dyDescent="0.2">
      <c r="B167" s="275">
        <v>15</v>
      </c>
      <c r="C167" s="276">
        <v>0.8</v>
      </c>
      <c r="D167" s="138">
        <v>1415171.0064217604</v>
      </c>
      <c r="E167" s="139">
        <v>1333896.6636886958</v>
      </c>
      <c r="F167" s="140">
        <v>1012449.602350435</v>
      </c>
      <c r="G167" s="141">
        <v>1314402.0972438976</v>
      </c>
      <c r="H167" s="138">
        <v>56334.832253657354</v>
      </c>
      <c r="I167" s="139">
        <v>52956.938900424153</v>
      </c>
      <c r="J167" s="140">
        <v>1243600.8879189398</v>
      </c>
      <c r="K167" s="141">
        <v>1386807.7732792581</v>
      </c>
      <c r="L167" s="138">
        <v>1475069.7475866273</v>
      </c>
      <c r="M167" s="139">
        <v>1469417.5773925793</v>
      </c>
      <c r="N167" s="140">
        <v>59274.610969424873</v>
      </c>
      <c r="O167" s="141">
        <v>59820.420350150278</v>
      </c>
      <c r="P167" s="138">
        <v>0</v>
      </c>
      <c r="Q167" s="139">
        <v>-2739.7533917560359</v>
      </c>
      <c r="R167" s="140">
        <v>0</v>
      </c>
      <c r="S167" s="141">
        <v>1205612.0540337875</v>
      </c>
    </row>
    <row r="168" spans="2:19" x14ac:dyDescent="0.2">
      <c r="B168" s="275">
        <v>15</v>
      </c>
      <c r="C168" s="276">
        <v>0.9</v>
      </c>
      <c r="D168" s="138">
        <v>1447595.6820300559</v>
      </c>
      <c r="E168" s="139">
        <v>1292491.2269046654</v>
      </c>
      <c r="F168" s="140">
        <v>801507.11503177998</v>
      </c>
      <c r="G168" s="141">
        <v>1408217.1279916202</v>
      </c>
      <c r="H168" s="138">
        <v>58074.954276751596</v>
      </c>
      <c r="I168" s="139">
        <v>50398.558479756713</v>
      </c>
      <c r="J168" s="140">
        <v>1068557.8362714632</v>
      </c>
      <c r="K168" s="141">
        <v>1440071.8023708265</v>
      </c>
      <c r="L168" s="138">
        <v>1475654.9908942494</v>
      </c>
      <c r="M168" s="139">
        <v>1469417.5773925779</v>
      </c>
      <c r="N168" s="140">
        <v>58330.634209307391</v>
      </c>
      <c r="O168" s="141">
        <v>59820.420350150074</v>
      </c>
      <c r="P168" s="138">
        <v>0</v>
      </c>
      <c r="Q168" s="139">
        <v>-3333.7683116252156</v>
      </c>
      <c r="R168" s="140">
        <v>0</v>
      </c>
      <c r="S168" s="141">
        <v>1374648.0182875751</v>
      </c>
    </row>
    <row r="169" spans="2:19" x14ac:dyDescent="0.2">
      <c r="B169" s="277">
        <v>15</v>
      </c>
      <c r="C169" s="278">
        <v>1</v>
      </c>
      <c r="D169" s="142">
        <v>1475654.9908942424</v>
      </c>
      <c r="E169" s="143">
        <v>1172507.8335224928</v>
      </c>
      <c r="F169" s="144">
        <v>501247.02623438573</v>
      </c>
      <c r="G169" s="145">
        <v>1502045.8481961328</v>
      </c>
      <c r="H169" s="142">
        <v>59820.420350150249</v>
      </c>
      <c r="I169" s="143">
        <v>42327.392730266627</v>
      </c>
      <c r="J169" s="144">
        <v>790493.97568608494</v>
      </c>
      <c r="K169" s="145">
        <v>1502045.8481961328</v>
      </c>
      <c r="L169" s="142">
        <v>1475654.9908951463</v>
      </c>
      <c r="M169" s="143">
        <v>1469417.5773925774</v>
      </c>
      <c r="N169" s="144">
        <v>58330.63420936327</v>
      </c>
      <c r="O169" s="145">
        <v>59820.420350150103</v>
      </c>
      <c r="P169" s="142">
        <v>0</v>
      </c>
      <c r="Q169" s="143">
        <v>-4547.6440094712161</v>
      </c>
      <c r="R169" s="144">
        <v>0</v>
      </c>
      <c r="S169" s="145">
        <v>1502045.8481961328</v>
      </c>
    </row>
    <row r="170" spans="2:19" x14ac:dyDescent="0.2">
      <c r="B170" s="273">
        <v>16</v>
      </c>
      <c r="C170" s="274">
        <v>0</v>
      </c>
      <c r="D170" s="134">
        <v>1258481.464579426</v>
      </c>
      <c r="E170" s="135">
        <v>1604729.7347750582</v>
      </c>
      <c r="F170" s="136">
        <v>1685899.2441112115</v>
      </c>
      <c r="G170" s="137">
        <v>697206.96177212941</v>
      </c>
      <c r="H170" s="134">
        <v>45874.305151405861</v>
      </c>
      <c r="I170" s="135">
        <v>65756.06741717452</v>
      </c>
      <c r="J170" s="136">
        <v>1686077.4226984109</v>
      </c>
      <c r="K170" s="137">
        <v>1009822.4382837733</v>
      </c>
      <c r="L170" s="134">
        <v>1601791.0659136355</v>
      </c>
      <c r="M170" s="135">
        <v>1604729.7347750661</v>
      </c>
      <c r="N170" s="136">
        <v>65156.491882738657</v>
      </c>
      <c r="O170" s="137">
        <v>64306.578711942595</v>
      </c>
      <c r="P170" s="134">
        <v>-4284.9086355742475</v>
      </c>
      <c r="Q170" s="135">
        <v>0</v>
      </c>
      <c r="R170" s="136">
        <v>1686077.4226984112</v>
      </c>
      <c r="S170" s="137">
        <v>0</v>
      </c>
    </row>
    <row r="171" spans="2:19" x14ac:dyDescent="0.2">
      <c r="B171" s="275">
        <v>16</v>
      </c>
      <c r="C171" s="276">
        <v>0.1</v>
      </c>
      <c r="D171" s="138">
        <v>1297150.4529784673</v>
      </c>
      <c r="E171" s="139">
        <v>1596386.3439014025</v>
      </c>
      <c r="F171" s="140">
        <v>1658657.1675651383</v>
      </c>
      <c r="G171" s="141">
        <v>894708.30171869206</v>
      </c>
      <c r="H171" s="138">
        <v>51242.05926734602</v>
      </c>
      <c r="I171" s="139">
        <v>65079.955769565539</v>
      </c>
      <c r="J171" s="140">
        <v>1658657.1675651383</v>
      </c>
      <c r="K171" s="141">
        <v>1110583.0244853045</v>
      </c>
      <c r="L171" s="138">
        <v>1601791.0659136081</v>
      </c>
      <c r="M171" s="139">
        <v>1601791.0659136085</v>
      </c>
      <c r="N171" s="140">
        <v>65156.491882734961</v>
      </c>
      <c r="O171" s="141">
        <v>65156.491882734932</v>
      </c>
      <c r="P171" s="138">
        <v>-3318.6778010278649</v>
      </c>
      <c r="Q171" s="139">
        <v>-1883.337691964698</v>
      </c>
      <c r="R171" s="140">
        <v>1664640.8116724279</v>
      </c>
      <c r="S171" s="141">
        <v>291026.95602102857</v>
      </c>
    </row>
    <row r="172" spans="2:19" x14ac:dyDescent="0.2">
      <c r="B172" s="275">
        <v>16</v>
      </c>
      <c r="C172" s="276">
        <v>0.2</v>
      </c>
      <c r="D172" s="138">
        <v>1327283.177328754</v>
      </c>
      <c r="E172" s="139">
        <v>1596168.0665846269</v>
      </c>
      <c r="F172" s="140">
        <v>1649899.7482763075</v>
      </c>
      <c r="G172" s="141">
        <v>895108.54566196329</v>
      </c>
      <c r="H172" s="138">
        <v>51242.05926734602</v>
      </c>
      <c r="I172" s="139">
        <v>64194.028583207546</v>
      </c>
      <c r="J172" s="140">
        <v>1658657.1675651378</v>
      </c>
      <c r="K172" s="141">
        <v>1147109.507919922</v>
      </c>
      <c r="L172" s="138">
        <v>1601791.0659136006</v>
      </c>
      <c r="M172" s="139">
        <v>1601791.0659136029</v>
      </c>
      <c r="N172" s="140">
        <v>65156.491882734525</v>
      </c>
      <c r="O172" s="141">
        <v>65156.491882734874</v>
      </c>
      <c r="P172" s="138">
        <v>-3318.6778010278649</v>
      </c>
      <c r="Q172" s="139">
        <v>-1896.4269271009398</v>
      </c>
      <c r="R172" s="140">
        <v>1664640.8116724279</v>
      </c>
      <c r="S172" s="141">
        <v>358997.04488882521</v>
      </c>
    </row>
    <row r="173" spans="2:19" x14ac:dyDescent="0.2">
      <c r="B173" s="275">
        <v>16</v>
      </c>
      <c r="C173" s="276">
        <v>0.3</v>
      </c>
      <c r="D173" s="138">
        <v>1368453.1858357226</v>
      </c>
      <c r="E173" s="139">
        <v>1595748.0446149434</v>
      </c>
      <c r="F173" s="140">
        <v>1621268.8561586107</v>
      </c>
      <c r="G173" s="141">
        <v>1009822.4382837665</v>
      </c>
      <c r="H173" s="138">
        <v>51919.201517844165</v>
      </c>
      <c r="I173" s="139">
        <v>63755.384775265615</v>
      </c>
      <c r="J173" s="140">
        <v>1655116.1354760383</v>
      </c>
      <c r="K173" s="141">
        <v>1266639.8925109108</v>
      </c>
      <c r="L173" s="138">
        <v>1601791.0659136025</v>
      </c>
      <c r="M173" s="139">
        <v>1601791.0659136085</v>
      </c>
      <c r="N173" s="140">
        <v>65156.491882734786</v>
      </c>
      <c r="O173" s="141">
        <v>65156.491882734961</v>
      </c>
      <c r="P173" s="138">
        <v>-3034.9922173447412</v>
      </c>
      <c r="Q173" s="139">
        <v>-1917.7960208986187</v>
      </c>
      <c r="R173" s="140">
        <v>1454188.9443270941</v>
      </c>
      <c r="S173" s="141">
        <v>977462.41070410016</v>
      </c>
    </row>
    <row r="174" spans="2:19" x14ac:dyDescent="0.2">
      <c r="B174" s="275">
        <v>16</v>
      </c>
      <c r="C174" s="276">
        <v>0.4</v>
      </c>
      <c r="D174" s="138">
        <v>1406263.7014857267</v>
      </c>
      <c r="E174" s="139">
        <v>1564767.1758102376</v>
      </c>
      <c r="F174" s="140">
        <v>1585054.431062741</v>
      </c>
      <c r="G174" s="141">
        <v>1118001.9502510955</v>
      </c>
      <c r="H174" s="138">
        <v>53865.404100352374</v>
      </c>
      <c r="I174" s="139">
        <v>63266.601084692695</v>
      </c>
      <c r="J174" s="140">
        <v>1619712.0128679592</v>
      </c>
      <c r="K174" s="141">
        <v>1285364.0541464244</v>
      </c>
      <c r="L174" s="138">
        <v>1601791.0659135894</v>
      </c>
      <c r="M174" s="139">
        <v>1601791.0659136015</v>
      </c>
      <c r="N174" s="140">
        <v>65156.491882732982</v>
      </c>
      <c r="O174" s="141">
        <v>65156.491882734525</v>
      </c>
      <c r="P174" s="138">
        <v>-2615.967314953843</v>
      </c>
      <c r="Q174" s="139">
        <v>-1917.7960208986187</v>
      </c>
      <c r="R174" s="140">
        <v>1397253.3948557973</v>
      </c>
      <c r="S174" s="141">
        <v>977462.41070410039</v>
      </c>
    </row>
    <row r="175" spans="2:19" x14ac:dyDescent="0.2">
      <c r="B175" s="275">
        <v>16</v>
      </c>
      <c r="C175" s="276">
        <v>0.5</v>
      </c>
      <c r="D175" s="138">
        <v>1431145.1074691734</v>
      </c>
      <c r="E175" s="139">
        <v>1552372.5748446414</v>
      </c>
      <c r="F175" s="140">
        <v>1532495.3736259206</v>
      </c>
      <c r="G175" s="141">
        <v>1192123.9220154728</v>
      </c>
      <c r="H175" s="138">
        <v>55889.855096057639</v>
      </c>
      <c r="I175" s="139">
        <v>62640.776777826919</v>
      </c>
      <c r="J175" s="140">
        <v>1569490.0287832383</v>
      </c>
      <c r="K175" s="141">
        <v>1352181.0565264467</v>
      </c>
      <c r="L175" s="138">
        <v>1601791.0659136137</v>
      </c>
      <c r="M175" s="139">
        <v>1601791.0659136081</v>
      </c>
      <c r="N175" s="140">
        <v>65156.491882736242</v>
      </c>
      <c r="O175" s="141">
        <v>65156.491882734932</v>
      </c>
      <c r="P175" s="138">
        <v>-2190.8887836895883</v>
      </c>
      <c r="Q175" s="139">
        <v>-1917.7960208986187</v>
      </c>
      <c r="R175" s="140">
        <v>1188578.8223548806</v>
      </c>
      <c r="S175" s="141">
        <v>977462.41070410016</v>
      </c>
    </row>
    <row r="176" spans="2:19" x14ac:dyDescent="0.2">
      <c r="B176" s="275">
        <v>16</v>
      </c>
      <c r="C176" s="276">
        <v>0.6</v>
      </c>
      <c r="D176" s="138">
        <v>1465978.6157620347</v>
      </c>
      <c r="E176" s="139">
        <v>1518109.4883411212</v>
      </c>
      <c r="F176" s="140">
        <v>1441818.0728082345</v>
      </c>
      <c r="G176" s="141">
        <v>1292738.9692620023</v>
      </c>
      <c r="H176" s="138">
        <v>57827.90378730846</v>
      </c>
      <c r="I176" s="139">
        <v>59752.350100383541</v>
      </c>
      <c r="J176" s="140">
        <v>1509972.1950366935</v>
      </c>
      <c r="K176" s="141">
        <v>1415573.8624516977</v>
      </c>
      <c r="L176" s="138">
        <v>1601791.0659136067</v>
      </c>
      <c r="M176" s="139">
        <v>1595748.0446149663</v>
      </c>
      <c r="N176" s="140">
        <v>65156.491882734932</v>
      </c>
      <c r="O176" s="141">
        <v>65756.067417177575</v>
      </c>
      <c r="P176" s="138">
        <v>0</v>
      </c>
      <c r="Q176" s="139">
        <v>-1995.0661901712447</v>
      </c>
      <c r="R176" s="140">
        <v>0</v>
      </c>
      <c r="S176" s="141">
        <v>1099970.4260721551</v>
      </c>
    </row>
    <row r="177" spans="2:22" x14ac:dyDescent="0.2">
      <c r="B177" s="275">
        <v>16</v>
      </c>
      <c r="C177" s="276">
        <v>0.7</v>
      </c>
      <c r="D177" s="138">
        <v>1500672.0093588901</v>
      </c>
      <c r="E177" s="139">
        <v>1478358.9038626642</v>
      </c>
      <c r="F177" s="140">
        <v>1334334.0832727789</v>
      </c>
      <c r="G177" s="141">
        <v>1403223.136298114</v>
      </c>
      <c r="H177" s="138">
        <v>59786.307508207829</v>
      </c>
      <c r="I177" s="139">
        <v>58300.786321704218</v>
      </c>
      <c r="J177" s="140">
        <v>1415016.5201932976</v>
      </c>
      <c r="K177" s="141">
        <v>1503838.1835446432</v>
      </c>
      <c r="L177" s="138">
        <v>1604729.7347750671</v>
      </c>
      <c r="M177" s="139">
        <v>1595748.0446149518</v>
      </c>
      <c r="N177" s="140">
        <v>64306.578711942595</v>
      </c>
      <c r="O177" s="141">
        <v>65756.067417174985</v>
      </c>
      <c r="P177" s="138">
        <v>0</v>
      </c>
      <c r="Q177" s="139">
        <v>-2177.5975300955324</v>
      </c>
      <c r="R177" s="140">
        <v>0</v>
      </c>
      <c r="S177" s="141">
        <v>1182254.2218850728</v>
      </c>
    </row>
    <row r="178" spans="2:22" x14ac:dyDescent="0.2">
      <c r="B178" s="275">
        <v>16</v>
      </c>
      <c r="C178" s="276">
        <v>0.8</v>
      </c>
      <c r="D178" s="138">
        <v>1535463.3291618966</v>
      </c>
      <c r="E178" s="139">
        <v>1446285.5294208603</v>
      </c>
      <c r="F178" s="140">
        <v>1233349.9015401481</v>
      </c>
      <c r="G178" s="141">
        <v>1492748.9823421682</v>
      </c>
      <c r="H178" s="138">
        <v>61795.154494944203</v>
      </c>
      <c r="I178" s="139">
        <v>57086.417856046552</v>
      </c>
      <c r="J178" s="140">
        <v>1371987.3678317484</v>
      </c>
      <c r="K178" s="141">
        <v>1558965.9130965751</v>
      </c>
      <c r="L178" s="138">
        <v>1604729.734775068</v>
      </c>
      <c r="M178" s="139">
        <v>1595748.0446149509</v>
      </c>
      <c r="N178" s="140">
        <v>64306.57871194277</v>
      </c>
      <c r="O178" s="141">
        <v>65756.067417174985</v>
      </c>
      <c r="P178" s="138">
        <v>0</v>
      </c>
      <c r="Q178" s="139">
        <v>-2522.5479951247689</v>
      </c>
      <c r="R178" s="140">
        <v>0</v>
      </c>
      <c r="S178" s="141">
        <v>1349276.2790156987</v>
      </c>
    </row>
    <row r="179" spans="2:22" x14ac:dyDescent="0.2">
      <c r="B179" s="275">
        <v>16</v>
      </c>
      <c r="C179" s="276">
        <v>0.9</v>
      </c>
      <c r="D179" s="138">
        <v>1570227.737377947</v>
      </c>
      <c r="E179" s="139">
        <v>1386099.0749941522</v>
      </c>
      <c r="F179" s="140">
        <v>1037296.5282264627</v>
      </c>
      <c r="G179" s="141">
        <v>1596655.9230981953</v>
      </c>
      <c r="H179" s="138">
        <v>63772.742492731806</v>
      </c>
      <c r="I179" s="139">
        <v>53914.220449481159</v>
      </c>
      <c r="J179" s="140">
        <v>1197335.6270671794</v>
      </c>
      <c r="K179" s="141">
        <v>1619635.9585560586</v>
      </c>
      <c r="L179" s="138">
        <v>1604729.7347750582</v>
      </c>
      <c r="M179" s="139">
        <v>1595748.0446149518</v>
      </c>
      <c r="N179" s="140">
        <v>64306.578711942129</v>
      </c>
      <c r="O179" s="141">
        <v>65756.067417174956</v>
      </c>
      <c r="P179" s="138">
        <v>0</v>
      </c>
      <c r="Q179" s="139">
        <v>-3086.9738067717553</v>
      </c>
      <c r="R179" s="140">
        <v>0</v>
      </c>
      <c r="S179" s="141">
        <v>1539768.0290459776</v>
      </c>
    </row>
    <row r="180" spans="2:22" x14ac:dyDescent="0.2">
      <c r="B180" s="277">
        <v>16</v>
      </c>
      <c r="C180" s="278">
        <v>1</v>
      </c>
      <c r="D180" s="142">
        <v>1604729.7347750582</v>
      </c>
      <c r="E180" s="143">
        <v>1257304.8707442076</v>
      </c>
      <c r="F180" s="144">
        <v>697206.96177212941</v>
      </c>
      <c r="G180" s="145">
        <v>1686077.4226984119</v>
      </c>
      <c r="H180" s="142">
        <v>65756.067417174898</v>
      </c>
      <c r="I180" s="143">
        <v>45874.305151405104</v>
      </c>
      <c r="J180" s="144">
        <v>1009822.4382837722</v>
      </c>
      <c r="K180" s="145">
        <v>1686077.4226984114</v>
      </c>
      <c r="L180" s="142">
        <v>1604729.7347750661</v>
      </c>
      <c r="M180" s="143">
        <v>1595748.0446149891</v>
      </c>
      <c r="N180" s="144">
        <v>64306.578711942595</v>
      </c>
      <c r="O180" s="145">
        <v>65756.067417180486</v>
      </c>
      <c r="P180" s="142">
        <v>0</v>
      </c>
      <c r="Q180" s="143">
        <v>-4284.9086355742475</v>
      </c>
      <c r="R180" s="144">
        <v>0</v>
      </c>
      <c r="S180" s="145">
        <v>1686077.4226984114</v>
      </c>
    </row>
    <row r="181" spans="2:22" x14ac:dyDescent="0.2">
      <c r="B181" s="273">
        <v>17</v>
      </c>
      <c r="C181" s="274">
        <v>0</v>
      </c>
      <c r="D181" s="134">
        <v>1436826.3017893063</v>
      </c>
      <c r="E181" s="135">
        <v>1734947.7293279117</v>
      </c>
      <c r="F181" s="136">
        <v>1851209.4386793189</v>
      </c>
      <c r="G181" s="137">
        <v>533621.9665364871</v>
      </c>
      <c r="H181" s="134">
        <v>50075.690910391975</v>
      </c>
      <c r="I181" s="135">
        <v>71517.575742259563</v>
      </c>
      <c r="J181" s="136">
        <v>1851251.1642493897</v>
      </c>
      <c r="K181" s="137">
        <v>1234855.4269275751</v>
      </c>
      <c r="L181" s="134">
        <v>1730816.2254295943</v>
      </c>
      <c r="M181" s="135">
        <v>1734947.7293279374</v>
      </c>
      <c r="N181" s="136">
        <v>71212.982524106192</v>
      </c>
      <c r="O181" s="137">
        <v>67776.007360104733</v>
      </c>
      <c r="P181" s="134">
        <v>-4082.1125756449183</v>
      </c>
      <c r="Q181" s="135">
        <v>0</v>
      </c>
      <c r="R181" s="136">
        <v>1851251.1642494171</v>
      </c>
      <c r="S181" s="137">
        <v>0</v>
      </c>
    </row>
    <row r="182" spans="2:22" x14ac:dyDescent="0.2">
      <c r="B182" s="275">
        <v>17</v>
      </c>
      <c r="C182" s="276">
        <v>0.1</v>
      </c>
      <c r="D182" s="138">
        <v>1436826.3017893073</v>
      </c>
      <c r="E182" s="139">
        <v>1734461.1092396185</v>
      </c>
      <c r="F182" s="140">
        <v>1851209.4386793193</v>
      </c>
      <c r="G182" s="141">
        <v>750967.23680801527</v>
      </c>
      <c r="H182" s="138">
        <v>52305.446626144927</v>
      </c>
      <c r="I182" s="139">
        <v>70652.023954174045</v>
      </c>
      <c r="J182" s="140">
        <v>1851209.4386793189</v>
      </c>
      <c r="K182" s="141">
        <v>1326794.2073243365</v>
      </c>
      <c r="L182" s="138">
        <v>1730816.2254295831</v>
      </c>
      <c r="M182" s="139">
        <v>1734653.2242438004</v>
      </c>
      <c r="N182" s="140">
        <v>71212.982524104649</v>
      </c>
      <c r="O182" s="141">
        <v>68599.228229610744</v>
      </c>
      <c r="P182" s="138">
        <v>-3124.0636531602067</v>
      </c>
      <c r="Q182" s="139">
        <v>-1716.4764486335916</v>
      </c>
      <c r="R182" s="140">
        <v>1824133.2311678124</v>
      </c>
      <c r="S182" s="141">
        <v>1109175.502235618</v>
      </c>
    </row>
    <row r="183" spans="2:22" x14ac:dyDescent="0.2">
      <c r="B183" s="275">
        <v>17</v>
      </c>
      <c r="C183" s="276">
        <v>0.2</v>
      </c>
      <c r="D183" s="138">
        <v>1436826.3017893068</v>
      </c>
      <c r="E183" s="139">
        <v>1734166.6041554899</v>
      </c>
      <c r="F183" s="140">
        <v>1851209.4386793189</v>
      </c>
      <c r="G183" s="141">
        <v>832062.00325403363</v>
      </c>
      <c r="H183" s="138">
        <v>58460.885246356484</v>
      </c>
      <c r="I183" s="139">
        <v>69825.351817252842</v>
      </c>
      <c r="J183" s="140">
        <v>1822561.8826444435</v>
      </c>
      <c r="K183" s="141">
        <v>1375654.7814258656</v>
      </c>
      <c r="L183" s="138">
        <v>1730816.2254295943</v>
      </c>
      <c r="M183" s="139">
        <v>1734653.224243799</v>
      </c>
      <c r="N183" s="140">
        <v>71212.982524106104</v>
      </c>
      <c r="O183" s="141">
        <v>68599.228229610744</v>
      </c>
      <c r="P183" s="138">
        <v>-3124.0636531597993</v>
      </c>
      <c r="Q183" s="139">
        <v>-1716.4764486335916</v>
      </c>
      <c r="R183" s="140">
        <v>1824133.2311678259</v>
      </c>
      <c r="S183" s="141">
        <v>1109175.5022356175</v>
      </c>
    </row>
    <row r="184" spans="2:22" x14ac:dyDescent="0.2">
      <c r="B184" s="275">
        <v>17</v>
      </c>
      <c r="C184" s="276">
        <v>0.3</v>
      </c>
      <c r="D184" s="138">
        <v>1482518.9751927329</v>
      </c>
      <c r="E184" s="139">
        <v>1733807.950269901</v>
      </c>
      <c r="F184" s="140">
        <v>1822561.8826444435</v>
      </c>
      <c r="G184" s="141">
        <v>933166.89730988117</v>
      </c>
      <c r="H184" s="138">
        <v>58460.885246356484</v>
      </c>
      <c r="I184" s="139">
        <v>69537.038443346857</v>
      </c>
      <c r="J184" s="140">
        <v>1822561.8826444426</v>
      </c>
      <c r="K184" s="141">
        <v>1437639.7986488061</v>
      </c>
      <c r="L184" s="138">
        <v>1730816.2254294551</v>
      </c>
      <c r="M184" s="139">
        <v>1734294.5703581942</v>
      </c>
      <c r="N184" s="140">
        <v>71212.982524087332</v>
      </c>
      <c r="O184" s="141">
        <v>69357.555649337999</v>
      </c>
      <c r="P184" s="138">
        <v>-2921.5261961981014</v>
      </c>
      <c r="Q184" s="139">
        <v>-1716.4764486335916</v>
      </c>
      <c r="R184" s="140">
        <v>1744158.4397427666</v>
      </c>
      <c r="S184" s="141">
        <v>1109175.5022356175</v>
      </c>
    </row>
    <row r="185" spans="2:22" x14ac:dyDescent="0.2">
      <c r="B185" s="275">
        <v>17</v>
      </c>
      <c r="C185" s="276">
        <v>0.4</v>
      </c>
      <c r="D185" s="138">
        <v>1522562.0372458536</v>
      </c>
      <c r="E185" s="139">
        <v>1725368.2133757246</v>
      </c>
      <c r="F185" s="140">
        <v>1773056.5154164562</v>
      </c>
      <c r="G185" s="141">
        <v>1078175.4172812458</v>
      </c>
      <c r="H185" s="138">
        <v>58681.162643603195</v>
      </c>
      <c r="I185" s="139">
        <v>67941.175872938213</v>
      </c>
      <c r="J185" s="140">
        <v>1822291.7601891502</v>
      </c>
      <c r="K185" s="141">
        <v>1497541.0437472658</v>
      </c>
      <c r="L185" s="138">
        <v>1730816.2254296534</v>
      </c>
      <c r="M185" s="139">
        <v>1734294.5703581914</v>
      </c>
      <c r="N185" s="140">
        <v>71212.982524114137</v>
      </c>
      <c r="O185" s="141">
        <v>69357.555649337999</v>
      </c>
      <c r="P185" s="138">
        <v>-2517.8111749230302</v>
      </c>
      <c r="Q185" s="139">
        <v>-1716.4764486335916</v>
      </c>
      <c r="R185" s="140">
        <v>1532444.7273773076</v>
      </c>
      <c r="S185" s="141">
        <v>1109175.502235618</v>
      </c>
    </row>
    <row r="186" spans="2:22" x14ac:dyDescent="0.2">
      <c r="B186" s="275">
        <v>17</v>
      </c>
      <c r="C186" s="276">
        <v>0.5</v>
      </c>
      <c r="D186" s="138">
        <v>1547507.4207831693</v>
      </c>
      <c r="E186" s="139">
        <v>1719781.6138763137</v>
      </c>
      <c r="F186" s="140">
        <v>1714280.6653037253</v>
      </c>
      <c r="G186" s="141">
        <v>1234855.426927567</v>
      </c>
      <c r="H186" s="138">
        <v>60808.855067426601</v>
      </c>
      <c r="I186" s="139">
        <v>67755.131560763868</v>
      </c>
      <c r="J186" s="140">
        <v>1787554.1643670006</v>
      </c>
      <c r="K186" s="141">
        <v>1547762.8251639486</v>
      </c>
      <c r="L186" s="138">
        <v>1730816.2254295831</v>
      </c>
      <c r="M186" s="139">
        <v>1733807.9502698823</v>
      </c>
      <c r="N186" s="140">
        <v>71212.982524104649</v>
      </c>
      <c r="O186" s="141">
        <v>70282.758707637811</v>
      </c>
      <c r="P186" s="138">
        <v>-1974.2925434874778</v>
      </c>
      <c r="Q186" s="139">
        <v>-1716.4764486335916</v>
      </c>
      <c r="R186" s="140">
        <v>1301311.9756798556</v>
      </c>
      <c r="S186" s="141">
        <v>1109175.5022356175</v>
      </c>
    </row>
    <row r="187" spans="2:22" x14ac:dyDescent="0.2">
      <c r="B187" s="275">
        <v>17</v>
      </c>
      <c r="C187" s="276">
        <v>0.6</v>
      </c>
      <c r="D187" s="138">
        <v>1585492.6496153541</v>
      </c>
      <c r="E187" s="139">
        <v>1689554.5466981872</v>
      </c>
      <c r="F187" s="140">
        <v>1659119.8289094209</v>
      </c>
      <c r="G187" s="141">
        <v>1327161.3948513288</v>
      </c>
      <c r="H187" s="138">
        <v>62948.871980327036</v>
      </c>
      <c r="I187" s="139">
        <v>66786.546364825481</v>
      </c>
      <c r="J187" s="140">
        <v>1713183.345516976</v>
      </c>
      <c r="K187" s="141">
        <v>1608364.1637159595</v>
      </c>
      <c r="L187" s="138">
        <v>1730816.2254295906</v>
      </c>
      <c r="M187" s="139">
        <v>1733807.9502698875</v>
      </c>
      <c r="N187" s="140">
        <v>71212.982524105115</v>
      </c>
      <c r="O187" s="141">
        <v>70282.758707638015</v>
      </c>
      <c r="P187" s="138">
        <v>-1725.4774642390548</v>
      </c>
      <c r="Q187" s="139">
        <v>-1722.4054823333572</v>
      </c>
      <c r="R187" s="140">
        <v>1116006.7370875236</v>
      </c>
      <c r="S187" s="141">
        <v>1115791.3564171232</v>
      </c>
    </row>
    <row r="188" spans="2:22" x14ac:dyDescent="0.2">
      <c r="B188" s="275">
        <v>17</v>
      </c>
      <c r="C188" s="276">
        <v>0.7</v>
      </c>
      <c r="D188" s="138">
        <v>1622710.5497375818</v>
      </c>
      <c r="E188" s="139">
        <v>1660224.4784844548</v>
      </c>
      <c r="F188" s="140">
        <v>1543674.6753529687</v>
      </c>
      <c r="G188" s="141">
        <v>1464501.668158124</v>
      </c>
      <c r="H188" s="138">
        <v>65085.096097673289</v>
      </c>
      <c r="I188" s="139">
        <v>63143.891701134591</v>
      </c>
      <c r="J188" s="140">
        <v>1617157.2874489513</v>
      </c>
      <c r="K188" s="141">
        <v>1707245.2348325816</v>
      </c>
      <c r="L188" s="138">
        <v>1730816.2254295906</v>
      </c>
      <c r="M188" s="139">
        <v>1731174.8793151991</v>
      </c>
      <c r="N188" s="140">
        <v>71212.982524105115</v>
      </c>
      <c r="O188" s="141">
        <v>70454.655104377918</v>
      </c>
      <c r="P188" s="138">
        <v>0</v>
      </c>
      <c r="Q188" s="139">
        <v>-1955.6128951437422</v>
      </c>
      <c r="R188" s="140">
        <v>0</v>
      </c>
      <c r="S188" s="141">
        <v>1297530.6360333436</v>
      </c>
    </row>
    <row r="189" spans="2:22" x14ac:dyDescent="0.2">
      <c r="B189" s="275">
        <v>17</v>
      </c>
      <c r="C189" s="276">
        <v>0.8</v>
      </c>
      <c r="D189" s="138">
        <v>1660174.8809739181</v>
      </c>
      <c r="E189" s="139">
        <v>1611440.6237637715</v>
      </c>
      <c r="F189" s="140">
        <v>1464700.0371290706</v>
      </c>
      <c r="G189" s="141">
        <v>1597610.6545673863</v>
      </c>
      <c r="H189" s="138">
        <v>67235.815396172227</v>
      </c>
      <c r="I189" s="139">
        <v>62436.500649903464</v>
      </c>
      <c r="J189" s="140">
        <v>1549063.5218521429</v>
      </c>
      <c r="K189" s="141">
        <v>1760171.1552900763</v>
      </c>
      <c r="L189" s="138">
        <v>1733461.8219449141</v>
      </c>
      <c r="M189" s="139">
        <v>1730816.2254295826</v>
      </c>
      <c r="N189" s="140">
        <v>70372.692051104124</v>
      </c>
      <c r="O189" s="141">
        <v>71212.982524104475</v>
      </c>
      <c r="P189" s="138">
        <v>0</v>
      </c>
      <c r="Q189" s="139">
        <v>-2399.6979270457814</v>
      </c>
      <c r="R189" s="140">
        <v>0</v>
      </c>
      <c r="S189" s="141">
        <v>1484473.5969088071</v>
      </c>
    </row>
    <row r="190" spans="2:22" x14ac:dyDescent="0.2">
      <c r="B190" s="275">
        <v>17</v>
      </c>
      <c r="C190" s="276">
        <v>0.9</v>
      </c>
      <c r="D190" s="138">
        <v>1697785.3023320197</v>
      </c>
      <c r="E190" s="139">
        <v>1539044.4104475912</v>
      </c>
      <c r="F190" s="140">
        <v>1246309.5751278927</v>
      </c>
      <c r="G190" s="141">
        <v>1730889.0113006071</v>
      </c>
      <c r="H190" s="138">
        <v>69366.239481208962</v>
      </c>
      <c r="I190" s="139">
        <v>60441.058320087497</v>
      </c>
      <c r="J190" s="140">
        <v>1438489.7189822893</v>
      </c>
      <c r="K190" s="141">
        <v>1789672.342235445</v>
      </c>
      <c r="L190" s="138">
        <v>1733655.3376024186</v>
      </c>
      <c r="M190" s="139">
        <v>1730816.225429584</v>
      </c>
      <c r="N190" s="140">
        <v>70357.883763241407</v>
      </c>
      <c r="O190" s="141">
        <v>71212.98252410462</v>
      </c>
      <c r="P190" s="138">
        <v>0</v>
      </c>
      <c r="Q190" s="139">
        <v>-2875.6417984206637</v>
      </c>
      <c r="R190" s="140">
        <v>0</v>
      </c>
      <c r="S190" s="141">
        <v>1691390.7258782091</v>
      </c>
    </row>
    <row r="191" spans="2:22" x14ac:dyDescent="0.2">
      <c r="B191" s="277">
        <v>17</v>
      </c>
      <c r="C191" s="278">
        <v>1</v>
      </c>
      <c r="D191" s="142">
        <v>1734947.7293279117</v>
      </c>
      <c r="E191" s="143">
        <v>1436826.3017893068</v>
      </c>
      <c r="F191" s="144">
        <v>533621.9665364871</v>
      </c>
      <c r="G191" s="145">
        <v>1851209.4386793198</v>
      </c>
      <c r="H191" s="142">
        <v>71517.575742259651</v>
      </c>
      <c r="I191" s="143">
        <v>52305.695559827174</v>
      </c>
      <c r="J191" s="144">
        <v>1234855.4269275756</v>
      </c>
      <c r="K191" s="145">
        <v>1851209.5797820773</v>
      </c>
      <c r="L191" s="142">
        <v>1734947.7293279374</v>
      </c>
      <c r="M191" s="143">
        <v>1719781.61387633</v>
      </c>
      <c r="N191" s="144">
        <v>67776.007360104733</v>
      </c>
      <c r="O191" s="145">
        <v>71517.575742260145</v>
      </c>
      <c r="P191" s="142">
        <v>0</v>
      </c>
      <c r="Q191" s="143">
        <v>-4082.1125756461406</v>
      </c>
      <c r="R191" s="144">
        <v>0</v>
      </c>
      <c r="S191" s="145">
        <v>1851251.1642493838</v>
      </c>
    </row>
    <row r="192" spans="2:22" x14ac:dyDescent="0.2">
      <c r="B192" s="273">
        <v>18</v>
      </c>
      <c r="C192" s="274">
        <v>0</v>
      </c>
      <c r="D192" s="134">
        <v>1455507.7686892143</v>
      </c>
      <c r="E192" s="135">
        <v>1870215.8966827211</v>
      </c>
      <c r="F192" s="136">
        <v>2017369.853005033</v>
      </c>
      <c r="G192" s="137">
        <v>743870.38783623674</v>
      </c>
      <c r="H192" s="134">
        <v>54036.909371423972</v>
      </c>
      <c r="I192" s="135">
        <v>77278.848574284435</v>
      </c>
      <c r="J192" s="136">
        <v>2017570.3039156324</v>
      </c>
      <c r="K192" s="137">
        <v>1420913.1807293652</v>
      </c>
      <c r="L192" s="134">
        <v>1857537.5437565595</v>
      </c>
      <c r="M192" s="135">
        <v>1870215.8966827169</v>
      </c>
      <c r="N192" s="136">
        <v>77094.863437414373</v>
      </c>
      <c r="O192" s="137">
        <v>74020.071889350511</v>
      </c>
      <c r="P192" s="134">
        <v>-3788.9348811734817</v>
      </c>
      <c r="Q192" s="135">
        <v>0</v>
      </c>
      <c r="R192" s="136">
        <v>2017570.303915632</v>
      </c>
      <c r="S192" s="137">
        <v>0</v>
      </c>
      <c r="U192" s="200"/>
      <c r="V192" s="200"/>
    </row>
    <row r="193" spans="2:23" x14ac:dyDescent="0.2">
      <c r="B193" s="275">
        <v>18</v>
      </c>
      <c r="C193" s="276">
        <v>0.1</v>
      </c>
      <c r="D193" s="138">
        <v>1535772.8340697959</v>
      </c>
      <c r="E193" s="139">
        <v>1867740.4344074377</v>
      </c>
      <c r="F193" s="140">
        <v>2010655.374917502</v>
      </c>
      <c r="G193" s="141">
        <v>951656.6160001182</v>
      </c>
      <c r="H193" s="138">
        <v>56361.978282515745</v>
      </c>
      <c r="I193" s="139">
        <v>76398.230880723597</v>
      </c>
      <c r="J193" s="140">
        <v>2010655.3749175025</v>
      </c>
      <c r="K193" s="141">
        <v>1538325.6292752596</v>
      </c>
      <c r="L193" s="138">
        <v>1857537.5437565586</v>
      </c>
      <c r="M193" s="139">
        <v>1867861.9418877852</v>
      </c>
      <c r="N193" s="140">
        <v>77094.863437414344</v>
      </c>
      <c r="O193" s="141">
        <v>74753.192186479486</v>
      </c>
      <c r="P193" s="138">
        <v>-2904.3951428125729</v>
      </c>
      <c r="Q193" s="139">
        <v>-1625.2356846033072</v>
      </c>
      <c r="R193" s="140">
        <v>1977581.8476593415</v>
      </c>
      <c r="S193" s="141">
        <v>1170605.7985655498</v>
      </c>
      <c r="U193" s="200"/>
      <c r="V193" s="200"/>
      <c r="W193" s="315"/>
    </row>
    <row r="194" spans="2:23" x14ac:dyDescent="0.2">
      <c r="B194" s="275">
        <v>18</v>
      </c>
      <c r="C194" s="276">
        <v>0.2</v>
      </c>
      <c r="D194" s="138">
        <v>1537944.4260647832</v>
      </c>
      <c r="E194" s="139">
        <v>1867604.9407810471</v>
      </c>
      <c r="F194" s="140">
        <v>2010297.2416688697</v>
      </c>
      <c r="G194" s="141">
        <v>1067653.3332289422</v>
      </c>
      <c r="H194" s="138">
        <v>60116.086394432816</v>
      </c>
      <c r="I194" s="139">
        <v>76013.709559618816</v>
      </c>
      <c r="J194" s="140">
        <v>1988879.5206181528</v>
      </c>
      <c r="K194" s="141">
        <v>1540248.9155021654</v>
      </c>
      <c r="L194" s="138">
        <v>1857537.5437565581</v>
      </c>
      <c r="M194" s="139">
        <v>1867861.9418877834</v>
      </c>
      <c r="N194" s="140">
        <v>77094.863437414315</v>
      </c>
      <c r="O194" s="141">
        <v>74753.192186479311</v>
      </c>
      <c r="P194" s="138">
        <v>-2904.3951428128057</v>
      </c>
      <c r="Q194" s="139">
        <v>-1625.2356846033072</v>
      </c>
      <c r="R194" s="140">
        <v>1977581.8476593345</v>
      </c>
      <c r="S194" s="141">
        <v>1170605.7985655498</v>
      </c>
      <c r="U194" s="200"/>
      <c r="V194" s="200"/>
      <c r="W194" s="315"/>
    </row>
    <row r="195" spans="2:23" x14ac:dyDescent="0.2">
      <c r="B195" s="275">
        <v>18</v>
      </c>
      <c r="C195" s="276">
        <v>0.3</v>
      </c>
      <c r="D195" s="138">
        <v>1580440.3072239412</v>
      </c>
      <c r="E195" s="139">
        <v>1865183.063725695</v>
      </c>
      <c r="F195" s="140">
        <v>1993804.8286527111</v>
      </c>
      <c r="G195" s="141">
        <v>1164447.0719594911</v>
      </c>
      <c r="H195" s="138">
        <v>61042.471261194587</v>
      </c>
      <c r="I195" s="139">
        <v>74894.501114552986</v>
      </c>
      <c r="J195" s="140">
        <v>1984567.4359671795</v>
      </c>
      <c r="K195" s="141">
        <v>1605862.2432269799</v>
      </c>
      <c r="L195" s="138">
        <v>1857537.5437565544</v>
      </c>
      <c r="M195" s="139">
        <v>1867740.4344074358</v>
      </c>
      <c r="N195" s="140">
        <v>77094.863437414082</v>
      </c>
      <c r="O195" s="141">
        <v>75591.976007072983</v>
      </c>
      <c r="P195" s="138">
        <v>-2726.1374933779298</v>
      </c>
      <c r="Q195" s="139">
        <v>-1625.2356846033072</v>
      </c>
      <c r="R195" s="140">
        <v>1918769.9478288782</v>
      </c>
      <c r="S195" s="141">
        <v>1170605.7985655498</v>
      </c>
      <c r="U195" s="200"/>
      <c r="V195" s="200"/>
      <c r="W195" s="315"/>
    </row>
    <row r="196" spans="2:23" x14ac:dyDescent="0.2">
      <c r="B196" s="275">
        <v>18</v>
      </c>
      <c r="C196" s="276">
        <v>0.4</v>
      </c>
      <c r="D196" s="138">
        <v>1631029.6593973204</v>
      </c>
      <c r="E196" s="139">
        <v>1853811.1862877631</v>
      </c>
      <c r="F196" s="140">
        <v>1963857.398500436</v>
      </c>
      <c r="G196" s="141">
        <v>1273864.3414604911</v>
      </c>
      <c r="H196" s="138">
        <v>63384.456308586465</v>
      </c>
      <c r="I196" s="139">
        <v>73240.61318088515</v>
      </c>
      <c r="J196" s="140">
        <v>1978747.6138793556</v>
      </c>
      <c r="K196" s="141">
        <v>1687683.2330388715</v>
      </c>
      <c r="L196" s="138">
        <v>1857537.5437565399</v>
      </c>
      <c r="M196" s="139">
        <v>1867740.4344074377</v>
      </c>
      <c r="N196" s="140">
        <v>77094.863437411841</v>
      </c>
      <c r="O196" s="141">
        <v>75591.976007073099</v>
      </c>
      <c r="P196" s="138">
        <v>-2281.8435627337021</v>
      </c>
      <c r="Q196" s="139">
        <v>-1625.2356846033072</v>
      </c>
      <c r="R196" s="140">
        <v>1693042.3450876018</v>
      </c>
      <c r="S196" s="141">
        <v>1170605.7985655498</v>
      </c>
      <c r="U196" s="200"/>
      <c r="V196" s="200"/>
      <c r="W196" s="315"/>
    </row>
    <row r="197" spans="2:23" x14ac:dyDescent="0.2">
      <c r="B197" s="275">
        <v>18</v>
      </c>
      <c r="C197" s="276">
        <v>0.5</v>
      </c>
      <c r="D197" s="138">
        <v>1669265.818849612</v>
      </c>
      <c r="E197" s="139">
        <v>1843811.7115236991</v>
      </c>
      <c r="F197" s="140">
        <v>1872931.9130007988</v>
      </c>
      <c r="G197" s="141">
        <v>1420913.1807293675</v>
      </c>
      <c r="H197" s="138">
        <v>65835.519421175006</v>
      </c>
      <c r="I197" s="139">
        <v>73043.625085641892</v>
      </c>
      <c r="J197" s="140">
        <v>1929127.4837182802</v>
      </c>
      <c r="K197" s="141">
        <v>1738664.8329133317</v>
      </c>
      <c r="L197" s="138">
        <v>1857537.5437563532</v>
      </c>
      <c r="M197" s="139">
        <v>1867604.9407810424</v>
      </c>
      <c r="N197" s="140">
        <v>77094.863437386812</v>
      </c>
      <c r="O197" s="141">
        <v>75768.667859679059</v>
      </c>
      <c r="P197" s="138">
        <v>-1909.0774263610947</v>
      </c>
      <c r="Q197" s="139">
        <v>-1625.2356846033072</v>
      </c>
      <c r="R197" s="140">
        <v>1411398.8960355539</v>
      </c>
      <c r="S197" s="141">
        <v>1170605.7985655498</v>
      </c>
    </row>
    <row r="198" spans="2:23" x14ac:dyDescent="0.2">
      <c r="B198" s="275">
        <v>18</v>
      </c>
      <c r="C198" s="276">
        <v>0.6</v>
      </c>
      <c r="D198" s="138">
        <v>1704405.0426640599</v>
      </c>
      <c r="E198" s="139">
        <v>1813848.7074527284</v>
      </c>
      <c r="F198" s="140">
        <v>1807645.752158924</v>
      </c>
      <c r="G198" s="141">
        <v>1526286.2249799741</v>
      </c>
      <c r="H198" s="138">
        <v>68016.311317087326</v>
      </c>
      <c r="I198" s="139">
        <v>69952.138767178403</v>
      </c>
      <c r="J198" s="140">
        <v>1903559.4267315371</v>
      </c>
      <c r="K198" s="141">
        <v>1779540.4543685606</v>
      </c>
      <c r="L198" s="138">
        <v>1865183.0637257025</v>
      </c>
      <c r="M198" s="139">
        <v>1865183.0637256992</v>
      </c>
      <c r="N198" s="140">
        <v>76433.0774452732</v>
      </c>
      <c r="O198" s="141">
        <v>76433.077445272909</v>
      </c>
      <c r="P198" s="138">
        <v>0</v>
      </c>
      <c r="Q198" s="139">
        <v>-1642.3734792563482</v>
      </c>
      <c r="R198" s="140">
        <v>0</v>
      </c>
      <c r="S198" s="141">
        <v>1213645.1605244454</v>
      </c>
      <c r="U198" s="200"/>
      <c r="V198" s="200"/>
      <c r="W198" s="315"/>
    </row>
    <row r="199" spans="2:23" x14ac:dyDescent="0.2">
      <c r="B199" s="275">
        <v>18</v>
      </c>
      <c r="C199" s="276">
        <v>0.7</v>
      </c>
      <c r="D199" s="138">
        <v>1745800.3826699951</v>
      </c>
      <c r="E199" s="139">
        <v>1780751.2152264216</v>
      </c>
      <c r="F199" s="140">
        <v>1739843.0612717657</v>
      </c>
      <c r="G199" s="141">
        <v>1661291.513610133</v>
      </c>
      <c r="H199" s="138">
        <v>70307.54596275225</v>
      </c>
      <c r="I199" s="139">
        <v>69089.108743128658</v>
      </c>
      <c r="J199" s="140">
        <v>1762502.6993718054</v>
      </c>
      <c r="K199" s="141">
        <v>1846258.7024627938</v>
      </c>
      <c r="L199" s="138">
        <v>1865183.0637256992</v>
      </c>
      <c r="M199" s="139">
        <v>1865183.0637256992</v>
      </c>
      <c r="N199" s="140">
        <v>76433.077445272909</v>
      </c>
      <c r="O199" s="141">
        <v>76433.077445272909</v>
      </c>
      <c r="P199" s="138">
        <v>0</v>
      </c>
      <c r="Q199" s="139">
        <v>-2008.4973817836144</v>
      </c>
      <c r="R199" s="140">
        <v>0</v>
      </c>
      <c r="S199" s="141">
        <v>1454092.5392472507</v>
      </c>
      <c r="U199" s="200"/>
      <c r="V199" s="200"/>
      <c r="W199" s="315"/>
    </row>
    <row r="200" spans="2:23" x14ac:dyDescent="0.2">
      <c r="B200" s="275">
        <v>18</v>
      </c>
      <c r="C200" s="276">
        <v>0.8</v>
      </c>
      <c r="D200" s="138">
        <v>1790048.1810241183</v>
      </c>
      <c r="E200" s="139">
        <v>1740032.0143698999</v>
      </c>
      <c r="F200" s="140">
        <v>1631474.3558818544</v>
      </c>
      <c r="G200" s="141">
        <v>1767421.6503944523</v>
      </c>
      <c r="H200" s="138">
        <v>72642.181669293903</v>
      </c>
      <c r="I200" s="139">
        <v>68104.514568867773</v>
      </c>
      <c r="J200" s="140">
        <v>1739882.2512918571</v>
      </c>
      <c r="K200" s="141">
        <v>1901834.0657172748</v>
      </c>
      <c r="L200" s="138">
        <v>1865183.0637257053</v>
      </c>
      <c r="M200" s="139">
        <v>1857537.5437565595</v>
      </c>
      <c r="N200" s="140">
        <v>76433.077445273782</v>
      </c>
      <c r="O200" s="141">
        <v>77094.863437414315</v>
      </c>
      <c r="P200" s="138">
        <v>0</v>
      </c>
      <c r="Q200" s="139">
        <v>-2160.093194718298</v>
      </c>
      <c r="R200" s="140">
        <v>0</v>
      </c>
      <c r="S200" s="141">
        <v>1614793.9673919785</v>
      </c>
      <c r="U200" s="200"/>
      <c r="V200" s="200"/>
      <c r="W200" s="315"/>
    </row>
    <row r="201" spans="2:23" x14ac:dyDescent="0.2">
      <c r="B201" s="275">
        <v>18</v>
      </c>
      <c r="C201" s="276">
        <v>0.9</v>
      </c>
      <c r="D201" s="138">
        <v>1832714.6406786731</v>
      </c>
      <c r="E201" s="139">
        <v>1662197.2267390378</v>
      </c>
      <c r="F201" s="140">
        <v>1424517.0219449424</v>
      </c>
      <c r="G201" s="141">
        <v>1897706.0862913146</v>
      </c>
      <c r="H201" s="138">
        <v>75009.74889352062</v>
      </c>
      <c r="I201" s="139">
        <v>65005.401233246957</v>
      </c>
      <c r="J201" s="140">
        <v>1555496.5883836667</v>
      </c>
      <c r="K201" s="141">
        <v>1959025.6818759134</v>
      </c>
      <c r="L201" s="138">
        <v>1867861.9418877191</v>
      </c>
      <c r="M201" s="139">
        <v>1857537.5437565586</v>
      </c>
      <c r="N201" s="140">
        <v>74753.192186470638</v>
      </c>
      <c r="O201" s="141">
        <v>77094.863437414373</v>
      </c>
      <c r="P201" s="138">
        <v>0</v>
      </c>
      <c r="Q201" s="139">
        <v>-2632.5355482396553</v>
      </c>
      <c r="R201" s="140">
        <v>0</v>
      </c>
      <c r="S201" s="141">
        <v>1816435.4697044296</v>
      </c>
      <c r="U201" s="200"/>
      <c r="V201" s="200"/>
      <c r="W201" s="315"/>
    </row>
    <row r="202" spans="2:23" x14ac:dyDescent="0.2">
      <c r="B202" s="277">
        <v>18</v>
      </c>
      <c r="C202" s="278">
        <v>1</v>
      </c>
      <c r="D202" s="142">
        <v>1870215.8966827211</v>
      </c>
      <c r="E202" s="143">
        <v>1454184.1006245911</v>
      </c>
      <c r="F202" s="144">
        <v>743870.38783623674</v>
      </c>
      <c r="G202" s="145">
        <v>2017570.3039156329</v>
      </c>
      <c r="H202" s="142">
        <v>77278.848574284289</v>
      </c>
      <c r="I202" s="143">
        <v>54036.909371423972</v>
      </c>
      <c r="J202" s="144">
        <v>1420913.1807293643</v>
      </c>
      <c r="K202" s="145">
        <v>2017570.3039156334</v>
      </c>
      <c r="L202" s="142">
        <v>1870215.8966827169</v>
      </c>
      <c r="M202" s="143">
        <v>1843811.7115236935</v>
      </c>
      <c r="N202" s="144">
        <v>74020.071889350511</v>
      </c>
      <c r="O202" s="145">
        <v>77278.848574284231</v>
      </c>
      <c r="P202" s="142">
        <v>0</v>
      </c>
      <c r="Q202" s="143">
        <v>-3788.9348811734526</v>
      </c>
      <c r="R202" s="144">
        <v>0</v>
      </c>
      <c r="S202" s="145">
        <v>2017570.3039156338</v>
      </c>
      <c r="U202" s="200"/>
      <c r="V202" s="200"/>
    </row>
    <row r="203" spans="2:23" x14ac:dyDescent="0.2">
      <c r="B203" s="273">
        <v>19</v>
      </c>
      <c r="C203" s="274">
        <v>0</v>
      </c>
      <c r="D203" s="134">
        <v>1638416.9411046079</v>
      </c>
      <c r="E203" s="135">
        <v>2005484.0640375393</v>
      </c>
      <c r="F203" s="136">
        <v>2196396.9828365855</v>
      </c>
      <c r="G203" s="137">
        <v>959242.6349259133</v>
      </c>
      <c r="H203" s="134">
        <v>60592.884173895989</v>
      </c>
      <c r="I203" s="135">
        <v>83214.648140541889</v>
      </c>
      <c r="J203" s="136">
        <v>2196608.5699088909</v>
      </c>
      <c r="K203" s="137">
        <v>1646390.3207159042</v>
      </c>
      <c r="L203" s="134">
        <v>1984258.8620835438</v>
      </c>
      <c r="M203" s="135">
        <v>2005484.0640375449</v>
      </c>
      <c r="N203" s="136">
        <v>82976.74435072529</v>
      </c>
      <c r="O203" s="137">
        <v>80264.136418601935</v>
      </c>
      <c r="P203" s="134">
        <v>-4377.793291091657</v>
      </c>
      <c r="Q203" s="135">
        <v>0</v>
      </c>
      <c r="R203" s="136">
        <v>2196608.5699088853</v>
      </c>
      <c r="S203" s="137">
        <v>0</v>
      </c>
    </row>
    <row r="204" spans="2:23" x14ac:dyDescent="0.2">
      <c r="B204" s="275">
        <v>19</v>
      </c>
      <c r="C204" s="276">
        <v>0.1</v>
      </c>
      <c r="D204" s="138">
        <v>1683797.0402352156</v>
      </c>
      <c r="E204" s="139">
        <v>2003299.3333874515</v>
      </c>
      <c r="F204" s="140">
        <v>2168131.4941025781</v>
      </c>
      <c r="G204" s="141">
        <v>1086020.6922850604</v>
      </c>
      <c r="H204" s="138">
        <v>67472.492043534818</v>
      </c>
      <c r="I204" s="139">
        <v>81970.063572272833</v>
      </c>
      <c r="J204" s="140">
        <v>2166697.7107025771</v>
      </c>
      <c r="K204" s="141">
        <v>1720685.4030622039</v>
      </c>
      <c r="L204" s="138">
        <v>1984258.862083534</v>
      </c>
      <c r="M204" s="139">
        <v>2003371.0291067774</v>
      </c>
      <c r="N204" s="140">
        <v>82976.74435072401</v>
      </c>
      <c r="O204" s="141">
        <v>81081.530378348572</v>
      </c>
      <c r="P204" s="138">
        <v>-3616.6959892008745</v>
      </c>
      <c r="Q204" s="139">
        <v>-1434.8909539832966</v>
      </c>
      <c r="R204" s="140">
        <v>2167629.8364085257</v>
      </c>
      <c r="S204" s="141">
        <v>1304454.8022926738</v>
      </c>
    </row>
    <row r="205" spans="2:23" x14ac:dyDescent="0.2">
      <c r="B205" s="275">
        <v>19</v>
      </c>
      <c r="C205" s="276">
        <v>0.2</v>
      </c>
      <c r="D205" s="138">
        <v>1737196.9119737821</v>
      </c>
      <c r="E205" s="139">
        <v>1998742.9078315964</v>
      </c>
      <c r="F205" s="140">
        <v>2136724.8913196814</v>
      </c>
      <c r="G205" s="141">
        <v>1274073.0150398745</v>
      </c>
      <c r="H205" s="138">
        <v>67032.642767140525</v>
      </c>
      <c r="I205" s="139">
        <v>80650.849785972474</v>
      </c>
      <c r="J205" s="140">
        <v>2166579.6992420773</v>
      </c>
      <c r="K205" s="141">
        <v>1762267.0496215967</v>
      </c>
      <c r="L205" s="138">
        <v>1984258.8620835191</v>
      </c>
      <c r="M205" s="139">
        <v>2003371.0291067816</v>
      </c>
      <c r="N205" s="140">
        <v>82976.744350722147</v>
      </c>
      <c r="O205" s="141">
        <v>81081.530378348805</v>
      </c>
      <c r="P205" s="138">
        <v>-3455.6773204056371</v>
      </c>
      <c r="Q205" s="139">
        <v>-1434.8909539832966</v>
      </c>
      <c r="R205" s="140">
        <v>2137456.7062450559</v>
      </c>
      <c r="S205" s="141">
        <v>1304454.8022926738</v>
      </c>
    </row>
    <row r="206" spans="2:23" x14ac:dyDescent="0.2">
      <c r="B206" s="275">
        <v>19</v>
      </c>
      <c r="C206" s="276">
        <v>0.3</v>
      </c>
      <c r="D206" s="138">
        <v>1748474.6026787378</v>
      </c>
      <c r="E206" s="139">
        <v>1994257.807606519</v>
      </c>
      <c r="F206" s="140">
        <v>2100651.2918909108</v>
      </c>
      <c r="G206" s="141">
        <v>1366555.598445148</v>
      </c>
      <c r="H206" s="138">
        <v>67472.492043534818</v>
      </c>
      <c r="I206" s="139">
        <v>80380.358791887556</v>
      </c>
      <c r="J206" s="140">
        <v>2166697.7107025771</v>
      </c>
      <c r="K206" s="141">
        <v>1811608.6862624248</v>
      </c>
      <c r="L206" s="138">
        <v>1984258.8620835359</v>
      </c>
      <c r="M206" s="139">
        <v>2003156.3123373708</v>
      </c>
      <c r="N206" s="140">
        <v>82976.744350724213</v>
      </c>
      <c r="O206" s="141">
        <v>81195.51047170104</v>
      </c>
      <c r="P206" s="138">
        <v>-2695.2780878926569</v>
      </c>
      <c r="Q206" s="139">
        <v>-1434.8909539832966</v>
      </c>
      <c r="R206" s="140">
        <v>2115285.0886749835</v>
      </c>
      <c r="S206" s="141">
        <v>1304454.8022926738</v>
      </c>
    </row>
    <row r="207" spans="2:23" x14ac:dyDescent="0.2">
      <c r="B207" s="275">
        <v>19</v>
      </c>
      <c r="C207" s="276">
        <v>0.4</v>
      </c>
      <c r="D207" s="138">
        <v>1784882.7760449818</v>
      </c>
      <c r="E207" s="139">
        <v>1982325.8549191395</v>
      </c>
      <c r="F207" s="140">
        <v>2077228.81887249</v>
      </c>
      <c r="G207" s="141">
        <v>1454493.7725372752</v>
      </c>
      <c r="H207" s="138">
        <v>69685.626655351836</v>
      </c>
      <c r="I207" s="139">
        <v>78157.744375520211</v>
      </c>
      <c r="J207" s="140">
        <v>2132088.8100867243</v>
      </c>
      <c r="K207" s="141">
        <v>1900395.1924987601</v>
      </c>
      <c r="L207" s="138">
        <v>1994257.8076065273</v>
      </c>
      <c r="M207" s="139">
        <v>1998885.9288816906</v>
      </c>
      <c r="N207" s="140">
        <v>82409.0219479097</v>
      </c>
      <c r="O207" s="141">
        <v>81652.022129808698</v>
      </c>
      <c r="P207" s="138">
        <v>-2695.2780878925987</v>
      </c>
      <c r="Q207" s="139">
        <v>-1434.8909539833548</v>
      </c>
      <c r="R207" s="140">
        <v>2115285.0886749858</v>
      </c>
      <c r="S207" s="141">
        <v>1304454.8022926729</v>
      </c>
    </row>
    <row r="208" spans="2:23" x14ac:dyDescent="0.2">
      <c r="B208" s="275">
        <v>19</v>
      </c>
      <c r="C208" s="276">
        <v>0.5</v>
      </c>
      <c r="D208" s="138">
        <v>1822421.9648112415</v>
      </c>
      <c r="E208" s="139">
        <v>1970142.1787460677</v>
      </c>
      <c r="F208" s="140">
        <v>2012671.0236007448</v>
      </c>
      <c r="G208" s="141">
        <v>1646390.2342749599</v>
      </c>
      <c r="H208" s="138">
        <v>71915.82690632256</v>
      </c>
      <c r="I208" s="139">
        <v>76777.64270535321</v>
      </c>
      <c r="J208" s="140">
        <v>2100707.8934067851</v>
      </c>
      <c r="K208" s="141">
        <v>1941447.24360861</v>
      </c>
      <c r="L208" s="138">
        <v>1994257.8076065162</v>
      </c>
      <c r="M208" s="139">
        <v>1998742.9078316086</v>
      </c>
      <c r="N208" s="140">
        <v>82409.02194790807</v>
      </c>
      <c r="O208" s="141">
        <v>81838.530196448293</v>
      </c>
      <c r="P208" s="138">
        <v>-2175.9558438948006</v>
      </c>
      <c r="Q208" s="139">
        <v>-1434.8909539833548</v>
      </c>
      <c r="R208" s="140">
        <v>1845641.8121673444</v>
      </c>
      <c r="S208" s="141">
        <v>1304454.8022926725</v>
      </c>
    </row>
    <row r="209" spans="2:19" x14ac:dyDescent="0.2">
      <c r="B209" s="275">
        <v>19</v>
      </c>
      <c r="C209" s="276">
        <v>0.6</v>
      </c>
      <c r="D209" s="138">
        <v>1858322.4625121749</v>
      </c>
      <c r="E209" s="139">
        <v>1938142.8682072724</v>
      </c>
      <c r="F209" s="140">
        <v>1945815.4846561227</v>
      </c>
      <c r="G209" s="141">
        <v>1730534.8808985422</v>
      </c>
      <c r="H209" s="138">
        <v>74174.83043861101</v>
      </c>
      <c r="I209" s="139">
        <v>75318.025025313109</v>
      </c>
      <c r="J209" s="140">
        <v>2013256.8276754965</v>
      </c>
      <c r="K209" s="141">
        <v>1979022.3235458136</v>
      </c>
      <c r="L209" s="138">
        <v>1994257.8076065152</v>
      </c>
      <c r="M209" s="139">
        <v>1994257.807606519</v>
      </c>
      <c r="N209" s="140">
        <v>82409.021947907924</v>
      </c>
      <c r="O209" s="141">
        <v>82409.021947908157</v>
      </c>
      <c r="P209" s="138">
        <v>-1723.0383541141346</v>
      </c>
      <c r="Q209" s="139">
        <v>-1526.64927999457</v>
      </c>
      <c r="R209" s="140">
        <v>1509017.8403024608</v>
      </c>
      <c r="S209" s="141">
        <v>1434640.1585012479</v>
      </c>
    </row>
    <row r="210" spans="2:19" x14ac:dyDescent="0.2">
      <c r="B210" s="275">
        <v>19</v>
      </c>
      <c r="C210" s="276">
        <v>0.7</v>
      </c>
      <c r="D210" s="138">
        <v>1895522.5479536869</v>
      </c>
      <c r="E210" s="139">
        <v>1931301.4799927676</v>
      </c>
      <c r="F210" s="140">
        <v>1893960.3940976658</v>
      </c>
      <c r="G210" s="141">
        <v>1826138.9640961841</v>
      </c>
      <c r="H210" s="138">
        <v>76539.38114657416</v>
      </c>
      <c r="I210" s="139">
        <v>73004.005708875018</v>
      </c>
      <c r="J210" s="140">
        <v>1942519.1568948608</v>
      </c>
      <c r="K210" s="141">
        <v>2067261.7285271552</v>
      </c>
      <c r="L210" s="138">
        <v>1998742.9078315997</v>
      </c>
      <c r="M210" s="139">
        <v>1994257.8076065166</v>
      </c>
      <c r="N210" s="140">
        <v>81838.530196447187</v>
      </c>
      <c r="O210" s="141">
        <v>82409.021947908011</v>
      </c>
      <c r="P210" s="138">
        <v>0</v>
      </c>
      <c r="Q210" s="139">
        <v>-1845.4320974324364</v>
      </c>
      <c r="R210" s="140">
        <v>0</v>
      </c>
      <c r="S210" s="141">
        <v>1559384.0985930806</v>
      </c>
    </row>
    <row r="211" spans="2:19" x14ac:dyDescent="0.2">
      <c r="B211" s="275">
        <v>19</v>
      </c>
      <c r="C211" s="276">
        <v>0.8</v>
      </c>
      <c r="D211" s="138">
        <v>1932133.4770141325</v>
      </c>
      <c r="E211" s="139">
        <v>1856240.1005323387</v>
      </c>
      <c r="F211" s="140">
        <v>1766454.6366287074</v>
      </c>
      <c r="G211" s="141">
        <v>1960511.0683948258</v>
      </c>
      <c r="H211" s="138">
        <v>78745.083015036187</v>
      </c>
      <c r="I211" s="139">
        <v>71915.826906322618</v>
      </c>
      <c r="J211" s="140">
        <v>1844743.2181417579</v>
      </c>
      <c r="K211" s="141">
        <v>2100707.893406786</v>
      </c>
      <c r="L211" s="138">
        <v>1998742.9078314768</v>
      </c>
      <c r="M211" s="139">
        <v>1984258.8620835377</v>
      </c>
      <c r="N211" s="140">
        <v>81838.530196439562</v>
      </c>
      <c r="O211" s="141">
        <v>82976.744350724184</v>
      </c>
      <c r="P211" s="138">
        <v>0</v>
      </c>
      <c r="Q211" s="139">
        <v>-1974.597382853186</v>
      </c>
      <c r="R211" s="140">
        <v>0</v>
      </c>
      <c r="S211" s="141">
        <v>1766730.7829573646</v>
      </c>
    </row>
    <row r="212" spans="2:19" x14ac:dyDescent="0.2">
      <c r="B212" s="275">
        <v>19</v>
      </c>
      <c r="C212" s="276">
        <v>0.9</v>
      </c>
      <c r="D212" s="138">
        <v>1968827.1564423407</v>
      </c>
      <c r="E212" s="139">
        <v>1789658.6134647036</v>
      </c>
      <c r="F212" s="140">
        <v>1647292.7977796134</v>
      </c>
      <c r="G212" s="141">
        <v>2072988.0340866812</v>
      </c>
      <c r="H212" s="138">
        <v>80946.72153571801</v>
      </c>
      <c r="I212" s="139">
        <v>68675.211706810514</v>
      </c>
      <c r="J212" s="140">
        <v>1733281.9037633494</v>
      </c>
      <c r="K212" s="141">
        <v>2159696.0734955035</v>
      </c>
      <c r="L212" s="138">
        <v>2003156.3123373843</v>
      </c>
      <c r="M212" s="139">
        <v>1984258.8620835349</v>
      </c>
      <c r="N212" s="140">
        <v>81195.510471703077</v>
      </c>
      <c r="O212" s="141">
        <v>82976.74435072401</v>
      </c>
      <c r="P212" s="138">
        <v>0</v>
      </c>
      <c r="Q212" s="139">
        <v>-2429.5329922625679</v>
      </c>
      <c r="R212" s="140">
        <v>0</v>
      </c>
      <c r="S212" s="141">
        <v>1977492.1943622518</v>
      </c>
    </row>
    <row r="213" spans="2:19" x14ac:dyDescent="0.2">
      <c r="B213" s="277">
        <v>19</v>
      </c>
      <c r="C213" s="278">
        <v>1</v>
      </c>
      <c r="D213" s="142">
        <v>2005484.0640375393</v>
      </c>
      <c r="E213" s="143">
        <v>1637019.735925284</v>
      </c>
      <c r="F213" s="144">
        <v>959242.6349259133</v>
      </c>
      <c r="G213" s="145">
        <v>2196608.5699088848</v>
      </c>
      <c r="H213" s="142">
        <v>83214.495641308982</v>
      </c>
      <c r="I213" s="143">
        <v>60592.884173886618</v>
      </c>
      <c r="J213" s="144">
        <v>1646390.234274959</v>
      </c>
      <c r="K213" s="145">
        <v>2196608.5699088848</v>
      </c>
      <c r="L213" s="142">
        <v>2005484.0640375449</v>
      </c>
      <c r="M213" s="143">
        <v>1970142.1787460672</v>
      </c>
      <c r="N213" s="144">
        <v>80264.136418601935</v>
      </c>
      <c r="O213" s="145">
        <v>83214.495641308982</v>
      </c>
      <c r="P213" s="142">
        <v>0</v>
      </c>
      <c r="Q213" s="143">
        <v>-4377.793291091657</v>
      </c>
      <c r="R213" s="144">
        <v>0</v>
      </c>
      <c r="S213" s="145">
        <v>2196608.5699088848</v>
      </c>
    </row>
    <row r="214" spans="2:19" x14ac:dyDescent="0.2">
      <c r="B214" s="273">
        <v>20</v>
      </c>
      <c r="C214" s="274">
        <v>0</v>
      </c>
      <c r="D214" s="134">
        <v>1736419.2313565547</v>
      </c>
      <c r="E214" s="135">
        <v>2143052.6009673541</v>
      </c>
      <c r="F214" s="136">
        <v>2366207.0898370375</v>
      </c>
      <c r="G214" s="137">
        <v>1214034.1817593961</v>
      </c>
      <c r="H214" s="134">
        <v>64649.415830257582</v>
      </c>
      <c r="I214" s="135">
        <v>89032.999499033118</v>
      </c>
      <c r="J214" s="136">
        <v>2366302.1577269118</v>
      </c>
      <c r="K214" s="137">
        <v>1667968.4096422549</v>
      </c>
      <c r="L214" s="134">
        <v>2123332.5514873322</v>
      </c>
      <c r="M214" s="135">
        <v>2143052.6009673486</v>
      </c>
      <c r="N214" s="136">
        <v>88384.966450543114</v>
      </c>
      <c r="O214" s="137">
        <v>86682.575182851404</v>
      </c>
      <c r="P214" s="134">
        <v>-4185.1661623766995</v>
      </c>
      <c r="Q214" s="135">
        <v>0</v>
      </c>
      <c r="R214" s="136">
        <v>2366302.15772691</v>
      </c>
      <c r="S214" s="137">
        <v>0</v>
      </c>
    </row>
    <row r="215" spans="2:19" x14ac:dyDescent="0.2">
      <c r="B215" s="275">
        <v>20</v>
      </c>
      <c r="C215" s="276">
        <v>0.1</v>
      </c>
      <c r="D215" s="138">
        <v>1785057.4636187553</v>
      </c>
      <c r="E215" s="139">
        <v>2136353.7290987466</v>
      </c>
      <c r="F215" s="140">
        <v>2360117.2885573893</v>
      </c>
      <c r="G215" s="141">
        <v>1417715.0090944562</v>
      </c>
      <c r="H215" s="138">
        <v>67104.848704413918</v>
      </c>
      <c r="I215" s="139">
        <v>88975.768473333126</v>
      </c>
      <c r="J215" s="140">
        <v>2352024.0686901785</v>
      </c>
      <c r="K215" s="141">
        <v>1842695.6396565861</v>
      </c>
      <c r="L215" s="138">
        <v>2123332.5514873387</v>
      </c>
      <c r="M215" s="139">
        <v>2136579.7467507664</v>
      </c>
      <c r="N215" s="140">
        <v>88384.966450543783</v>
      </c>
      <c r="O215" s="141">
        <v>87235.49433521743</v>
      </c>
      <c r="P215" s="138">
        <v>-3323.5182947283902</v>
      </c>
      <c r="Q215" s="139">
        <v>-1233.5713817183278</v>
      </c>
      <c r="R215" s="140">
        <v>2344196.6276546218</v>
      </c>
      <c r="S215" s="141">
        <v>1436167.8938241904</v>
      </c>
    </row>
    <row r="216" spans="2:19" x14ac:dyDescent="0.2">
      <c r="B216" s="275">
        <v>20</v>
      </c>
      <c r="C216" s="276">
        <v>0.2</v>
      </c>
      <c r="D216" s="138">
        <v>1841145.9692164022</v>
      </c>
      <c r="E216" s="139">
        <v>2129880.8748821644</v>
      </c>
      <c r="F216" s="140">
        <v>2328915.9890779913</v>
      </c>
      <c r="G216" s="141">
        <v>1485616.5226407524</v>
      </c>
      <c r="H216" s="138">
        <v>71891.108324624074</v>
      </c>
      <c r="I216" s="139">
        <v>88975.768473333068</v>
      </c>
      <c r="J216" s="140">
        <v>2334922.7553892033</v>
      </c>
      <c r="K216" s="141">
        <v>1842695.6396565861</v>
      </c>
      <c r="L216" s="138">
        <v>2123332.5514873331</v>
      </c>
      <c r="M216" s="139">
        <v>2136579.7467507664</v>
      </c>
      <c r="N216" s="140">
        <v>88384.966450543143</v>
      </c>
      <c r="O216" s="141">
        <v>87235.49433521743</v>
      </c>
      <c r="P216" s="138">
        <v>-3323.5182947375579</v>
      </c>
      <c r="Q216" s="139">
        <v>-1233.5713817182987</v>
      </c>
      <c r="R216" s="140">
        <v>2344196.6276544142</v>
      </c>
      <c r="S216" s="141">
        <v>1436167.8938241908</v>
      </c>
    </row>
    <row r="217" spans="2:19" x14ac:dyDescent="0.2">
      <c r="B217" s="275">
        <v>20</v>
      </c>
      <c r="C217" s="276">
        <v>0.3</v>
      </c>
      <c r="D217" s="138">
        <v>1858256.3941466245</v>
      </c>
      <c r="E217" s="139">
        <v>2123332.5514873406</v>
      </c>
      <c r="F217" s="140">
        <v>2292114.8068991574</v>
      </c>
      <c r="G217" s="141">
        <v>1573787.9507207302</v>
      </c>
      <c r="H217" s="138">
        <v>72089.237767326878</v>
      </c>
      <c r="I217" s="139">
        <v>87541.896263821283</v>
      </c>
      <c r="J217" s="140">
        <v>2334700.0321552036</v>
      </c>
      <c r="K217" s="141">
        <v>1908169.0026390702</v>
      </c>
      <c r="L217" s="138">
        <v>2123332.5514873331</v>
      </c>
      <c r="M217" s="139">
        <v>2130031.4233559342</v>
      </c>
      <c r="N217" s="140">
        <v>88384.966450543172</v>
      </c>
      <c r="O217" s="141">
        <v>87712.068252543657</v>
      </c>
      <c r="P217" s="138">
        <v>-2479.524916038732</v>
      </c>
      <c r="Q217" s="139">
        <v>-1233.5713817182987</v>
      </c>
      <c r="R217" s="140">
        <v>2266977.0416771737</v>
      </c>
      <c r="S217" s="141">
        <v>1436167.8938241908</v>
      </c>
    </row>
    <row r="218" spans="2:19" x14ac:dyDescent="0.2">
      <c r="B218" s="275">
        <v>20</v>
      </c>
      <c r="C218" s="276">
        <v>0.4</v>
      </c>
      <c r="D218" s="138">
        <v>1899154.653963563</v>
      </c>
      <c r="E218" s="139">
        <v>2110697.1321118567</v>
      </c>
      <c r="F218" s="140">
        <v>2260289.6968622017</v>
      </c>
      <c r="G218" s="141">
        <v>1680613.6671887692</v>
      </c>
      <c r="H218" s="138">
        <v>74418.540152746544</v>
      </c>
      <c r="I218" s="139">
        <v>86639.068355082243</v>
      </c>
      <c r="J218" s="140">
        <v>2321545.84464949</v>
      </c>
      <c r="K218" s="141">
        <v>1952266.8967655934</v>
      </c>
      <c r="L218" s="138">
        <v>2129880.8748821644</v>
      </c>
      <c r="M218" s="139">
        <v>2130031.4233559361</v>
      </c>
      <c r="N218" s="140">
        <v>87908.392533216975</v>
      </c>
      <c r="O218" s="141">
        <v>87712.068252543715</v>
      </c>
      <c r="P218" s="138">
        <v>-2479.524916038732</v>
      </c>
      <c r="Q218" s="139">
        <v>-1233.5713817183278</v>
      </c>
      <c r="R218" s="140">
        <v>2266977.0416771737</v>
      </c>
      <c r="S218" s="141">
        <v>1436167.8938241899</v>
      </c>
    </row>
    <row r="219" spans="2:19" x14ac:dyDescent="0.2">
      <c r="B219" s="275">
        <v>20</v>
      </c>
      <c r="C219" s="276">
        <v>0.5</v>
      </c>
      <c r="D219" s="138">
        <v>1943528.529323827</v>
      </c>
      <c r="E219" s="139">
        <v>2094172.2763934322</v>
      </c>
      <c r="F219" s="140">
        <v>2199594.549310904</v>
      </c>
      <c r="G219" s="141">
        <v>1842695.6396565889</v>
      </c>
      <c r="H219" s="138">
        <v>76865.801802352449</v>
      </c>
      <c r="I219" s="139">
        <v>85253.856312196265</v>
      </c>
      <c r="J219" s="140">
        <v>2267683.1935102842</v>
      </c>
      <c r="K219" s="141">
        <v>2017767.841727451</v>
      </c>
      <c r="L219" s="138">
        <v>2129880.8748821551</v>
      </c>
      <c r="M219" s="139">
        <v>2129880.8748821644</v>
      </c>
      <c r="N219" s="140">
        <v>87908.392533216364</v>
      </c>
      <c r="O219" s="141">
        <v>87908.392533216975</v>
      </c>
      <c r="P219" s="138">
        <v>-2117.150672134012</v>
      </c>
      <c r="Q219" s="139">
        <v>-1233.5713817182987</v>
      </c>
      <c r="R219" s="140">
        <v>2031792.2542207153</v>
      </c>
      <c r="S219" s="141">
        <v>1436167.8938241908</v>
      </c>
    </row>
    <row r="220" spans="2:19" x14ac:dyDescent="0.2">
      <c r="B220" s="275">
        <v>20</v>
      </c>
      <c r="C220" s="276">
        <v>0.6</v>
      </c>
      <c r="D220" s="138">
        <v>1983449.1072531203</v>
      </c>
      <c r="E220" s="139">
        <v>2067775.7396125677</v>
      </c>
      <c r="F220" s="140">
        <v>2127939.6716303434</v>
      </c>
      <c r="G220" s="141">
        <v>1906619.1260600742</v>
      </c>
      <c r="H220" s="138">
        <v>79272.834693470708</v>
      </c>
      <c r="I220" s="139">
        <v>83293.167744813487</v>
      </c>
      <c r="J220" s="140">
        <v>2196766.7890484002</v>
      </c>
      <c r="K220" s="141">
        <v>2092368.8987175738</v>
      </c>
      <c r="L220" s="138">
        <v>2136353.7290987447</v>
      </c>
      <c r="M220" s="139">
        <v>2123332.5514873331</v>
      </c>
      <c r="N220" s="140">
        <v>87355.473380850803</v>
      </c>
      <c r="O220" s="141">
        <v>88384.966450543201</v>
      </c>
      <c r="P220" s="138">
        <v>-1657.5135617553606</v>
      </c>
      <c r="Q220" s="139">
        <v>-1233.5713817182987</v>
      </c>
      <c r="R220" s="140">
        <v>1723422.6337613808</v>
      </c>
      <c r="S220" s="141">
        <v>1436167.8938241904</v>
      </c>
    </row>
    <row r="221" spans="2:19" x14ac:dyDescent="0.2">
      <c r="B221" s="275">
        <v>20</v>
      </c>
      <c r="C221" s="276">
        <v>0.7</v>
      </c>
      <c r="D221" s="138">
        <v>2021390.5519482326</v>
      </c>
      <c r="E221" s="139">
        <v>2053754.3385681817</v>
      </c>
      <c r="F221" s="140">
        <v>2096775.3802751401</v>
      </c>
      <c r="G221" s="141">
        <v>2025925.9427874959</v>
      </c>
      <c r="H221" s="138">
        <v>81730.016657149681</v>
      </c>
      <c r="I221" s="139">
        <v>80453.203089791117</v>
      </c>
      <c r="J221" s="140">
        <v>2099825.9213382811</v>
      </c>
      <c r="K221" s="141">
        <v>2167240.5450328132</v>
      </c>
      <c r="L221" s="138">
        <v>2136353.7290987466</v>
      </c>
      <c r="M221" s="139">
        <v>2123332.5514873331</v>
      </c>
      <c r="N221" s="140">
        <v>87355.473380850861</v>
      </c>
      <c r="O221" s="141">
        <v>88384.966450543114</v>
      </c>
      <c r="P221" s="138">
        <v>-1257.8458027501183</v>
      </c>
      <c r="Q221" s="139">
        <v>-1627.2312485818693</v>
      </c>
      <c r="R221" s="140">
        <v>1444810.249747243</v>
      </c>
      <c r="S221" s="141">
        <v>1714027.8617122425</v>
      </c>
    </row>
    <row r="222" spans="2:19" x14ac:dyDescent="0.2">
      <c r="B222" s="275">
        <v>20</v>
      </c>
      <c r="C222" s="276">
        <v>0.8</v>
      </c>
      <c r="D222" s="138">
        <v>2062198.5954494681</v>
      </c>
      <c r="E222" s="139">
        <v>1975148.7715759734</v>
      </c>
      <c r="F222" s="140">
        <v>1973750.2883657119</v>
      </c>
      <c r="G222" s="141">
        <v>2143411.3864161624</v>
      </c>
      <c r="H222" s="138">
        <v>84212.188023380964</v>
      </c>
      <c r="I222" s="139">
        <v>77883.115416239743</v>
      </c>
      <c r="J222" s="140">
        <v>2020539.2961322637</v>
      </c>
      <c r="K222" s="141">
        <v>2258833.5419985731</v>
      </c>
      <c r="L222" s="138">
        <v>2143052.6009673616</v>
      </c>
      <c r="M222" s="139">
        <v>2113280.5499855103</v>
      </c>
      <c r="N222" s="140">
        <v>86682.575182852219</v>
      </c>
      <c r="O222" s="141">
        <v>89032.999499033758</v>
      </c>
      <c r="P222" s="138">
        <v>0</v>
      </c>
      <c r="Q222" s="139">
        <v>-1844.628679338115</v>
      </c>
      <c r="R222" s="140">
        <v>0</v>
      </c>
      <c r="S222" s="141">
        <v>1908121.6481463164</v>
      </c>
    </row>
    <row r="223" spans="2:19" x14ac:dyDescent="0.2">
      <c r="B223" s="275">
        <v>20</v>
      </c>
      <c r="C223" s="276">
        <v>0.9</v>
      </c>
      <c r="D223" s="138">
        <v>2102647.7268982017</v>
      </c>
      <c r="E223" s="139">
        <v>1902226.9231480155</v>
      </c>
      <c r="F223" s="140">
        <v>1784960.1041908762</v>
      </c>
      <c r="G223" s="141">
        <v>2256752.2760531385</v>
      </c>
      <c r="H223" s="138">
        <v>86592.089512852399</v>
      </c>
      <c r="I223" s="139">
        <v>74605.505044129008</v>
      </c>
      <c r="J223" s="140">
        <v>1952396.9543441534</v>
      </c>
      <c r="K223" s="141">
        <v>2296522.6593289343</v>
      </c>
      <c r="L223" s="138">
        <v>2143052.6009673579</v>
      </c>
      <c r="M223" s="139">
        <v>2113280.5499855103</v>
      </c>
      <c r="N223" s="140">
        <v>86682.575182851986</v>
      </c>
      <c r="O223" s="141">
        <v>89032.9994990337</v>
      </c>
      <c r="P223" s="138">
        <v>0</v>
      </c>
      <c r="Q223" s="139">
        <v>-2203.06369373505</v>
      </c>
      <c r="R223" s="140">
        <v>0</v>
      </c>
      <c r="S223" s="141">
        <v>2130335.2363449265</v>
      </c>
    </row>
    <row r="224" spans="2:19" ht="14.3" thickBot="1" x14ac:dyDescent="0.25">
      <c r="B224" s="279">
        <v>20</v>
      </c>
      <c r="C224" s="280">
        <v>1</v>
      </c>
      <c r="D224" s="146">
        <v>2143052.6009673541</v>
      </c>
      <c r="E224" s="147">
        <v>1735966.2682057731</v>
      </c>
      <c r="F224" s="148">
        <v>1214034.1817593961</v>
      </c>
      <c r="G224" s="149">
        <v>2366302.1577269137</v>
      </c>
      <c r="H224" s="146">
        <v>89032.9994990337</v>
      </c>
      <c r="I224" s="147">
        <v>64649.415830257523</v>
      </c>
      <c r="J224" s="148">
        <v>1667968.4096422628</v>
      </c>
      <c r="K224" s="149">
        <v>2366302.1577269137</v>
      </c>
      <c r="L224" s="146">
        <v>2143052.6009673486</v>
      </c>
      <c r="M224" s="147">
        <v>2113280.5499855047</v>
      </c>
      <c r="N224" s="148">
        <v>86682.575182851404</v>
      </c>
      <c r="O224" s="149">
        <v>89032.999499033409</v>
      </c>
      <c r="P224" s="146">
        <v>0</v>
      </c>
      <c r="Q224" s="147">
        <v>-4185.1661623766122</v>
      </c>
      <c r="R224" s="148">
        <v>0</v>
      </c>
      <c r="S224" s="149">
        <v>2366302.1577269123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58"/>
  <sheetViews>
    <sheetView zoomScale="70" zoomScaleNormal="70" workbookViewId="0">
      <pane ySplit="2" topLeftCell="A3" activePane="bottomLeft" state="frozen"/>
      <selection pane="bottomLeft"/>
    </sheetView>
  </sheetViews>
  <sheetFormatPr baseColWidth="10" defaultColWidth="11.5" defaultRowHeight="13.6" x14ac:dyDescent="0.2"/>
  <cols>
    <col min="1" max="1" width="5.75" style="1" customWidth="1"/>
    <col min="2" max="2" width="45.75" style="1" customWidth="1"/>
    <col min="3" max="4" width="11.5" style="73"/>
    <col min="5" max="5" width="11.5" style="1"/>
    <col min="6" max="6" width="3.125" style="73" customWidth="1"/>
    <col min="7" max="8" width="11.5" style="1"/>
    <col min="9" max="9" width="3.125" style="73" customWidth="1"/>
    <col min="10" max="11" width="11.5" style="1"/>
    <col min="12" max="12" width="3.125" style="73" bestFit="1" customWidth="1"/>
    <col min="13" max="14" width="11.5" style="1"/>
    <col min="15" max="15" width="3.125" style="73" bestFit="1" customWidth="1"/>
    <col min="16" max="16" width="11.5" style="1"/>
    <col min="17" max="17" width="3.875" style="1" customWidth="1"/>
    <col min="18" max="18" width="22" style="1" customWidth="1"/>
    <col min="19" max="16384" width="11.5" style="1"/>
  </cols>
  <sheetData>
    <row r="1" spans="2:18" ht="30.1" customHeight="1" x14ac:dyDescent="0.2">
      <c r="B1" s="253" t="s">
        <v>263</v>
      </c>
      <c r="C1" s="110"/>
      <c r="D1" s="2"/>
    </row>
    <row r="2" spans="2:18" ht="36" customHeight="1" thickBot="1" x14ac:dyDescent="0.3">
      <c r="B2" s="281" t="s">
        <v>61</v>
      </c>
      <c r="C2" s="282" t="s">
        <v>62</v>
      </c>
      <c r="D2" s="283" t="s">
        <v>36</v>
      </c>
      <c r="E2" s="398" t="s">
        <v>63</v>
      </c>
      <c r="F2" s="399"/>
      <c r="G2" s="400"/>
      <c r="H2" s="401" t="s">
        <v>64</v>
      </c>
      <c r="I2" s="402"/>
      <c r="J2" s="403"/>
      <c r="K2" s="398" t="s">
        <v>65</v>
      </c>
      <c r="L2" s="399"/>
      <c r="M2" s="400"/>
      <c r="N2" s="398" t="s">
        <v>66</v>
      </c>
      <c r="O2" s="399"/>
      <c r="P2" s="400"/>
    </row>
    <row r="3" spans="2:18" x14ac:dyDescent="0.2">
      <c r="B3" s="387" t="s">
        <v>96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</row>
    <row r="4" spans="2:18" ht="14.3" thickBot="1" x14ac:dyDescent="0.2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</row>
    <row r="5" spans="2:18" x14ac:dyDescent="0.2">
      <c r="B5" s="389" t="s">
        <v>67</v>
      </c>
      <c r="C5" s="391">
        <v>-0.1</v>
      </c>
      <c r="D5" s="112">
        <v>6</v>
      </c>
      <c r="E5" s="28">
        <v>33139.7971129082</v>
      </c>
      <c r="F5" s="22" t="s">
        <v>70</v>
      </c>
      <c r="G5" s="58">
        <v>0</v>
      </c>
      <c r="H5" s="34">
        <v>2</v>
      </c>
      <c r="I5" s="22" t="s">
        <v>70</v>
      </c>
      <c r="J5" s="35">
        <v>0</v>
      </c>
      <c r="K5" s="34">
        <v>1</v>
      </c>
      <c r="L5" s="22" t="s">
        <v>70</v>
      </c>
      <c r="M5" s="35">
        <v>0</v>
      </c>
      <c r="N5" s="45">
        <v>0.43947697962237176</v>
      </c>
      <c r="O5" s="22" t="s">
        <v>70</v>
      </c>
      <c r="P5" s="46">
        <v>0</v>
      </c>
      <c r="R5" s="66" t="s">
        <v>91</v>
      </c>
    </row>
    <row r="6" spans="2:18" x14ac:dyDescent="0.2">
      <c r="B6" s="389"/>
      <c r="C6" s="391"/>
      <c r="D6" s="112">
        <v>12</v>
      </c>
      <c r="E6" s="28">
        <v>945148.55745871284</v>
      </c>
      <c r="F6" s="22" t="s">
        <v>70</v>
      </c>
      <c r="G6" s="27">
        <v>723388.5574587133</v>
      </c>
      <c r="H6" s="38">
        <v>4</v>
      </c>
      <c r="I6" s="21" t="s">
        <v>70</v>
      </c>
      <c r="J6" s="39">
        <v>4</v>
      </c>
      <c r="K6" s="38">
        <v>1</v>
      </c>
      <c r="L6" s="21" t="s">
        <v>70</v>
      </c>
      <c r="M6" s="39">
        <v>1</v>
      </c>
      <c r="N6" s="60">
        <v>0.64432662752687497</v>
      </c>
      <c r="O6" s="21" t="s">
        <v>70</v>
      </c>
      <c r="P6" s="61">
        <v>0.64432662752687497</v>
      </c>
      <c r="R6" s="64" t="s">
        <v>92</v>
      </c>
    </row>
    <row r="7" spans="2:18" x14ac:dyDescent="0.2">
      <c r="B7" s="389"/>
      <c r="C7" s="392"/>
      <c r="D7" s="112">
        <v>18</v>
      </c>
      <c r="E7" s="28">
        <v>2017570.3039156324</v>
      </c>
      <c r="F7" s="22" t="s">
        <v>70</v>
      </c>
      <c r="G7" s="27">
        <v>1663394.5350841214</v>
      </c>
      <c r="H7" s="38">
        <v>5</v>
      </c>
      <c r="I7" s="21" t="s">
        <v>70</v>
      </c>
      <c r="J7" s="39">
        <v>5</v>
      </c>
      <c r="K7" s="38">
        <v>1</v>
      </c>
      <c r="L7" s="21" t="s">
        <v>70</v>
      </c>
      <c r="M7" s="39">
        <v>1</v>
      </c>
      <c r="N7" s="107">
        <v>0.68643171949454362</v>
      </c>
      <c r="O7" s="72" t="s">
        <v>70</v>
      </c>
      <c r="P7" s="80">
        <v>0.6790970742734469</v>
      </c>
    </row>
    <row r="8" spans="2:18" x14ac:dyDescent="0.2">
      <c r="B8" s="389"/>
      <c r="C8" s="393">
        <v>0.1</v>
      </c>
      <c r="D8" s="111">
        <v>6</v>
      </c>
      <c r="E8" s="109">
        <v>33139.7971129082</v>
      </c>
      <c r="F8" s="50" t="s">
        <v>70</v>
      </c>
      <c r="G8" s="62">
        <v>109485.82899221833</v>
      </c>
      <c r="H8" s="32">
        <v>2</v>
      </c>
      <c r="I8" s="24" t="s">
        <v>70</v>
      </c>
      <c r="J8" s="33">
        <v>2</v>
      </c>
      <c r="K8" s="32">
        <v>1</v>
      </c>
      <c r="L8" s="24" t="s">
        <v>70</v>
      </c>
      <c r="M8" s="33">
        <v>1</v>
      </c>
      <c r="N8" s="43">
        <v>0.43947697962237176</v>
      </c>
      <c r="O8" s="24" t="s">
        <v>70</v>
      </c>
      <c r="P8" s="44">
        <v>0.43947697962237164</v>
      </c>
    </row>
    <row r="9" spans="2:18" x14ac:dyDescent="0.2">
      <c r="B9" s="389"/>
      <c r="C9" s="391"/>
      <c r="D9" s="112">
        <v>12</v>
      </c>
      <c r="E9" s="28">
        <v>945148.55745871284</v>
      </c>
      <c r="F9" s="22" t="s">
        <v>70</v>
      </c>
      <c r="G9" s="27">
        <v>1167423.7114255195</v>
      </c>
      <c r="H9" s="34">
        <v>4</v>
      </c>
      <c r="I9" s="22" t="s">
        <v>70</v>
      </c>
      <c r="J9" s="35">
        <v>5</v>
      </c>
      <c r="K9" s="38">
        <v>1</v>
      </c>
      <c r="L9" s="21" t="s">
        <v>70</v>
      </c>
      <c r="M9" s="39">
        <v>1</v>
      </c>
      <c r="N9" s="107">
        <v>0.64432662752687497</v>
      </c>
      <c r="O9" s="72" t="s">
        <v>70</v>
      </c>
      <c r="P9" s="80">
        <v>0.68643171949455362</v>
      </c>
    </row>
    <row r="10" spans="2:18" x14ac:dyDescent="0.2">
      <c r="B10" s="390"/>
      <c r="C10" s="392"/>
      <c r="D10" s="113">
        <v>18</v>
      </c>
      <c r="E10" s="29">
        <v>2017570.3039156324</v>
      </c>
      <c r="F10" s="30" t="s">
        <v>70</v>
      </c>
      <c r="G10" s="31">
        <v>2393822.6638940927</v>
      </c>
      <c r="H10" s="36">
        <v>5</v>
      </c>
      <c r="I10" s="30" t="s">
        <v>70</v>
      </c>
      <c r="J10" s="37">
        <v>7</v>
      </c>
      <c r="K10" s="40">
        <v>1</v>
      </c>
      <c r="L10" s="41" t="s">
        <v>70</v>
      </c>
      <c r="M10" s="42">
        <v>1</v>
      </c>
      <c r="N10" s="47">
        <v>0.68643171949454362</v>
      </c>
      <c r="O10" s="30" t="s">
        <v>70</v>
      </c>
      <c r="P10" s="48">
        <v>0.76755191985558435</v>
      </c>
    </row>
    <row r="11" spans="2:18" x14ac:dyDescent="0.2">
      <c r="B11" s="394" t="s">
        <v>68</v>
      </c>
      <c r="C11" s="393">
        <v>-0.1</v>
      </c>
      <c r="D11" s="111">
        <v>6</v>
      </c>
      <c r="E11" s="109">
        <v>12971.905075110029</v>
      </c>
      <c r="F11" s="50" t="s">
        <v>70</v>
      </c>
      <c r="G11" s="62">
        <v>7210.1063467228814</v>
      </c>
      <c r="H11" s="32">
        <v>4</v>
      </c>
      <c r="I11" s="24" t="s">
        <v>70</v>
      </c>
      <c r="J11" s="33">
        <v>4</v>
      </c>
      <c r="K11" s="32">
        <v>1</v>
      </c>
      <c r="L11" s="24" t="s">
        <v>70</v>
      </c>
      <c r="M11" s="33">
        <v>1</v>
      </c>
      <c r="N11" s="108">
        <v>0.64432662752686964</v>
      </c>
      <c r="O11" s="82" t="s">
        <v>70</v>
      </c>
      <c r="P11" s="83">
        <v>0.63736603294898286</v>
      </c>
    </row>
    <row r="12" spans="2:18" x14ac:dyDescent="0.2">
      <c r="B12" s="389"/>
      <c r="C12" s="391"/>
      <c r="D12" s="112">
        <v>12</v>
      </c>
      <c r="E12" s="28">
        <v>42617.544289189726</v>
      </c>
      <c r="F12" s="22" t="s">
        <v>70</v>
      </c>
      <c r="G12" s="27">
        <v>28748.42112272857</v>
      </c>
      <c r="H12" s="34">
        <v>9</v>
      </c>
      <c r="I12" s="22" t="s">
        <v>70</v>
      </c>
      <c r="J12" s="35">
        <v>6</v>
      </c>
      <c r="K12" s="38">
        <v>1</v>
      </c>
      <c r="L12" s="21" t="s">
        <v>70</v>
      </c>
      <c r="M12" s="39">
        <v>1</v>
      </c>
      <c r="N12" s="45">
        <v>0.83647481663386991</v>
      </c>
      <c r="O12" s="22" t="s">
        <v>70</v>
      </c>
      <c r="P12" s="46">
        <v>0.73471677861080853</v>
      </c>
    </row>
    <row r="13" spans="2:18" x14ac:dyDescent="0.2">
      <c r="B13" s="389"/>
      <c r="C13" s="392"/>
      <c r="D13" s="113">
        <v>18</v>
      </c>
      <c r="E13" s="29">
        <v>77278.848574285657</v>
      </c>
      <c r="F13" s="30" t="s">
        <v>70</v>
      </c>
      <c r="G13" s="31">
        <v>54039.808469725598</v>
      </c>
      <c r="H13" s="40">
        <v>10</v>
      </c>
      <c r="I13" s="41" t="s">
        <v>70</v>
      </c>
      <c r="J13" s="42">
        <v>10</v>
      </c>
      <c r="K13" s="40">
        <v>1</v>
      </c>
      <c r="L13" s="41" t="s">
        <v>70</v>
      </c>
      <c r="M13" s="42">
        <v>1</v>
      </c>
      <c r="N13" s="92">
        <v>0.8658296605896979</v>
      </c>
      <c r="O13" s="41" t="s">
        <v>70</v>
      </c>
      <c r="P13" s="81">
        <v>0.86582966058970057</v>
      </c>
    </row>
    <row r="14" spans="2:18" x14ac:dyDescent="0.2">
      <c r="B14" s="389"/>
      <c r="C14" s="393">
        <v>0.1</v>
      </c>
      <c r="D14" s="111">
        <v>6</v>
      </c>
      <c r="E14" s="109">
        <v>12971.905075110029</v>
      </c>
      <c r="F14" s="50" t="s">
        <v>70</v>
      </c>
      <c r="G14" s="62">
        <v>18884.150688605783</v>
      </c>
      <c r="H14" s="52">
        <v>4</v>
      </c>
      <c r="I14" s="50" t="s">
        <v>70</v>
      </c>
      <c r="J14" s="53">
        <v>5</v>
      </c>
      <c r="K14" s="32">
        <v>1</v>
      </c>
      <c r="L14" s="24" t="s">
        <v>70</v>
      </c>
      <c r="M14" s="33">
        <v>1</v>
      </c>
      <c r="N14" s="108">
        <v>0.64432662752686964</v>
      </c>
      <c r="O14" s="82" t="s">
        <v>70</v>
      </c>
      <c r="P14" s="83">
        <v>0.69261168664313433</v>
      </c>
    </row>
    <row r="15" spans="2:18" x14ac:dyDescent="0.2">
      <c r="B15" s="389"/>
      <c r="C15" s="391"/>
      <c r="D15" s="112">
        <v>12</v>
      </c>
      <c r="E15" s="28">
        <v>42617.544289189726</v>
      </c>
      <c r="F15" s="22" t="s">
        <v>70</v>
      </c>
      <c r="G15" s="27">
        <v>57854.214542935646</v>
      </c>
      <c r="H15" s="34">
        <v>9</v>
      </c>
      <c r="I15" s="22" t="s">
        <v>70</v>
      </c>
      <c r="J15" s="35">
        <v>10</v>
      </c>
      <c r="K15" s="38">
        <v>1</v>
      </c>
      <c r="L15" s="21" t="s">
        <v>70</v>
      </c>
      <c r="M15" s="39">
        <v>1</v>
      </c>
      <c r="N15" s="107">
        <v>0.83647481663386991</v>
      </c>
      <c r="O15" s="72" t="s">
        <v>70</v>
      </c>
      <c r="P15" s="80">
        <v>0.86582966058969946</v>
      </c>
    </row>
    <row r="16" spans="2:18" x14ac:dyDescent="0.2">
      <c r="B16" s="390"/>
      <c r="C16" s="392"/>
      <c r="D16" s="113">
        <v>18</v>
      </c>
      <c r="E16" s="29">
        <v>77278.848574285657</v>
      </c>
      <c r="F16" s="30" t="s">
        <v>70</v>
      </c>
      <c r="G16" s="31">
        <v>100841.55777367548</v>
      </c>
      <c r="H16" s="36">
        <v>10</v>
      </c>
      <c r="I16" s="30" t="s">
        <v>70</v>
      </c>
      <c r="J16" s="37">
        <v>11</v>
      </c>
      <c r="K16" s="40">
        <v>1</v>
      </c>
      <c r="L16" s="41" t="s">
        <v>70</v>
      </c>
      <c r="M16" s="42">
        <v>1</v>
      </c>
      <c r="N16" s="77">
        <v>0.8658296605896979</v>
      </c>
      <c r="O16" s="78" t="s">
        <v>70</v>
      </c>
      <c r="P16" s="79">
        <v>0.88474361267868984</v>
      </c>
    </row>
    <row r="17" spans="2:16" ht="13.75" customHeight="1" x14ac:dyDescent="0.2">
      <c r="B17" s="394" t="s">
        <v>95</v>
      </c>
      <c r="C17" s="393">
        <v>-0.1</v>
      </c>
      <c r="D17" s="111">
        <v>6</v>
      </c>
      <c r="E17" s="109">
        <v>374824.31144151231</v>
      </c>
      <c r="F17" s="50" t="s">
        <v>70</v>
      </c>
      <c r="G17" s="62">
        <v>273415.10496455745</v>
      </c>
      <c r="H17" s="52">
        <v>6</v>
      </c>
      <c r="I17" s="50" t="s">
        <v>70</v>
      </c>
      <c r="J17" s="53">
        <v>5</v>
      </c>
      <c r="K17" s="32">
        <v>1</v>
      </c>
      <c r="L17" s="24" t="s">
        <v>70</v>
      </c>
      <c r="M17" s="33">
        <v>1</v>
      </c>
      <c r="N17" s="108">
        <v>0.73471677861080964</v>
      </c>
      <c r="O17" s="82" t="s">
        <v>70</v>
      </c>
      <c r="P17" s="83">
        <v>0.69261168664313433</v>
      </c>
    </row>
    <row r="18" spans="2:16" x14ac:dyDescent="0.2">
      <c r="B18" s="389"/>
      <c r="C18" s="391"/>
      <c r="D18" s="112">
        <v>12</v>
      </c>
      <c r="E18" s="28">
        <v>1095016.5000334613</v>
      </c>
      <c r="F18" s="22" t="s">
        <v>70</v>
      </c>
      <c r="G18" s="27">
        <v>844477.17730972054</v>
      </c>
      <c r="H18" s="38">
        <v>10</v>
      </c>
      <c r="I18" s="21" t="s">
        <v>70</v>
      </c>
      <c r="J18" s="39">
        <v>10</v>
      </c>
      <c r="K18" s="38">
        <v>1</v>
      </c>
      <c r="L18" s="21" t="s">
        <v>70</v>
      </c>
      <c r="M18" s="39">
        <v>1</v>
      </c>
      <c r="N18" s="60">
        <v>0.8658296605896989</v>
      </c>
      <c r="O18" s="21" t="s">
        <v>70</v>
      </c>
      <c r="P18" s="61">
        <v>0.86582966058969624</v>
      </c>
    </row>
    <row r="19" spans="2:16" x14ac:dyDescent="0.2">
      <c r="B19" s="389"/>
      <c r="C19" s="392"/>
      <c r="D19" s="113">
        <v>18</v>
      </c>
      <c r="E19" s="29">
        <v>1870215.896682716</v>
      </c>
      <c r="F19" s="30" t="s">
        <v>70</v>
      </c>
      <c r="G19" s="31">
        <v>1473597.4294507368</v>
      </c>
      <c r="H19" s="36">
        <v>15</v>
      </c>
      <c r="I19" s="30" t="s">
        <v>70</v>
      </c>
      <c r="J19" s="37">
        <v>12</v>
      </c>
      <c r="K19" s="40">
        <v>1</v>
      </c>
      <c r="L19" s="41" t="s">
        <v>70</v>
      </c>
      <c r="M19" s="42">
        <v>1</v>
      </c>
      <c r="N19" s="77">
        <v>0.94639691652165314</v>
      </c>
      <c r="O19" s="78" t="s">
        <v>70</v>
      </c>
      <c r="P19" s="79">
        <v>0.90217762526630674</v>
      </c>
    </row>
    <row r="20" spans="2:16" x14ac:dyDescent="0.2">
      <c r="B20" s="389"/>
      <c r="C20" s="393">
        <v>0.1</v>
      </c>
      <c r="D20" s="111">
        <v>6</v>
      </c>
      <c r="E20" s="109">
        <v>374824.31144151231</v>
      </c>
      <c r="F20" s="50" t="s">
        <v>70</v>
      </c>
      <c r="G20" s="62">
        <v>485222.68845289387</v>
      </c>
      <c r="H20" s="52">
        <v>6</v>
      </c>
      <c r="I20" s="50" t="s">
        <v>70</v>
      </c>
      <c r="J20" s="53">
        <v>7</v>
      </c>
      <c r="K20" s="32">
        <v>1</v>
      </c>
      <c r="L20" s="24" t="s">
        <v>70</v>
      </c>
      <c r="M20" s="33">
        <v>1</v>
      </c>
      <c r="N20" s="108">
        <v>0.73471677861080964</v>
      </c>
      <c r="O20" s="82" t="s">
        <v>70</v>
      </c>
      <c r="P20" s="83">
        <v>0.77376441314706734</v>
      </c>
    </row>
    <row r="21" spans="2:16" x14ac:dyDescent="0.2">
      <c r="B21" s="389"/>
      <c r="C21" s="391"/>
      <c r="D21" s="112">
        <v>12</v>
      </c>
      <c r="E21" s="28">
        <v>1095016.5000334613</v>
      </c>
      <c r="F21" s="22" t="s">
        <v>70</v>
      </c>
      <c r="G21" s="27">
        <v>1348607.3343934903</v>
      </c>
      <c r="H21" s="34">
        <v>10</v>
      </c>
      <c r="I21" s="22" t="s">
        <v>70</v>
      </c>
      <c r="J21" s="35">
        <v>11</v>
      </c>
      <c r="K21" s="38">
        <v>1</v>
      </c>
      <c r="L21" s="21" t="s">
        <v>70</v>
      </c>
      <c r="M21" s="39">
        <v>1</v>
      </c>
      <c r="N21" s="107">
        <v>0.8658296605896989</v>
      </c>
      <c r="O21" s="72" t="s">
        <v>70</v>
      </c>
      <c r="P21" s="80">
        <v>0.88474361267869084</v>
      </c>
    </row>
    <row r="22" spans="2:16" x14ac:dyDescent="0.2">
      <c r="B22" s="390"/>
      <c r="C22" s="392"/>
      <c r="D22" s="113">
        <v>18</v>
      </c>
      <c r="E22" s="29">
        <v>1870215.896682716</v>
      </c>
      <c r="F22" s="30" t="s">
        <v>70</v>
      </c>
      <c r="G22" s="31">
        <v>2280994.6906287633</v>
      </c>
      <c r="H22" s="40">
        <v>15</v>
      </c>
      <c r="I22" s="41" t="s">
        <v>70</v>
      </c>
      <c r="J22" s="42">
        <v>15</v>
      </c>
      <c r="K22" s="40">
        <v>1</v>
      </c>
      <c r="L22" s="41" t="s">
        <v>70</v>
      </c>
      <c r="M22" s="42">
        <v>1</v>
      </c>
      <c r="N22" s="92">
        <v>0.94639691652165314</v>
      </c>
      <c r="O22" s="41" t="s">
        <v>70</v>
      </c>
      <c r="P22" s="81">
        <v>0.94639691652165425</v>
      </c>
    </row>
    <row r="23" spans="2:16" x14ac:dyDescent="0.2">
      <c r="B23" s="394" t="s">
        <v>69</v>
      </c>
      <c r="C23" s="393">
        <v>-0.1</v>
      </c>
      <c r="D23" s="111">
        <v>6</v>
      </c>
      <c r="E23" s="23">
        <v>0</v>
      </c>
      <c r="F23" s="24" t="s">
        <v>70</v>
      </c>
      <c r="G23" s="25">
        <v>0</v>
      </c>
      <c r="H23" s="32">
        <v>0</v>
      </c>
      <c r="I23" s="24" t="s">
        <v>70</v>
      </c>
      <c r="J23" s="33">
        <v>0</v>
      </c>
      <c r="K23" s="32">
        <v>0</v>
      </c>
      <c r="L23" s="24" t="s">
        <v>70</v>
      </c>
      <c r="M23" s="33">
        <v>0</v>
      </c>
      <c r="N23" s="43">
        <v>0</v>
      </c>
      <c r="O23" s="24" t="s">
        <v>70</v>
      </c>
      <c r="P23" s="44">
        <v>0</v>
      </c>
    </row>
    <row r="24" spans="2:16" x14ac:dyDescent="0.2">
      <c r="B24" s="389"/>
      <c r="C24" s="391"/>
      <c r="D24" s="112">
        <v>12</v>
      </c>
      <c r="E24" s="56">
        <v>0</v>
      </c>
      <c r="F24" s="21" t="s">
        <v>70</v>
      </c>
      <c r="G24" s="57">
        <v>0</v>
      </c>
      <c r="H24" s="38">
        <v>0</v>
      </c>
      <c r="I24" s="21" t="s">
        <v>70</v>
      </c>
      <c r="J24" s="39">
        <v>0</v>
      </c>
      <c r="K24" s="38">
        <v>0</v>
      </c>
      <c r="L24" s="21" t="s">
        <v>70</v>
      </c>
      <c r="M24" s="39">
        <v>0</v>
      </c>
      <c r="N24" s="60">
        <v>0</v>
      </c>
      <c r="O24" s="21" t="s">
        <v>70</v>
      </c>
      <c r="P24" s="61">
        <v>0</v>
      </c>
    </row>
    <row r="25" spans="2:16" x14ac:dyDescent="0.2">
      <c r="B25" s="389"/>
      <c r="C25" s="392"/>
      <c r="D25" s="113">
        <v>18</v>
      </c>
      <c r="E25" s="90">
        <v>0</v>
      </c>
      <c r="F25" s="41" t="s">
        <v>70</v>
      </c>
      <c r="G25" s="91">
        <v>0</v>
      </c>
      <c r="H25" s="40">
        <v>0</v>
      </c>
      <c r="I25" s="41" t="s">
        <v>70</v>
      </c>
      <c r="J25" s="42">
        <v>0</v>
      </c>
      <c r="K25" s="40">
        <v>0</v>
      </c>
      <c r="L25" s="41" t="s">
        <v>70</v>
      </c>
      <c r="M25" s="42">
        <v>0</v>
      </c>
      <c r="N25" s="92">
        <v>0</v>
      </c>
      <c r="O25" s="41" t="s">
        <v>70</v>
      </c>
      <c r="P25" s="81">
        <v>0</v>
      </c>
    </row>
    <row r="26" spans="2:16" x14ac:dyDescent="0.2">
      <c r="B26" s="389"/>
      <c r="C26" s="393">
        <v>0.1</v>
      </c>
      <c r="D26" s="112">
        <v>6</v>
      </c>
      <c r="E26" s="56">
        <v>0</v>
      </c>
      <c r="F26" s="21" t="s">
        <v>70</v>
      </c>
      <c r="G26" s="57">
        <v>0</v>
      </c>
      <c r="H26" s="38">
        <v>0</v>
      </c>
      <c r="I26" s="21" t="s">
        <v>70</v>
      </c>
      <c r="J26" s="39">
        <v>0</v>
      </c>
      <c r="K26" s="38">
        <v>0</v>
      </c>
      <c r="L26" s="21" t="s">
        <v>70</v>
      </c>
      <c r="M26" s="39">
        <v>0</v>
      </c>
      <c r="N26" s="60">
        <v>0</v>
      </c>
      <c r="O26" s="21" t="s">
        <v>70</v>
      </c>
      <c r="P26" s="61">
        <v>0</v>
      </c>
    </row>
    <row r="27" spans="2:16" x14ac:dyDescent="0.2">
      <c r="B27" s="389"/>
      <c r="C27" s="391"/>
      <c r="D27" s="112">
        <v>12</v>
      </c>
      <c r="E27" s="26">
        <v>0</v>
      </c>
      <c r="F27" s="22" t="s">
        <v>70</v>
      </c>
      <c r="G27" s="27">
        <v>1630.1891622853727</v>
      </c>
      <c r="H27" s="34">
        <v>0</v>
      </c>
      <c r="I27" s="22" t="s">
        <v>70</v>
      </c>
      <c r="J27" s="35">
        <v>4</v>
      </c>
      <c r="K27" s="34">
        <v>0</v>
      </c>
      <c r="L27" s="22" t="s">
        <v>70</v>
      </c>
      <c r="M27" s="35">
        <v>1</v>
      </c>
      <c r="N27" s="45">
        <v>0</v>
      </c>
      <c r="O27" s="22" t="s">
        <v>70</v>
      </c>
      <c r="P27" s="46">
        <v>0.6443266275268752</v>
      </c>
    </row>
    <row r="28" spans="2:16" ht="14.3" thickBot="1" x14ac:dyDescent="0.25">
      <c r="B28" s="389"/>
      <c r="C28" s="391"/>
      <c r="D28" s="112">
        <v>18</v>
      </c>
      <c r="E28" s="26">
        <v>0</v>
      </c>
      <c r="F28" s="22" t="s">
        <v>70</v>
      </c>
      <c r="G28" s="27">
        <v>5805.5244042313425</v>
      </c>
      <c r="H28" s="34">
        <v>0</v>
      </c>
      <c r="I28" s="22" t="s">
        <v>70</v>
      </c>
      <c r="J28" s="35">
        <v>4</v>
      </c>
      <c r="K28" s="34">
        <v>0</v>
      </c>
      <c r="L28" s="22" t="s">
        <v>70</v>
      </c>
      <c r="M28" s="35">
        <v>1</v>
      </c>
      <c r="N28" s="45">
        <v>0</v>
      </c>
      <c r="O28" s="22" t="s">
        <v>70</v>
      </c>
      <c r="P28" s="46">
        <v>0.64432662752687475</v>
      </c>
    </row>
    <row r="29" spans="2:16" x14ac:dyDescent="0.2">
      <c r="B29" s="387" t="s">
        <v>97</v>
      </c>
      <c r="C29" s="387"/>
      <c r="D29" s="387"/>
      <c r="E29" s="387"/>
      <c r="F29" s="387"/>
      <c r="G29" s="387"/>
      <c r="H29" s="387"/>
      <c r="I29" s="387"/>
      <c r="J29" s="387"/>
      <c r="K29" s="387"/>
      <c r="L29" s="387"/>
      <c r="M29" s="387"/>
      <c r="N29" s="387"/>
      <c r="O29" s="387"/>
      <c r="P29" s="387"/>
    </row>
    <row r="30" spans="2:16" ht="14.3" thickBot="1" x14ac:dyDescent="0.25">
      <c r="B30" s="388"/>
      <c r="C30" s="388"/>
      <c r="D30" s="388"/>
      <c r="E30" s="388"/>
      <c r="F30" s="388"/>
      <c r="G30" s="388"/>
      <c r="H30" s="388"/>
      <c r="I30" s="388"/>
      <c r="J30" s="388"/>
      <c r="K30" s="388"/>
      <c r="L30" s="388"/>
      <c r="M30" s="388"/>
      <c r="N30" s="388"/>
      <c r="O30" s="388"/>
      <c r="P30" s="388"/>
    </row>
    <row r="31" spans="2:16" x14ac:dyDescent="0.2">
      <c r="B31" s="389" t="s">
        <v>67</v>
      </c>
      <c r="C31" s="391">
        <v>-0.1</v>
      </c>
      <c r="D31" s="112">
        <v>6</v>
      </c>
      <c r="E31" s="28">
        <v>33139.7971129082</v>
      </c>
      <c r="F31" s="22" t="s">
        <v>70</v>
      </c>
      <c r="G31" s="27">
        <v>83229.402323159287</v>
      </c>
      <c r="H31" s="34">
        <v>2</v>
      </c>
      <c r="I31" s="22" t="s">
        <v>70</v>
      </c>
      <c r="J31" s="35">
        <v>3</v>
      </c>
      <c r="K31" s="38">
        <v>1</v>
      </c>
      <c r="L31" s="21" t="s">
        <v>70</v>
      </c>
      <c r="M31" s="39">
        <v>1</v>
      </c>
      <c r="N31" s="45">
        <v>0.43947697962237176</v>
      </c>
      <c r="O31" s="22" t="s">
        <v>70</v>
      </c>
      <c r="P31" s="46">
        <v>0.53637235928378013</v>
      </c>
    </row>
    <row r="32" spans="2:16" x14ac:dyDescent="0.2">
      <c r="B32" s="389"/>
      <c r="C32" s="391"/>
      <c r="D32" s="112">
        <v>12</v>
      </c>
      <c r="E32" s="28">
        <v>945148.55745871284</v>
      </c>
      <c r="F32" s="22" t="s">
        <v>70</v>
      </c>
      <c r="G32" s="27">
        <v>1047748.7195475126</v>
      </c>
      <c r="H32" s="34">
        <v>4</v>
      </c>
      <c r="I32" s="22" t="s">
        <v>70</v>
      </c>
      <c r="J32" s="35">
        <v>5</v>
      </c>
      <c r="K32" s="38">
        <v>1</v>
      </c>
      <c r="L32" s="21" t="s">
        <v>70</v>
      </c>
      <c r="M32" s="39">
        <v>1</v>
      </c>
      <c r="N32" s="107">
        <v>0.64432662752687497</v>
      </c>
      <c r="O32" s="72" t="s">
        <v>70</v>
      </c>
      <c r="P32" s="80">
        <v>0.68643171949454396</v>
      </c>
    </row>
    <row r="33" spans="2:16" x14ac:dyDescent="0.2">
      <c r="B33" s="389"/>
      <c r="C33" s="392"/>
      <c r="D33" s="113">
        <v>18</v>
      </c>
      <c r="E33" s="29">
        <v>2017570.3039156324</v>
      </c>
      <c r="F33" s="30" t="s">
        <v>70</v>
      </c>
      <c r="G33" s="31">
        <v>2164440.5246390495</v>
      </c>
      <c r="H33" s="36">
        <v>5</v>
      </c>
      <c r="I33" s="30" t="s">
        <v>70</v>
      </c>
      <c r="J33" s="37">
        <v>7</v>
      </c>
      <c r="K33" s="40">
        <v>1</v>
      </c>
      <c r="L33" s="41" t="s">
        <v>70</v>
      </c>
      <c r="M33" s="42">
        <v>1</v>
      </c>
      <c r="N33" s="47">
        <v>0.68643171949454362</v>
      </c>
      <c r="O33" s="30" t="s">
        <v>70</v>
      </c>
      <c r="P33" s="48">
        <v>0.76755191985558435</v>
      </c>
    </row>
    <row r="34" spans="2:16" x14ac:dyDescent="0.2">
      <c r="B34" s="389"/>
      <c r="C34" s="393">
        <v>0.1</v>
      </c>
      <c r="D34" s="111">
        <v>6</v>
      </c>
      <c r="E34" s="109">
        <v>33139.7971129082</v>
      </c>
      <c r="F34" s="50" t="s">
        <v>70</v>
      </c>
      <c r="G34" s="55">
        <v>0</v>
      </c>
      <c r="H34" s="52">
        <v>2</v>
      </c>
      <c r="I34" s="50" t="s">
        <v>70</v>
      </c>
      <c r="J34" s="53">
        <v>0</v>
      </c>
      <c r="K34" s="52">
        <v>1</v>
      </c>
      <c r="L34" s="50" t="s">
        <v>70</v>
      </c>
      <c r="M34" s="53">
        <v>0</v>
      </c>
      <c r="N34" s="49">
        <v>0.43947697962237176</v>
      </c>
      <c r="O34" s="50" t="s">
        <v>70</v>
      </c>
      <c r="P34" s="51">
        <v>0</v>
      </c>
    </row>
    <row r="35" spans="2:16" x14ac:dyDescent="0.2">
      <c r="B35" s="389"/>
      <c r="C35" s="391"/>
      <c r="D35" s="112">
        <v>12</v>
      </c>
      <c r="E35" s="28">
        <v>945148.55745871284</v>
      </c>
      <c r="F35" s="22" t="s">
        <v>70</v>
      </c>
      <c r="G35" s="27">
        <v>842922.08435879811</v>
      </c>
      <c r="H35" s="38">
        <v>4</v>
      </c>
      <c r="I35" s="21" t="s">
        <v>70</v>
      </c>
      <c r="J35" s="39">
        <v>4</v>
      </c>
      <c r="K35" s="38">
        <v>1</v>
      </c>
      <c r="L35" s="21" t="s">
        <v>70</v>
      </c>
      <c r="M35" s="39">
        <v>1</v>
      </c>
      <c r="N35" s="60">
        <v>0.64432662752687497</v>
      </c>
      <c r="O35" s="21" t="s">
        <v>70</v>
      </c>
      <c r="P35" s="61">
        <v>0.64432662752687486</v>
      </c>
    </row>
    <row r="36" spans="2:16" x14ac:dyDescent="0.2">
      <c r="B36" s="390"/>
      <c r="C36" s="392"/>
      <c r="D36" s="113">
        <v>18</v>
      </c>
      <c r="E36" s="29">
        <v>2017570.3039156324</v>
      </c>
      <c r="F36" s="30" t="s">
        <v>70</v>
      </c>
      <c r="G36" s="31">
        <v>1894494.0591172664</v>
      </c>
      <c r="H36" s="40">
        <v>5</v>
      </c>
      <c r="I36" s="41" t="s">
        <v>70</v>
      </c>
      <c r="J36" s="42">
        <v>5</v>
      </c>
      <c r="K36" s="40">
        <v>1</v>
      </c>
      <c r="L36" s="41" t="s">
        <v>70</v>
      </c>
      <c r="M36" s="42">
        <v>1</v>
      </c>
      <c r="N36" s="77">
        <v>0.68643171949454362</v>
      </c>
      <c r="O36" s="78" t="s">
        <v>70</v>
      </c>
      <c r="P36" s="79">
        <v>0.67909707427344723</v>
      </c>
    </row>
    <row r="37" spans="2:16" x14ac:dyDescent="0.2">
      <c r="B37" s="394" t="s">
        <v>68</v>
      </c>
      <c r="C37" s="393">
        <v>-0.1</v>
      </c>
      <c r="D37" s="111">
        <v>6</v>
      </c>
      <c r="E37" s="109">
        <v>12971.905075110029</v>
      </c>
      <c r="F37" s="50" t="s">
        <v>70</v>
      </c>
      <c r="G37" s="62">
        <v>13913.877315110527</v>
      </c>
      <c r="H37" s="32">
        <v>4</v>
      </c>
      <c r="I37" s="24" t="s">
        <v>70</v>
      </c>
      <c r="J37" s="33">
        <v>4</v>
      </c>
      <c r="K37" s="32">
        <v>1</v>
      </c>
      <c r="L37" s="24" t="s">
        <v>70</v>
      </c>
      <c r="M37" s="33">
        <v>1</v>
      </c>
      <c r="N37" s="43">
        <v>0.64432662752686964</v>
      </c>
      <c r="O37" s="24" t="s">
        <v>70</v>
      </c>
      <c r="P37" s="44">
        <v>0.64432662752687475</v>
      </c>
    </row>
    <row r="38" spans="2:16" x14ac:dyDescent="0.2">
      <c r="B38" s="389"/>
      <c r="C38" s="391"/>
      <c r="D38" s="112">
        <v>12</v>
      </c>
      <c r="E38" s="86">
        <v>42617.544289189726</v>
      </c>
      <c r="F38" s="72" t="s">
        <v>70</v>
      </c>
      <c r="G38" s="87">
        <v>44737.028927801046</v>
      </c>
      <c r="H38" s="38">
        <v>9</v>
      </c>
      <c r="I38" s="21" t="s">
        <v>70</v>
      </c>
      <c r="J38" s="39">
        <v>9</v>
      </c>
      <c r="K38" s="38">
        <v>1</v>
      </c>
      <c r="L38" s="21" t="s">
        <v>70</v>
      </c>
      <c r="M38" s="39">
        <v>1</v>
      </c>
      <c r="N38" s="60">
        <v>0.83647481663386991</v>
      </c>
      <c r="O38" s="21" t="s">
        <v>70</v>
      </c>
      <c r="P38" s="61">
        <v>0.8364748166338698</v>
      </c>
    </row>
    <row r="39" spans="2:16" x14ac:dyDescent="0.2">
      <c r="B39" s="389"/>
      <c r="C39" s="392"/>
      <c r="D39" s="113">
        <v>18</v>
      </c>
      <c r="E39" s="88">
        <v>77278.848574285657</v>
      </c>
      <c r="F39" s="78" t="s">
        <v>70</v>
      </c>
      <c r="G39" s="89">
        <v>79685.381294639461</v>
      </c>
      <c r="H39" s="36">
        <v>10</v>
      </c>
      <c r="I39" s="30" t="s">
        <v>70</v>
      </c>
      <c r="J39" s="37">
        <v>11</v>
      </c>
      <c r="K39" s="40">
        <v>1</v>
      </c>
      <c r="L39" s="41" t="s">
        <v>70</v>
      </c>
      <c r="M39" s="42">
        <v>1</v>
      </c>
      <c r="N39" s="77">
        <v>0.8658296605896979</v>
      </c>
      <c r="O39" s="78" t="s">
        <v>70</v>
      </c>
      <c r="P39" s="79">
        <v>0.88474361267869062</v>
      </c>
    </row>
    <row r="40" spans="2:16" x14ac:dyDescent="0.2">
      <c r="B40" s="389"/>
      <c r="C40" s="393">
        <v>0.1</v>
      </c>
      <c r="D40" s="111">
        <v>6</v>
      </c>
      <c r="E40" s="109">
        <v>12971.905075110029</v>
      </c>
      <c r="F40" s="50" t="s">
        <v>70</v>
      </c>
      <c r="G40" s="62">
        <v>12029.932835110529</v>
      </c>
      <c r="H40" s="32">
        <v>4</v>
      </c>
      <c r="I40" s="24" t="s">
        <v>70</v>
      </c>
      <c r="J40" s="33">
        <v>4</v>
      </c>
      <c r="K40" s="32">
        <v>1</v>
      </c>
      <c r="L40" s="24" t="s">
        <v>70</v>
      </c>
      <c r="M40" s="33">
        <v>1</v>
      </c>
      <c r="N40" s="43">
        <v>0.64432662752686964</v>
      </c>
      <c r="O40" s="24" t="s">
        <v>70</v>
      </c>
      <c r="P40" s="44">
        <v>0.64432662752687497</v>
      </c>
    </row>
    <row r="41" spans="2:16" x14ac:dyDescent="0.2">
      <c r="B41" s="389"/>
      <c r="C41" s="391"/>
      <c r="D41" s="112">
        <v>12</v>
      </c>
      <c r="E41" s="86">
        <v>42617.544289189726</v>
      </c>
      <c r="F41" s="72" t="s">
        <v>70</v>
      </c>
      <c r="G41" s="87">
        <v>40675.823386698394</v>
      </c>
      <c r="H41" s="34">
        <v>9</v>
      </c>
      <c r="I41" s="22" t="s">
        <v>70</v>
      </c>
      <c r="J41" s="35">
        <v>7</v>
      </c>
      <c r="K41" s="38">
        <v>1</v>
      </c>
      <c r="L41" s="21" t="s">
        <v>70</v>
      </c>
      <c r="M41" s="39">
        <v>1</v>
      </c>
      <c r="N41" s="45">
        <v>0.83647481663386991</v>
      </c>
      <c r="O41" s="22" t="s">
        <v>70</v>
      </c>
      <c r="P41" s="46">
        <v>0.77376441314706723</v>
      </c>
    </row>
    <row r="42" spans="2:16" x14ac:dyDescent="0.2">
      <c r="B42" s="390"/>
      <c r="C42" s="392"/>
      <c r="D42" s="113">
        <v>18</v>
      </c>
      <c r="E42" s="88">
        <v>77278.848574285657</v>
      </c>
      <c r="F42" s="78" t="s">
        <v>70</v>
      </c>
      <c r="G42" s="89">
        <v>74923.823777059675</v>
      </c>
      <c r="H42" s="40">
        <v>10</v>
      </c>
      <c r="I42" s="41" t="s">
        <v>70</v>
      </c>
      <c r="J42" s="42">
        <v>10</v>
      </c>
      <c r="K42" s="40">
        <v>1</v>
      </c>
      <c r="L42" s="41" t="s">
        <v>70</v>
      </c>
      <c r="M42" s="42">
        <v>1</v>
      </c>
      <c r="N42" s="92">
        <v>0.8658296605896979</v>
      </c>
      <c r="O42" s="41" t="s">
        <v>70</v>
      </c>
      <c r="P42" s="81">
        <v>0.86582966058969901</v>
      </c>
    </row>
    <row r="43" spans="2:16" ht="13.75" customHeight="1" x14ac:dyDescent="0.2">
      <c r="B43" s="394" t="s">
        <v>90</v>
      </c>
      <c r="C43" s="393">
        <v>-0.1</v>
      </c>
      <c r="D43" s="111">
        <v>6</v>
      </c>
      <c r="E43" s="109">
        <v>374824.31144151231</v>
      </c>
      <c r="F43" s="50" t="s">
        <v>70</v>
      </c>
      <c r="G43" s="62">
        <v>397574.47672741278</v>
      </c>
      <c r="H43" s="52">
        <v>6</v>
      </c>
      <c r="I43" s="50" t="s">
        <v>70</v>
      </c>
      <c r="J43" s="53">
        <v>7</v>
      </c>
      <c r="K43" s="32">
        <v>1</v>
      </c>
      <c r="L43" s="24" t="s">
        <v>70</v>
      </c>
      <c r="M43" s="33">
        <v>1</v>
      </c>
      <c r="N43" s="108">
        <v>0.73471677861080964</v>
      </c>
      <c r="O43" s="82" t="s">
        <v>70</v>
      </c>
      <c r="P43" s="83">
        <v>0.77376441314706745</v>
      </c>
    </row>
    <row r="44" spans="2:16" x14ac:dyDescent="0.2">
      <c r="B44" s="389"/>
      <c r="C44" s="391"/>
      <c r="D44" s="112">
        <v>12</v>
      </c>
      <c r="E44" s="86">
        <v>1095016.5000334613</v>
      </c>
      <c r="F44" s="72" t="s">
        <v>70</v>
      </c>
      <c r="G44" s="87">
        <v>1130783.4565115052</v>
      </c>
      <c r="H44" s="34">
        <v>10</v>
      </c>
      <c r="I44" s="22" t="s">
        <v>70</v>
      </c>
      <c r="J44" s="35">
        <v>11</v>
      </c>
      <c r="K44" s="38">
        <v>1</v>
      </c>
      <c r="L44" s="21" t="s">
        <v>70</v>
      </c>
      <c r="M44" s="39">
        <v>1</v>
      </c>
      <c r="N44" s="107">
        <v>0.8658296605896989</v>
      </c>
      <c r="O44" s="72" t="s">
        <v>70</v>
      </c>
      <c r="P44" s="80">
        <v>0.88474361267869073</v>
      </c>
    </row>
    <row r="45" spans="2:16" x14ac:dyDescent="0.2">
      <c r="B45" s="389"/>
      <c r="C45" s="392"/>
      <c r="D45" s="113">
        <v>18</v>
      </c>
      <c r="E45" s="88">
        <v>1870215.896682716</v>
      </c>
      <c r="F45" s="78" t="s">
        <v>70</v>
      </c>
      <c r="G45" s="89">
        <v>1922291.4953283169</v>
      </c>
      <c r="H45" s="40">
        <v>15</v>
      </c>
      <c r="I45" s="41" t="s">
        <v>70</v>
      </c>
      <c r="J45" s="42">
        <v>15</v>
      </c>
      <c r="K45" s="40">
        <v>1</v>
      </c>
      <c r="L45" s="41" t="s">
        <v>70</v>
      </c>
      <c r="M45" s="42">
        <v>1</v>
      </c>
      <c r="N45" s="92">
        <v>0.94639691652165314</v>
      </c>
      <c r="O45" s="41" t="s">
        <v>70</v>
      </c>
      <c r="P45" s="81">
        <v>0.94639691652165336</v>
      </c>
    </row>
    <row r="46" spans="2:16" x14ac:dyDescent="0.2">
      <c r="B46" s="389"/>
      <c r="C46" s="393">
        <v>0.1</v>
      </c>
      <c r="D46" s="112">
        <v>6</v>
      </c>
      <c r="E46" s="86">
        <v>374824.31144151231</v>
      </c>
      <c r="F46" s="72" t="s">
        <v>70</v>
      </c>
      <c r="G46" s="87">
        <v>356265.23455657752</v>
      </c>
      <c r="H46" s="34">
        <v>6</v>
      </c>
      <c r="I46" s="22" t="s">
        <v>70</v>
      </c>
      <c r="J46" s="35">
        <v>5</v>
      </c>
      <c r="K46" s="38">
        <v>1</v>
      </c>
      <c r="L46" s="21" t="s">
        <v>70</v>
      </c>
      <c r="M46" s="39">
        <v>1</v>
      </c>
      <c r="N46" s="107">
        <v>0.73471677861080964</v>
      </c>
      <c r="O46" s="72" t="s">
        <v>70</v>
      </c>
      <c r="P46" s="80">
        <v>0.69261168664313966</v>
      </c>
    </row>
    <row r="47" spans="2:16" x14ac:dyDescent="0.2">
      <c r="B47" s="389"/>
      <c r="C47" s="391"/>
      <c r="D47" s="112">
        <v>12</v>
      </c>
      <c r="E47" s="86">
        <v>1095016.5000334613</v>
      </c>
      <c r="F47" s="72" t="s">
        <v>70</v>
      </c>
      <c r="G47" s="87">
        <v>1060299.6657106655</v>
      </c>
      <c r="H47" s="38">
        <v>10</v>
      </c>
      <c r="I47" s="21" t="s">
        <v>70</v>
      </c>
      <c r="J47" s="39">
        <v>10</v>
      </c>
      <c r="K47" s="38">
        <v>1</v>
      </c>
      <c r="L47" s="21" t="s">
        <v>70</v>
      </c>
      <c r="M47" s="39">
        <v>1</v>
      </c>
      <c r="N47" s="60">
        <v>0.8658296605896989</v>
      </c>
      <c r="O47" s="21" t="s">
        <v>70</v>
      </c>
      <c r="P47" s="61">
        <v>0.86582966058969923</v>
      </c>
    </row>
    <row r="48" spans="2:16" x14ac:dyDescent="0.2">
      <c r="B48" s="390"/>
      <c r="C48" s="392"/>
      <c r="D48" s="112">
        <v>18</v>
      </c>
      <c r="E48" s="86">
        <v>1870215.896682716</v>
      </c>
      <c r="F48" s="72" t="s">
        <v>70</v>
      </c>
      <c r="G48" s="87">
        <v>1823522.3070801054</v>
      </c>
      <c r="H48" s="34">
        <v>15</v>
      </c>
      <c r="I48" s="22" t="s">
        <v>70</v>
      </c>
      <c r="J48" s="35">
        <v>12</v>
      </c>
      <c r="K48" s="38">
        <v>1</v>
      </c>
      <c r="L48" s="21" t="s">
        <v>70</v>
      </c>
      <c r="M48" s="39">
        <v>1</v>
      </c>
      <c r="N48" s="107">
        <v>0.94639691652165314</v>
      </c>
      <c r="O48" s="72" t="s">
        <v>70</v>
      </c>
      <c r="P48" s="80">
        <v>0.9021776252663094</v>
      </c>
    </row>
    <row r="49" spans="2:16" x14ac:dyDescent="0.2">
      <c r="B49" s="394" t="s">
        <v>69</v>
      </c>
      <c r="C49" s="393">
        <v>-0.1</v>
      </c>
      <c r="D49" s="111">
        <v>6</v>
      </c>
      <c r="E49" s="23">
        <v>0</v>
      </c>
      <c r="F49" s="24" t="s">
        <v>70</v>
      </c>
      <c r="G49" s="25">
        <v>0</v>
      </c>
      <c r="H49" s="32">
        <v>0</v>
      </c>
      <c r="I49" s="24" t="s">
        <v>70</v>
      </c>
      <c r="J49" s="33">
        <v>0</v>
      </c>
      <c r="K49" s="32">
        <v>0</v>
      </c>
      <c r="L49" s="24" t="s">
        <v>70</v>
      </c>
      <c r="M49" s="33">
        <v>0</v>
      </c>
      <c r="N49" s="43">
        <v>0</v>
      </c>
      <c r="O49" s="24" t="s">
        <v>70</v>
      </c>
      <c r="P49" s="44">
        <v>0</v>
      </c>
    </row>
    <row r="50" spans="2:16" x14ac:dyDescent="0.2">
      <c r="B50" s="389"/>
      <c r="C50" s="391"/>
      <c r="D50" s="112">
        <v>12</v>
      </c>
      <c r="E50" s="56">
        <v>0</v>
      </c>
      <c r="F50" s="21" t="s">
        <v>70</v>
      </c>
      <c r="G50" s="57">
        <v>0</v>
      </c>
      <c r="H50" s="38">
        <v>0</v>
      </c>
      <c r="I50" s="21" t="s">
        <v>70</v>
      </c>
      <c r="J50" s="39">
        <v>0</v>
      </c>
      <c r="K50" s="38">
        <v>0</v>
      </c>
      <c r="L50" s="21" t="s">
        <v>70</v>
      </c>
      <c r="M50" s="39">
        <v>0</v>
      </c>
      <c r="N50" s="60">
        <v>0</v>
      </c>
      <c r="O50" s="21" t="s">
        <v>70</v>
      </c>
      <c r="P50" s="61">
        <v>0</v>
      </c>
    </row>
    <row r="51" spans="2:16" x14ac:dyDescent="0.2">
      <c r="B51" s="389"/>
      <c r="C51" s="392"/>
      <c r="D51" s="113">
        <v>18</v>
      </c>
      <c r="E51" s="90">
        <v>0</v>
      </c>
      <c r="F51" s="41" t="s">
        <v>70</v>
      </c>
      <c r="G51" s="91">
        <v>0</v>
      </c>
      <c r="H51" s="40">
        <v>0</v>
      </c>
      <c r="I51" s="41" t="s">
        <v>70</v>
      </c>
      <c r="J51" s="42">
        <v>0</v>
      </c>
      <c r="K51" s="40">
        <v>0</v>
      </c>
      <c r="L51" s="41" t="s">
        <v>70</v>
      </c>
      <c r="M51" s="42">
        <v>0</v>
      </c>
      <c r="N51" s="92">
        <v>0</v>
      </c>
      <c r="O51" s="41" t="s">
        <v>70</v>
      </c>
      <c r="P51" s="81">
        <v>0</v>
      </c>
    </row>
    <row r="52" spans="2:16" x14ac:dyDescent="0.2">
      <c r="B52" s="389"/>
      <c r="C52" s="393">
        <v>0.1</v>
      </c>
      <c r="D52" s="112">
        <v>6</v>
      </c>
      <c r="E52" s="56">
        <v>0</v>
      </c>
      <c r="F52" s="21" t="s">
        <v>70</v>
      </c>
      <c r="G52" s="57">
        <v>0</v>
      </c>
      <c r="H52" s="38">
        <v>0</v>
      </c>
      <c r="I52" s="21" t="s">
        <v>70</v>
      </c>
      <c r="J52" s="39">
        <v>0</v>
      </c>
      <c r="K52" s="38">
        <v>0</v>
      </c>
      <c r="L52" s="21" t="s">
        <v>70</v>
      </c>
      <c r="M52" s="39">
        <v>0</v>
      </c>
      <c r="N52" s="60">
        <v>0</v>
      </c>
      <c r="O52" s="21" t="s">
        <v>70</v>
      </c>
      <c r="P52" s="61">
        <v>0</v>
      </c>
    </row>
    <row r="53" spans="2:16" x14ac:dyDescent="0.2">
      <c r="B53" s="389"/>
      <c r="C53" s="391"/>
      <c r="D53" s="112">
        <v>12</v>
      </c>
      <c r="E53" s="56">
        <v>0</v>
      </c>
      <c r="F53" s="21" t="s">
        <v>70</v>
      </c>
      <c r="G53" s="57">
        <v>0</v>
      </c>
      <c r="H53" s="38">
        <v>0</v>
      </c>
      <c r="I53" s="21" t="s">
        <v>70</v>
      </c>
      <c r="J53" s="39">
        <v>0</v>
      </c>
      <c r="K53" s="38">
        <v>0</v>
      </c>
      <c r="L53" s="21" t="s">
        <v>70</v>
      </c>
      <c r="M53" s="39">
        <v>0</v>
      </c>
      <c r="N53" s="60">
        <v>0</v>
      </c>
      <c r="O53" s="21" t="s">
        <v>70</v>
      </c>
      <c r="P53" s="61">
        <v>0</v>
      </c>
    </row>
    <row r="54" spans="2:16" ht="14.3" thickBot="1" x14ac:dyDescent="0.25">
      <c r="B54" s="389"/>
      <c r="C54" s="391"/>
      <c r="D54" s="112">
        <v>18</v>
      </c>
      <c r="E54" s="56">
        <v>0</v>
      </c>
      <c r="F54" s="21" t="s">
        <v>70</v>
      </c>
      <c r="G54" s="57">
        <v>0</v>
      </c>
      <c r="H54" s="38">
        <v>0</v>
      </c>
      <c r="I54" s="21" t="s">
        <v>70</v>
      </c>
      <c r="J54" s="39">
        <v>0</v>
      </c>
      <c r="K54" s="38">
        <v>0</v>
      </c>
      <c r="L54" s="21" t="s">
        <v>70</v>
      </c>
      <c r="M54" s="39">
        <v>0</v>
      </c>
      <c r="N54" s="60">
        <v>0</v>
      </c>
      <c r="O54" s="21" t="s">
        <v>70</v>
      </c>
      <c r="P54" s="61">
        <v>0</v>
      </c>
    </row>
    <row r="55" spans="2:16" x14ac:dyDescent="0.2">
      <c r="B55" s="387" t="s">
        <v>98</v>
      </c>
      <c r="C55" s="387"/>
      <c r="D55" s="387"/>
      <c r="E55" s="387"/>
      <c r="F55" s="387"/>
      <c r="G55" s="387"/>
      <c r="H55" s="387"/>
      <c r="I55" s="387"/>
      <c r="J55" s="387"/>
      <c r="K55" s="387"/>
      <c r="L55" s="387"/>
      <c r="M55" s="387"/>
      <c r="N55" s="387"/>
      <c r="O55" s="387"/>
      <c r="P55" s="387"/>
    </row>
    <row r="56" spans="2:16" ht="14.3" thickBot="1" x14ac:dyDescent="0.25">
      <c r="B56" s="388"/>
      <c r="C56" s="388"/>
      <c r="D56" s="388"/>
      <c r="E56" s="388"/>
      <c r="F56" s="388"/>
      <c r="G56" s="388"/>
      <c r="H56" s="388"/>
      <c r="I56" s="388"/>
      <c r="J56" s="388"/>
      <c r="K56" s="388"/>
      <c r="L56" s="388"/>
      <c r="M56" s="388"/>
      <c r="N56" s="388"/>
      <c r="O56" s="388"/>
      <c r="P56" s="388"/>
    </row>
    <row r="57" spans="2:16" x14ac:dyDescent="0.2">
      <c r="B57" s="389" t="s">
        <v>67</v>
      </c>
      <c r="C57" s="391">
        <v>-0.1</v>
      </c>
      <c r="D57" s="112">
        <v>6</v>
      </c>
      <c r="E57" s="28">
        <v>33139.7971129082</v>
      </c>
      <c r="F57" s="22" t="s">
        <v>70</v>
      </c>
      <c r="G57" s="27">
        <v>59227.585328108617</v>
      </c>
      <c r="H57" s="38">
        <v>2</v>
      </c>
      <c r="I57" s="21" t="s">
        <v>70</v>
      </c>
      <c r="J57" s="39">
        <v>2</v>
      </c>
      <c r="K57" s="38">
        <v>1</v>
      </c>
      <c r="L57" s="21" t="s">
        <v>70</v>
      </c>
      <c r="M57" s="39">
        <v>1</v>
      </c>
      <c r="N57" s="60">
        <v>0.43947697962237176</v>
      </c>
      <c r="O57" s="21" t="s">
        <v>70</v>
      </c>
      <c r="P57" s="61">
        <v>0.43947697962237159</v>
      </c>
    </row>
    <row r="58" spans="2:16" x14ac:dyDescent="0.2">
      <c r="B58" s="389"/>
      <c r="C58" s="391"/>
      <c r="D58" s="112">
        <v>12</v>
      </c>
      <c r="E58" s="86">
        <v>945148.55745871284</v>
      </c>
      <c r="F58" s="72" t="s">
        <v>70</v>
      </c>
      <c r="G58" s="87">
        <v>978136.42258352472</v>
      </c>
      <c r="H58" s="38">
        <v>4</v>
      </c>
      <c r="I58" s="21" t="s">
        <v>70</v>
      </c>
      <c r="J58" s="39">
        <v>4</v>
      </c>
      <c r="K58" s="38">
        <v>1</v>
      </c>
      <c r="L58" s="21" t="s">
        <v>70</v>
      </c>
      <c r="M58" s="39">
        <v>1</v>
      </c>
      <c r="N58" s="60">
        <v>0.64432662752687497</v>
      </c>
      <c r="O58" s="21" t="s">
        <v>70</v>
      </c>
      <c r="P58" s="61">
        <v>0.64432662752687409</v>
      </c>
    </row>
    <row r="59" spans="2:16" x14ac:dyDescent="0.2">
      <c r="B59" s="389"/>
      <c r="C59" s="392"/>
      <c r="D59" s="113">
        <v>18</v>
      </c>
      <c r="E59" s="88">
        <v>2017570.3039156324</v>
      </c>
      <c r="F59" s="78" t="s">
        <v>70</v>
      </c>
      <c r="G59" s="89">
        <v>2058626.495205129</v>
      </c>
      <c r="H59" s="40">
        <v>5</v>
      </c>
      <c r="I59" s="41" t="s">
        <v>70</v>
      </c>
      <c r="J59" s="42">
        <v>5</v>
      </c>
      <c r="K59" s="40">
        <v>1</v>
      </c>
      <c r="L59" s="41" t="s">
        <v>70</v>
      </c>
      <c r="M59" s="42">
        <v>1</v>
      </c>
      <c r="N59" s="92">
        <v>0.68643171949454362</v>
      </c>
      <c r="O59" s="41" t="s">
        <v>70</v>
      </c>
      <c r="P59" s="81">
        <v>0.68643171949454396</v>
      </c>
    </row>
    <row r="60" spans="2:16" x14ac:dyDescent="0.2">
      <c r="B60" s="389"/>
      <c r="C60" s="393">
        <v>0.1</v>
      </c>
      <c r="D60" s="111">
        <v>6</v>
      </c>
      <c r="E60" s="109">
        <v>33139.7971129082</v>
      </c>
      <c r="F60" s="50" t="s">
        <v>70</v>
      </c>
      <c r="G60" s="62">
        <v>7863.0002907533199</v>
      </c>
      <c r="H60" s="32">
        <v>2</v>
      </c>
      <c r="I60" s="24" t="s">
        <v>70</v>
      </c>
      <c r="J60" s="33">
        <v>2</v>
      </c>
      <c r="K60" s="32">
        <v>1</v>
      </c>
      <c r="L60" s="24" t="s">
        <v>70</v>
      </c>
      <c r="M60" s="33">
        <v>1</v>
      </c>
      <c r="N60" s="43">
        <v>0.43947697962237176</v>
      </c>
      <c r="O60" s="24" t="s">
        <v>70</v>
      </c>
      <c r="P60" s="44">
        <v>0.43947697962237159</v>
      </c>
    </row>
    <row r="61" spans="2:16" x14ac:dyDescent="0.2">
      <c r="B61" s="389"/>
      <c r="C61" s="391"/>
      <c r="D61" s="112">
        <v>12</v>
      </c>
      <c r="E61" s="86">
        <v>945148.55745871284</v>
      </c>
      <c r="F61" s="72" t="s">
        <v>70</v>
      </c>
      <c r="G61" s="87">
        <v>912645.73935452849</v>
      </c>
      <c r="H61" s="38">
        <v>4</v>
      </c>
      <c r="I61" s="21" t="s">
        <v>70</v>
      </c>
      <c r="J61" s="39">
        <v>4</v>
      </c>
      <c r="K61" s="38">
        <v>1</v>
      </c>
      <c r="L61" s="21" t="s">
        <v>70</v>
      </c>
      <c r="M61" s="39">
        <v>1</v>
      </c>
      <c r="N61" s="60">
        <v>0.64432662752687497</v>
      </c>
      <c r="O61" s="21" t="s">
        <v>70</v>
      </c>
      <c r="P61" s="61">
        <v>0.64432662752687486</v>
      </c>
    </row>
    <row r="62" spans="2:16" x14ac:dyDescent="0.2">
      <c r="B62" s="390"/>
      <c r="C62" s="392"/>
      <c r="D62" s="113">
        <v>18</v>
      </c>
      <c r="E62" s="88">
        <v>2017570.3039156324</v>
      </c>
      <c r="F62" s="78" t="s">
        <v>70</v>
      </c>
      <c r="G62" s="89">
        <v>1976514.1126261367</v>
      </c>
      <c r="H62" s="40">
        <v>5</v>
      </c>
      <c r="I62" s="41" t="s">
        <v>70</v>
      </c>
      <c r="J62" s="42">
        <v>5</v>
      </c>
      <c r="K62" s="40">
        <v>1</v>
      </c>
      <c r="L62" s="41" t="s">
        <v>70</v>
      </c>
      <c r="M62" s="42">
        <v>1</v>
      </c>
      <c r="N62" s="92">
        <v>0.68643171949454362</v>
      </c>
      <c r="O62" s="41" t="s">
        <v>70</v>
      </c>
      <c r="P62" s="81">
        <v>0.68643171949454374</v>
      </c>
    </row>
    <row r="63" spans="2:16" x14ac:dyDescent="0.2">
      <c r="B63" s="394" t="s">
        <v>68</v>
      </c>
      <c r="C63" s="393">
        <v>-0.1</v>
      </c>
      <c r="D63" s="111">
        <v>6</v>
      </c>
      <c r="E63" s="84">
        <v>12971.905075110029</v>
      </c>
      <c r="F63" s="82" t="s">
        <v>70</v>
      </c>
      <c r="G63" s="85">
        <v>13416.647217110018</v>
      </c>
      <c r="H63" s="32">
        <v>4</v>
      </c>
      <c r="I63" s="24" t="s">
        <v>70</v>
      </c>
      <c r="J63" s="33">
        <v>4</v>
      </c>
      <c r="K63" s="32">
        <v>1</v>
      </c>
      <c r="L63" s="24" t="s">
        <v>70</v>
      </c>
      <c r="M63" s="33">
        <v>1</v>
      </c>
      <c r="N63" s="43">
        <v>0.64432662752686964</v>
      </c>
      <c r="O63" s="24" t="s">
        <v>70</v>
      </c>
      <c r="P63" s="44">
        <v>0.64432662752686953</v>
      </c>
    </row>
    <row r="64" spans="2:16" x14ac:dyDescent="0.2">
      <c r="B64" s="389"/>
      <c r="C64" s="391"/>
      <c r="D64" s="112">
        <v>12</v>
      </c>
      <c r="E64" s="86">
        <v>42617.544289189726</v>
      </c>
      <c r="F64" s="72" t="s">
        <v>70</v>
      </c>
      <c r="G64" s="87">
        <v>43132.036125189203</v>
      </c>
      <c r="H64" s="38">
        <v>9</v>
      </c>
      <c r="I64" s="21" t="s">
        <v>70</v>
      </c>
      <c r="J64" s="39">
        <v>9</v>
      </c>
      <c r="K64" s="38">
        <v>1</v>
      </c>
      <c r="L64" s="21" t="s">
        <v>70</v>
      </c>
      <c r="M64" s="39">
        <v>1</v>
      </c>
      <c r="N64" s="60">
        <v>0.83647481663386991</v>
      </c>
      <c r="O64" s="21" t="s">
        <v>70</v>
      </c>
      <c r="P64" s="61">
        <v>0.83647481663387024</v>
      </c>
    </row>
    <row r="65" spans="2:16" x14ac:dyDescent="0.2">
      <c r="B65" s="389"/>
      <c r="C65" s="392"/>
      <c r="D65" s="113">
        <v>18</v>
      </c>
      <c r="E65" s="88">
        <v>77278.848574285657</v>
      </c>
      <c r="F65" s="78" t="s">
        <v>70</v>
      </c>
      <c r="G65" s="89">
        <v>77880.527527783997</v>
      </c>
      <c r="H65" s="40">
        <v>10</v>
      </c>
      <c r="I65" s="41" t="s">
        <v>70</v>
      </c>
      <c r="J65" s="42">
        <v>10</v>
      </c>
      <c r="K65" s="40">
        <v>1</v>
      </c>
      <c r="L65" s="41" t="s">
        <v>70</v>
      </c>
      <c r="M65" s="42">
        <v>1</v>
      </c>
      <c r="N65" s="92">
        <v>0.8658296605896979</v>
      </c>
      <c r="O65" s="41" t="s">
        <v>70</v>
      </c>
      <c r="P65" s="81">
        <v>0.86582966058969812</v>
      </c>
    </row>
    <row r="66" spans="2:16" x14ac:dyDescent="0.2">
      <c r="B66" s="389"/>
      <c r="C66" s="393">
        <v>0.1</v>
      </c>
      <c r="D66" s="111">
        <v>6</v>
      </c>
      <c r="E66" s="84">
        <v>12971.905075110029</v>
      </c>
      <c r="F66" s="82" t="s">
        <v>70</v>
      </c>
      <c r="G66" s="85">
        <v>12527.162933110019</v>
      </c>
      <c r="H66" s="32">
        <v>4</v>
      </c>
      <c r="I66" s="24" t="s">
        <v>70</v>
      </c>
      <c r="J66" s="33">
        <v>4</v>
      </c>
      <c r="K66" s="32">
        <v>1</v>
      </c>
      <c r="L66" s="24" t="s">
        <v>70</v>
      </c>
      <c r="M66" s="33">
        <v>1</v>
      </c>
      <c r="N66" s="43">
        <v>0.64432662752686964</v>
      </c>
      <c r="O66" s="24" t="s">
        <v>70</v>
      </c>
      <c r="P66" s="44">
        <v>0.64432662752686964</v>
      </c>
    </row>
    <row r="67" spans="2:16" x14ac:dyDescent="0.2">
      <c r="B67" s="389"/>
      <c r="C67" s="391"/>
      <c r="D67" s="112">
        <v>12</v>
      </c>
      <c r="E67" s="86">
        <v>42617.544289189726</v>
      </c>
      <c r="F67" s="72" t="s">
        <v>70</v>
      </c>
      <c r="G67" s="87">
        <v>42103.052453189055</v>
      </c>
      <c r="H67" s="38">
        <v>9</v>
      </c>
      <c r="I67" s="21" t="s">
        <v>70</v>
      </c>
      <c r="J67" s="39">
        <v>9</v>
      </c>
      <c r="K67" s="38">
        <v>1</v>
      </c>
      <c r="L67" s="21" t="s">
        <v>70</v>
      </c>
      <c r="M67" s="39">
        <v>1</v>
      </c>
      <c r="N67" s="60">
        <v>0.83647481663386991</v>
      </c>
      <c r="O67" s="21" t="s">
        <v>70</v>
      </c>
      <c r="P67" s="61">
        <v>0.8364748166338698</v>
      </c>
    </row>
    <row r="68" spans="2:16" x14ac:dyDescent="0.2">
      <c r="B68" s="390"/>
      <c r="C68" s="392"/>
      <c r="D68" s="113">
        <v>18</v>
      </c>
      <c r="E68" s="88">
        <v>77278.848574285657</v>
      </c>
      <c r="F68" s="78" t="s">
        <v>70</v>
      </c>
      <c r="G68" s="89">
        <v>76677.169620783912</v>
      </c>
      <c r="H68" s="40">
        <v>10</v>
      </c>
      <c r="I68" s="41" t="s">
        <v>70</v>
      </c>
      <c r="J68" s="42">
        <v>10</v>
      </c>
      <c r="K68" s="40">
        <v>1</v>
      </c>
      <c r="L68" s="41" t="s">
        <v>70</v>
      </c>
      <c r="M68" s="42">
        <v>1</v>
      </c>
      <c r="N68" s="92">
        <v>0.8658296605896979</v>
      </c>
      <c r="O68" s="41" t="s">
        <v>70</v>
      </c>
      <c r="P68" s="81">
        <v>0.86582966058969901</v>
      </c>
    </row>
    <row r="69" spans="2:16" ht="13.75" customHeight="1" x14ac:dyDescent="0.2">
      <c r="B69" s="394" t="s">
        <v>90</v>
      </c>
      <c r="C69" s="393">
        <v>-0.1</v>
      </c>
      <c r="D69" s="111">
        <v>6</v>
      </c>
      <c r="E69" s="84">
        <v>374824.31144151231</v>
      </c>
      <c r="F69" s="82" t="s">
        <v>70</v>
      </c>
      <c r="G69" s="85">
        <v>381056.36893150874</v>
      </c>
      <c r="H69" s="32">
        <v>6</v>
      </c>
      <c r="I69" s="24" t="s">
        <v>70</v>
      </c>
      <c r="J69" s="33">
        <v>6</v>
      </c>
      <c r="K69" s="32">
        <v>1</v>
      </c>
      <c r="L69" s="24" t="s">
        <v>70</v>
      </c>
      <c r="M69" s="33">
        <v>1</v>
      </c>
      <c r="N69" s="43">
        <v>0.73471677861080964</v>
      </c>
      <c r="O69" s="24" t="s">
        <v>70</v>
      </c>
      <c r="P69" s="44">
        <v>0.73471677861080975</v>
      </c>
    </row>
    <row r="70" spans="2:16" x14ac:dyDescent="0.2">
      <c r="B70" s="389"/>
      <c r="C70" s="391"/>
      <c r="D70" s="112">
        <v>12</v>
      </c>
      <c r="E70" s="86">
        <v>1095016.5000334613</v>
      </c>
      <c r="F70" s="72" t="s">
        <v>70</v>
      </c>
      <c r="G70" s="87">
        <v>1102398.742310961</v>
      </c>
      <c r="H70" s="38">
        <v>10</v>
      </c>
      <c r="I70" s="21" t="s">
        <v>70</v>
      </c>
      <c r="J70" s="39">
        <v>10</v>
      </c>
      <c r="K70" s="38">
        <v>1</v>
      </c>
      <c r="L70" s="21" t="s">
        <v>70</v>
      </c>
      <c r="M70" s="39">
        <v>1</v>
      </c>
      <c r="N70" s="60">
        <v>0.8658296605896989</v>
      </c>
      <c r="O70" s="21" t="s">
        <v>70</v>
      </c>
      <c r="P70" s="61">
        <v>0.86582966058969868</v>
      </c>
    </row>
    <row r="71" spans="2:16" x14ac:dyDescent="0.2">
      <c r="B71" s="389"/>
      <c r="C71" s="392"/>
      <c r="D71" s="113">
        <v>18</v>
      </c>
      <c r="E71" s="88">
        <v>1870215.896682716</v>
      </c>
      <c r="F71" s="78" t="s">
        <v>70</v>
      </c>
      <c r="G71" s="89">
        <v>1878748.3237477173</v>
      </c>
      <c r="H71" s="40">
        <v>15</v>
      </c>
      <c r="I71" s="41" t="s">
        <v>70</v>
      </c>
      <c r="J71" s="42">
        <v>15</v>
      </c>
      <c r="K71" s="40">
        <v>1</v>
      </c>
      <c r="L71" s="41" t="s">
        <v>70</v>
      </c>
      <c r="M71" s="42">
        <v>1</v>
      </c>
      <c r="N71" s="92">
        <v>0.94639691652165314</v>
      </c>
      <c r="O71" s="41" t="s">
        <v>70</v>
      </c>
      <c r="P71" s="81">
        <v>0.94639691652165314</v>
      </c>
    </row>
    <row r="72" spans="2:16" x14ac:dyDescent="0.2">
      <c r="B72" s="389"/>
      <c r="C72" s="393">
        <v>0.1</v>
      </c>
      <c r="D72" s="111">
        <v>6</v>
      </c>
      <c r="E72" s="84">
        <v>374824.31144151231</v>
      </c>
      <c r="F72" s="82" t="s">
        <v>70</v>
      </c>
      <c r="G72" s="85">
        <v>368592.25395151484</v>
      </c>
      <c r="H72" s="32">
        <v>6</v>
      </c>
      <c r="I72" s="24" t="s">
        <v>70</v>
      </c>
      <c r="J72" s="33">
        <v>6</v>
      </c>
      <c r="K72" s="32">
        <v>1</v>
      </c>
      <c r="L72" s="24" t="s">
        <v>70</v>
      </c>
      <c r="M72" s="33">
        <v>1</v>
      </c>
      <c r="N72" s="43">
        <v>0.73471677861080964</v>
      </c>
      <c r="O72" s="24" t="s">
        <v>70</v>
      </c>
      <c r="P72" s="44">
        <v>0.73471677861081375</v>
      </c>
    </row>
    <row r="73" spans="2:16" x14ac:dyDescent="0.2">
      <c r="B73" s="389"/>
      <c r="C73" s="391"/>
      <c r="D73" s="112">
        <v>12</v>
      </c>
      <c r="E73" s="86">
        <v>1095016.5000334613</v>
      </c>
      <c r="F73" s="72" t="s">
        <v>70</v>
      </c>
      <c r="G73" s="87">
        <v>1087634.2577559615</v>
      </c>
      <c r="H73" s="38">
        <v>10</v>
      </c>
      <c r="I73" s="21" t="s">
        <v>70</v>
      </c>
      <c r="J73" s="39">
        <v>10</v>
      </c>
      <c r="K73" s="38">
        <v>1</v>
      </c>
      <c r="L73" s="21" t="s">
        <v>70</v>
      </c>
      <c r="M73" s="39">
        <v>1</v>
      </c>
      <c r="N73" s="60">
        <v>0.8658296605896989</v>
      </c>
      <c r="O73" s="21" t="s">
        <v>70</v>
      </c>
      <c r="P73" s="61">
        <v>0.8658296605896989</v>
      </c>
    </row>
    <row r="74" spans="2:16" x14ac:dyDescent="0.2">
      <c r="B74" s="390"/>
      <c r="C74" s="392"/>
      <c r="D74" s="113">
        <v>18</v>
      </c>
      <c r="E74" s="88">
        <v>1870215.896682716</v>
      </c>
      <c r="F74" s="78" t="s">
        <v>70</v>
      </c>
      <c r="G74" s="89">
        <v>1861683.4696177212</v>
      </c>
      <c r="H74" s="40">
        <v>15</v>
      </c>
      <c r="I74" s="41" t="s">
        <v>70</v>
      </c>
      <c r="J74" s="42">
        <v>15</v>
      </c>
      <c r="K74" s="40">
        <v>1</v>
      </c>
      <c r="L74" s="41" t="s">
        <v>70</v>
      </c>
      <c r="M74" s="42">
        <v>1</v>
      </c>
      <c r="N74" s="92">
        <v>0.94639691652165314</v>
      </c>
      <c r="O74" s="41" t="s">
        <v>70</v>
      </c>
      <c r="P74" s="81">
        <v>0.94639691652165436</v>
      </c>
    </row>
    <row r="75" spans="2:16" x14ac:dyDescent="0.2">
      <c r="B75" s="394" t="s">
        <v>69</v>
      </c>
      <c r="C75" s="393">
        <v>-0.1</v>
      </c>
      <c r="D75" s="111">
        <v>6</v>
      </c>
      <c r="E75" s="23">
        <v>0</v>
      </c>
      <c r="F75" s="24" t="s">
        <v>70</v>
      </c>
      <c r="G75" s="25">
        <v>0</v>
      </c>
      <c r="H75" s="32">
        <v>0</v>
      </c>
      <c r="I75" s="24" t="s">
        <v>70</v>
      </c>
      <c r="J75" s="33">
        <v>0</v>
      </c>
      <c r="K75" s="32">
        <v>0</v>
      </c>
      <c r="L75" s="24" t="s">
        <v>70</v>
      </c>
      <c r="M75" s="33">
        <v>0</v>
      </c>
      <c r="N75" s="43">
        <v>0</v>
      </c>
      <c r="O75" s="24" t="s">
        <v>70</v>
      </c>
      <c r="P75" s="44">
        <v>0</v>
      </c>
    </row>
    <row r="76" spans="2:16" x14ac:dyDescent="0.2">
      <c r="B76" s="389"/>
      <c r="C76" s="391"/>
      <c r="D76" s="112">
        <v>12</v>
      </c>
      <c r="E76" s="56">
        <v>0</v>
      </c>
      <c r="F76" s="21" t="s">
        <v>70</v>
      </c>
      <c r="G76" s="57">
        <v>0</v>
      </c>
      <c r="H76" s="38">
        <v>0</v>
      </c>
      <c r="I76" s="21" t="s">
        <v>70</v>
      </c>
      <c r="J76" s="39">
        <v>0</v>
      </c>
      <c r="K76" s="38">
        <v>0</v>
      </c>
      <c r="L76" s="21" t="s">
        <v>70</v>
      </c>
      <c r="M76" s="39">
        <v>0</v>
      </c>
      <c r="N76" s="60">
        <v>0</v>
      </c>
      <c r="O76" s="21" t="s">
        <v>70</v>
      </c>
      <c r="P76" s="61">
        <v>0</v>
      </c>
    </row>
    <row r="77" spans="2:16" x14ac:dyDescent="0.2">
      <c r="B77" s="389"/>
      <c r="C77" s="392"/>
      <c r="D77" s="113">
        <v>18</v>
      </c>
      <c r="E77" s="90">
        <v>0</v>
      </c>
      <c r="F77" s="41" t="s">
        <v>70</v>
      </c>
      <c r="G77" s="91">
        <v>0</v>
      </c>
      <c r="H77" s="40">
        <v>0</v>
      </c>
      <c r="I77" s="41" t="s">
        <v>70</v>
      </c>
      <c r="J77" s="42">
        <v>0</v>
      </c>
      <c r="K77" s="40">
        <v>0</v>
      </c>
      <c r="L77" s="41" t="s">
        <v>70</v>
      </c>
      <c r="M77" s="42">
        <v>0</v>
      </c>
      <c r="N77" s="92">
        <v>0</v>
      </c>
      <c r="O77" s="41" t="s">
        <v>70</v>
      </c>
      <c r="P77" s="81">
        <v>0</v>
      </c>
    </row>
    <row r="78" spans="2:16" x14ac:dyDescent="0.2">
      <c r="B78" s="389"/>
      <c r="C78" s="393">
        <v>0.1</v>
      </c>
      <c r="D78" s="111">
        <v>6</v>
      </c>
      <c r="E78" s="23">
        <v>0</v>
      </c>
      <c r="F78" s="24" t="s">
        <v>70</v>
      </c>
      <c r="G78" s="25">
        <v>0</v>
      </c>
      <c r="H78" s="32">
        <v>0</v>
      </c>
      <c r="I78" s="24" t="s">
        <v>70</v>
      </c>
      <c r="J78" s="33">
        <v>0</v>
      </c>
      <c r="K78" s="32">
        <v>0</v>
      </c>
      <c r="L78" s="24" t="s">
        <v>70</v>
      </c>
      <c r="M78" s="33">
        <v>0</v>
      </c>
      <c r="N78" s="43">
        <v>0</v>
      </c>
      <c r="O78" s="24" t="s">
        <v>70</v>
      </c>
      <c r="P78" s="44">
        <v>0</v>
      </c>
    </row>
    <row r="79" spans="2:16" x14ac:dyDescent="0.2">
      <c r="B79" s="389"/>
      <c r="C79" s="391"/>
      <c r="D79" s="112">
        <v>12</v>
      </c>
      <c r="E79" s="56">
        <v>0</v>
      </c>
      <c r="F79" s="21" t="s">
        <v>70</v>
      </c>
      <c r="G79" s="57">
        <v>0</v>
      </c>
      <c r="H79" s="38">
        <v>0</v>
      </c>
      <c r="I79" s="21" t="s">
        <v>70</v>
      </c>
      <c r="J79" s="39">
        <v>0</v>
      </c>
      <c r="K79" s="38">
        <v>0</v>
      </c>
      <c r="L79" s="21" t="s">
        <v>70</v>
      </c>
      <c r="M79" s="39">
        <v>0</v>
      </c>
      <c r="N79" s="60">
        <v>0</v>
      </c>
      <c r="O79" s="21" t="s">
        <v>70</v>
      </c>
      <c r="P79" s="61">
        <v>0</v>
      </c>
    </row>
    <row r="80" spans="2:16" ht="14.3" thickBot="1" x14ac:dyDescent="0.25">
      <c r="B80" s="389"/>
      <c r="C80" s="391"/>
      <c r="D80" s="112">
        <v>18</v>
      </c>
      <c r="E80" s="56">
        <v>0</v>
      </c>
      <c r="F80" s="21" t="s">
        <v>70</v>
      </c>
      <c r="G80" s="57">
        <v>0</v>
      </c>
      <c r="H80" s="38">
        <v>0</v>
      </c>
      <c r="I80" s="21" t="s">
        <v>70</v>
      </c>
      <c r="J80" s="39">
        <v>0</v>
      </c>
      <c r="K80" s="38">
        <v>0</v>
      </c>
      <c r="L80" s="21" t="s">
        <v>70</v>
      </c>
      <c r="M80" s="39">
        <v>0</v>
      </c>
      <c r="N80" s="60">
        <v>0</v>
      </c>
      <c r="O80" s="21" t="s">
        <v>70</v>
      </c>
      <c r="P80" s="61">
        <v>0</v>
      </c>
    </row>
    <row r="81" spans="2:16" x14ac:dyDescent="0.2">
      <c r="B81" s="387" t="s">
        <v>99</v>
      </c>
      <c r="C81" s="387"/>
      <c r="D81" s="387"/>
      <c r="E81" s="387"/>
      <c r="F81" s="387"/>
      <c r="G81" s="387"/>
      <c r="H81" s="387"/>
      <c r="I81" s="387"/>
      <c r="J81" s="387"/>
      <c r="K81" s="387"/>
      <c r="L81" s="387"/>
      <c r="M81" s="387"/>
      <c r="N81" s="387"/>
      <c r="O81" s="387"/>
      <c r="P81" s="387"/>
    </row>
    <row r="82" spans="2:16" ht="14.3" thickBot="1" x14ac:dyDescent="0.25">
      <c r="B82" s="388"/>
      <c r="C82" s="388"/>
      <c r="D82" s="388"/>
      <c r="E82" s="388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</row>
    <row r="83" spans="2:16" x14ac:dyDescent="0.2">
      <c r="B83" s="396" t="s">
        <v>67</v>
      </c>
      <c r="C83" s="391">
        <v>-0.1</v>
      </c>
      <c r="D83" s="22">
        <v>6</v>
      </c>
      <c r="E83" s="28">
        <v>33139.7971129082</v>
      </c>
      <c r="F83" s="22" t="s">
        <v>70</v>
      </c>
      <c r="G83" s="27">
        <v>36654.138262908047</v>
      </c>
      <c r="H83" s="38">
        <v>2</v>
      </c>
      <c r="I83" s="21" t="s">
        <v>70</v>
      </c>
      <c r="J83" s="39">
        <v>2</v>
      </c>
      <c r="K83" s="38">
        <v>1</v>
      </c>
      <c r="L83" s="21" t="s">
        <v>70</v>
      </c>
      <c r="M83" s="39">
        <v>1</v>
      </c>
      <c r="N83" s="60">
        <v>0.43947697962237176</v>
      </c>
      <c r="O83" s="21" t="s">
        <v>70</v>
      </c>
      <c r="P83" s="61">
        <v>0.43947697962237164</v>
      </c>
    </row>
    <row r="84" spans="2:16" x14ac:dyDescent="0.2">
      <c r="B84" s="396"/>
      <c r="C84" s="391"/>
      <c r="D84" s="22">
        <v>12</v>
      </c>
      <c r="E84" s="86">
        <v>945148.55745871284</v>
      </c>
      <c r="F84" s="72" t="s">
        <v>70</v>
      </c>
      <c r="G84" s="87">
        <v>955356.55745871284</v>
      </c>
      <c r="H84" s="38">
        <v>4</v>
      </c>
      <c r="I84" s="21" t="s">
        <v>70</v>
      </c>
      <c r="J84" s="39">
        <v>4</v>
      </c>
      <c r="K84" s="38">
        <v>1</v>
      </c>
      <c r="L84" s="21" t="s">
        <v>70</v>
      </c>
      <c r="M84" s="39">
        <v>1</v>
      </c>
      <c r="N84" s="60">
        <v>0.64432662752687497</v>
      </c>
      <c r="O84" s="21" t="s">
        <v>70</v>
      </c>
      <c r="P84" s="61">
        <v>0.64432662752687486</v>
      </c>
    </row>
    <row r="85" spans="2:16" x14ac:dyDescent="0.2">
      <c r="B85" s="396"/>
      <c r="C85" s="392"/>
      <c r="D85" s="30">
        <v>18</v>
      </c>
      <c r="E85" s="88">
        <v>2017570.3039156324</v>
      </c>
      <c r="F85" s="78" t="s">
        <v>70</v>
      </c>
      <c r="G85" s="89">
        <v>2034037.7551156324</v>
      </c>
      <c r="H85" s="40">
        <v>5</v>
      </c>
      <c r="I85" s="41" t="s">
        <v>70</v>
      </c>
      <c r="J85" s="42">
        <v>5</v>
      </c>
      <c r="K85" s="40">
        <v>1</v>
      </c>
      <c r="L85" s="41" t="s">
        <v>70</v>
      </c>
      <c r="M85" s="42">
        <v>1</v>
      </c>
      <c r="N85" s="92">
        <v>0.68643171949454362</v>
      </c>
      <c r="O85" s="41" t="s">
        <v>70</v>
      </c>
      <c r="P85" s="81">
        <v>0.68643171949454374</v>
      </c>
    </row>
    <row r="86" spans="2:16" x14ac:dyDescent="0.2">
      <c r="B86" s="396"/>
      <c r="C86" s="393">
        <v>0.1</v>
      </c>
      <c r="D86" s="50">
        <v>6</v>
      </c>
      <c r="E86" s="109">
        <v>33139.7971129082</v>
      </c>
      <c r="F86" s="50" t="s">
        <v>70</v>
      </c>
      <c r="G86" s="62">
        <v>29625.455962907974</v>
      </c>
      <c r="H86" s="32">
        <v>2</v>
      </c>
      <c r="I86" s="24" t="s">
        <v>70</v>
      </c>
      <c r="J86" s="33">
        <v>2</v>
      </c>
      <c r="K86" s="32">
        <v>1</v>
      </c>
      <c r="L86" s="24" t="s">
        <v>70</v>
      </c>
      <c r="M86" s="33">
        <v>1</v>
      </c>
      <c r="N86" s="43">
        <v>0.43947697962237176</v>
      </c>
      <c r="O86" s="24" t="s">
        <v>70</v>
      </c>
      <c r="P86" s="44">
        <v>0.43947697962237164</v>
      </c>
    </row>
    <row r="87" spans="2:16" x14ac:dyDescent="0.2">
      <c r="B87" s="396"/>
      <c r="C87" s="391"/>
      <c r="D87" s="22">
        <v>12</v>
      </c>
      <c r="E87" s="86">
        <v>945148.55745871284</v>
      </c>
      <c r="F87" s="72" t="s">
        <v>70</v>
      </c>
      <c r="G87" s="87">
        <v>934940.5574587133</v>
      </c>
      <c r="H87" s="38">
        <v>4</v>
      </c>
      <c r="I87" s="21" t="s">
        <v>70</v>
      </c>
      <c r="J87" s="39">
        <v>4</v>
      </c>
      <c r="K87" s="38">
        <v>1</v>
      </c>
      <c r="L87" s="21" t="s">
        <v>70</v>
      </c>
      <c r="M87" s="39">
        <v>1</v>
      </c>
      <c r="N87" s="60">
        <v>0.64432662752687497</v>
      </c>
      <c r="O87" s="21" t="s">
        <v>70</v>
      </c>
      <c r="P87" s="61">
        <v>0.64432662752687486</v>
      </c>
    </row>
    <row r="88" spans="2:16" x14ac:dyDescent="0.2">
      <c r="B88" s="397"/>
      <c r="C88" s="392"/>
      <c r="D88" s="30">
        <v>18</v>
      </c>
      <c r="E88" s="88">
        <v>2017570.3039156324</v>
      </c>
      <c r="F88" s="78" t="s">
        <v>70</v>
      </c>
      <c r="G88" s="89">
        <v>2001102.8527156329</v>
      </c>
      <c r="H88" s="40">
        <v>5</v>
      </c>
      <c r="I88" s="41" t="s">
        <v>70</v>
      </c>
      <c r="J88" s="42">
        <v>5</v>
      </c>
      <c r="K88" s="40">
        <v>1</v>
      </c>
      <c r="L88" s="41" t="s">
        <v>70</v>
      </c>
      <c r="M88" s="42">
        <v>1</v>
      </c>
      <c r="N88" s="92">
        <v>0.68643171949454362</v>
      </c>
      <c r="O88" s="41" t="s">
        <v>70</v>
      </c>
      <c r="P88" s="81">
        <v>0.68643171949454374</v>
      </c>
    </row>
    <row r="89" spans="2:16" x14ac:dyDescent="0.2">
      <c r="B89" s="395" t="s">
        <v>68</v>
      </c>
      <c r="C89" s="393">
        <v>-0.1</v>
      </c>
      <c r="D89" s="111">
        <v>6</v>
      </c>
      <c r="E89" s="84">
        <v>12971.905075110029</v>
      </c>
      <c r="F89" s="82" t="s">
        <v>70</v>
      </c>
      <c r="G89" s="85">
        <v>12973.268507711648</v>
      </c>
      <c r="H89" s="32">
        <v>4</v>
      </c>
      <c r="I89" s="24" t="s">
        <v>70</v>
      </c>
      <c r="J89" s="33">
        <v>4</v>
      </c>
      <c r="K89" s="32">
        <v>1</v>
      </c>
      <c r="L89" s="24" t="s">
        <v>70</v>
      </c>
      <c r="M89" s="33">
        <v>1</v>
      </c>
      <c r="N89" s="43">
        <v>0.64432662752686964</v>
      </c>
      <c r="O89" s="24" t="s">
        <v>70</v>
      </c>
      <c r="P89" s="44">
        <v>0.64432662752687475</v>
      </c>
    </row>
    <row r="90" spans="2:16" x14ac:dyDescent="0.2">
      <c r="B90" s="396"/>
      <c r="C90" s="391"/>
      <c r="D90" s="112">
        <v>12</v>
      </c>
      <c r="E90" s="86">
        <v>42617.544289189726</v>
      </c>
      <c r="F90" s="72" t="s">
        <v>70</v>
      </c>
      <c r="G90" s="87">
        <v>42620.924605947148</v>
      </c>
      <c r="H90" s="38">
        <v>9</v>
      </c>
      <c r="I90" s="21" t="s">
        <v>70</v>
      </c>
      <c r="J90" s="39">
        <v>9</v>
      </c>
      <c r="K90" s="38">
        <v>1</v>
      </c>
      <c r="L90" s="21" t="s">
        <v>70</v>
      </c>
      <c r="M90" s="39">
        <v>1</v>
      </c>
      <c r="N90" s="60">
        <v>0.83647481663386991</v>
      </c>
      <c r="O90" s="21" t="s">
        <v>70</v>
      </c>
      <c r="P90" s="61">
        <v>0.83647481663387024</v>
      </c>
    </row>
    <row r="91" spans="2:16" x14ac:dyDescent="0.2">
      <c r="B91" s="396"/>
      <c r="C91" s="392"/>
      <c r="D91" s="113">
        <v>18</v>
      </c>
      <c r="E91" s="88">
        <v>77278.848574285657</v>
      </c>
      <c r="F91" s="78" t="s">
        <v>70</v>
      </c>
      <c r="G91" s="89">
        <v>77283.989638585976</v>
      </c>
      <c r="H91" s="40">
        <v>10</v>
      </c>
      <c r="I91" s="41" t="s">
        <v>70</v>
      </c>
      <c r="J91" s="42">
        <v>10</v>
      </c>
      <c r="K91" s="40">
        <v>1</v>
      </c>
      <c r="L91" s="41" t="s">
        <v>70</v>
      </c>
      <c r="M91" s="42">
        <v>1</v>
      </c>
      <c r="N91" s="92">
        <v>0.8658296605896979</v>
      </c>
      <c r="O91" s="41" t="s">
        <v>70</v>
      </c>
      <c r="P91" s="81">
        <v>0.86582966058969901</v>
      </c>
    </row>
    <row r="92" spans="2:16" x14ac:dyDescent="0.2">
      <c r="B92" s="396"/>
      <c r="C92" s="393">
        <v>0.1</v>
      </c>
      <c r="D92" s="111">
        <v>6</v>
      </c>
      <c r="E92" s="84">
        <v>12971.905075110029</v>
      </c>
      <c r="F92" s="82" t="s">
        <v>70</v>
      </c>
      <c r="G92" s="85">
        <v>12970.54164250943</v>
      </c>
      <c r="H92" s="32">
        <v>4</v>
      </c>
      <c r="I92" s="24" t="s">
        <v>70</v>
      </c>
      <c r="J92" s="33">
        <v>4</v>
      </c>
      <c r="K92" s="32">
        <v>1</v>
      </c>
      <c r="L92" s="24" t="s">
        <v>70</v>
      </c>
      <c r="M92" s="33">
        <v>1</v>
      </c>
      <c r="N92" s="43">
        <v>0.64432662752686964</v>
      </c>
      <c r="O92" s="24" t="s">
        <v>70</v>
      </c>
      <c r="P92" s="44">
        <v>0.64432662752687508</v>
      </c>
    </row>
    <row r="93" spans="2:16" x14ac:dyDescent="0.2">
      <c r="B93" s="396"/>
      <c r="C93" s="391"/>
      <c r="D93" s="112">
        <v>12</v>
      </c>
      <c r="E93" s="86">
        <v>42617.544289189726</v>
      </c>
      <c r="F93" s="72" t="s">
        <v>70</v>
      </c>
      <c r="G93" s="87">
        <v>42614.16397243111</v>
      </c>
      <c r="H93" s="38">
        <v>9</v>
      </c>
      <c r="I93" s="21" t="s">
        <v>70</v>
      </c>
      <c r="J93" s="39">
        <v>9</v>
      </c>
      <c r="K93" s="38">
        <v>1</v>
      </c>
      <c r="L93" s="21" t="s">
        <v>70</v>
      </c>
      <c r="M93" s="39">
        <v>1</v>
      </c>
      <c r="N93" s="60">
        <v>0.83647481663386991</v>
      </c>
      <c r="O93" s="21" t="s">
        <v>70</v>
      </c>
      <c r="P93" s="61">
        <v>0.8364748166338698</v>
      </c>
    </row>
    <row r="94" spans="2:16" x14ac:dyDescent="0.2">
      <c r="B94" s="397"/>
      <c r="C94" s="392"/>
      <c r="D94" s="113">
        <v>18</v>
      </c>
      <c r="E94" s="88">
        <v>77278.848574285657</v>
      </c>
      <c r="F94" s="78" t="s">
        <v>70</v>
      </c>
      <c r="G94" s="89">
        <v>77273.707509984641</v>
      </c>
      <c r="H94" s="40">
        <v>10</v>
      </c>
      <c r="I94" s="41" t="s">
        <v>70</v>
      </c>
      <c r="J94" s="42">
        <v>10</v>
      </c>
      <c r="K94" s="40">
        <v>1</v>
      </c>
      <c r="L94" s="41" t="s">
        <v>70</v>
      </c>
      <c r="M94" s="42">
        <v>1</v>
      </c>
      <c r="N94" s="92">
        <v>0.8658296605896979</v>
      </c>
      <c r="O94" s="41" t="s">
        <v>70</v>
      </c>
      <c r="P94" s="81">
        <v>0.86582966058970534</v>
      </c>
    </row>
    <row r="95" spans="2:16" ht="13.75" customHeight="1" x14ac:dyDescent="0.2">
      <c r="B95" s="395" t="s">
        <v>90</v>
      </c>
      <c r="C95" s="393">
        <v>-0.1</v>
      </c>
      <c r="D95" s="111">
        <v>6</v>
      </c>
      <c r="E95" s="84">
        <v>374824.31144151231</v>
      </c>
      <c r="F95" s="82" t="s">
        <v>70</v>
      </c>
      <c r="G95" s="85">
        <v>374864.10393833509</v>
      </c>
      <c r="H95" s="32">
        <v>6</v>
      </c>
      <c r="I95" s="24" t="s">
        <v>70</v>
      </c>
      <c r="J95" s="33">
        <v>6</v>
      </c>
      <c r="K95" s="32">
        <v>1</v>
      </c>
      <c r="L95" s="24" t="s">
        <v>70</v>
      </c>
      <c r="M95" s="33">
        <v>1</v>
      </c>
      <c r="N95" s="43">
        <v>0.73471677861080964</v>
      </c>
      <c r="O95" s="24" t="s">
        <v>70</v>
      </c>
      <c r="P95" s="44">
        <v>0.73471677861080864</v>
      </c>
    </row>
    <row r="96" spans="2:16" x14ac:dyDescent="0.2">
      <c r="B96" s="396"/>
      <c r="C96" s="391"/>
      <c r="D96" s="112">
        <v>12</v>
      </c>
      <c r="E96" s="86">
        <v>1095016.5000334613</v>
      </c>
      <c r="F96" s="72" t="s">
        <v>70</v>
      </c>
      <c r="G96" s="87">
        <v>1095101.5426651349</v>
      </c>
      <c r="H96" s="38">
        <v>10</v>
      </c>
      <c r="I96" s="21" t="s">
        <v>70</v>
      </c>
      <c r="J96" s="39">
        <v>10</v>
      </c>
      <c r="K96" s="38">
        <v>1</v>
      </c>
      <c r="L96" s="21" t="s">
        <v>70</v>
      </c>
      <c r="M96" s="39">
        <v>1</v>
      </c>
      <c r="N96" s="60">
        <v>0.8658296605896989</v>
      </c>
      <c r="O96" s="21" t="s">
        <v>70</v>
      </c>
      <c r="P96" s="61">
        <v>0.86582966058969901</v>
      </c>
    </row>
    <row r="97" spans="2:16" x14ac:dyDescent="0.2">
      <c r="B97" s="396"/>
      <c r="C97" s="392"/>
      <c r="D97" s="113">
        <v>18</v>
      </c>
      <c r="E97" s="88">
        <v>1870215.896682716</v>
      </c>
      <c r="F97" s="78" t="s">
        <v>70</v>
      </c>
      <c r="G97" s="89">
        <v>1870353.2954018712</v>
      </c>
      <c r="H97" s="40">
        <v>15</v>
      </c>
      <c r="I97" s="41" t="s">
        <v>70</v>
      </c>
      <c r="J97" s="42">
        <v>15</v>
      </c>
      <c r="K97" s="40">
        <v>1</v>
      </c>
      <c r="L97" s="41" t="s">
        <v>70</v>
      </c>
      <c r="M97" s="42">
        <v>1</v>
      </c>
      <c r="N97" s="92">
        <v>0.94639691652165314</v>
      </c>
      <c r="O97" s="41" t="s">
        <v>70</v>
      </c>
      <c r="P97" s="81">
        <v>0.94639691652165425</v>
      </c>
    </row>
    <row r="98" spans="2:16" x14ac:dyDescent="0.2">
      <c r="B98" s="396"/>
      <c r="C98" s="393">
        <v>0.1</v>
      </c>
      <c r="D98" s="111">
        <v>6</v>
      </c>
      <c r="E98" s="84">
        <v>374824.31144151231</v>
      </c>
      <c r="F98" s="82" t="s">
        <v>70</v>
      </c>
      <c r="G98" s="85">
        <v>374784.51894467836</v>
      </c>
      <c r="H98" s="32">
        <v>6</v>
      </c>
      <c r="I98" s="24" t="s">
        <v>70</v>
      </c>
      <c r="J98" s="33">
        <v>6</v>
      </c>
      <c r="K98" s="32">
        <v>1</v>
      </c>
      <c r="L98" s="24" t="s">
        <v>70</v>
      </c>
      <c r="M98" s="33">
        <v>1</v>
      </c>
      <c r="N98" s="43">
        <v>0.73471677861080964</v>
      </c>
      <c r="O98" s="24" t="s">
        <v>70</v>
      </c>
      <c r="P98" s="44">
        <v>0.73471677861080864</v>
      </c>
    </row>
    <row r="99" spans="2:16" x14ac:dyDescent="0.2">
      <c r="B99" s="396"/>
      <c r="C99" s="391"/>
      <c r="D99" s="112">
        <v>12</v>
      </c>
      <c r="E99" s="86">
        <v>1095016.5000334613</v>
      </c>
      <c r="F99" s="72" t="s">
        <v>70</v>
      </c>
      <c r="G99" s="87">
        <v>1094931.4574017881</v>
      </c>
      <c r="H99" s="38">
        <v>10</v>
      </c>
      <c r="I99" s="21" t="s">
        <v>70</v>
      </c>
      <c r="J99" s="39">
        <v>10</v>
      </c>
      <c r="K99" s="38">
        <v>1</v>
      </c>
      <c r="L99" s="21" t="s">
        <v>70</v>
      </c>
      <c r="M99" s="39">
        <v>1</v>
      </c>
      <c r="N99" s="60">
        <v>0.8658296605896989</v>
      </c>
      <c r="O99" s="21" t="s">
        <v>70</v>
      </c>
      <c r="P99" s="61">
        <v>0.86582966058969923</v>
      </c>
    </row>
    <row r="100" spans="2:16" x14ac:dyDescent="0.2">
      <c r="B100" s="397"/>
      <c r="C100" s="392"/>
      <c r="D100" s="113">
        <v>18</v>
      </c>
      <c r="E100" s="88">
        <v>1870215.896682716</v>
      </c>
      <c r="F100" s="78" t="s">
        <v>70</v>
      </c>
      <c r="G100" s="89">
        <v>1870078.4979635705</v>
      </c>
      <c r="H100" s="40">
        <v>15</v>
      </c>
      <c r="I100" s="41" t="s">
        <v>70</v>
      </c>
      <c r="J100" s="42">
        <v>15</v>
      </c>
      <c r="K100" s="40">
        <v>1</v>
      </c>
      <c r="L100" s="41" t="s">
        <v>70</v>
      </c>
      <c r="M100" s="42">
        <v>1</v>
      </c>
      <c r="N100" s="92">
        <v>0.94639691652165314</v>
      </c>
      <c r="O100" s="41" t="s">
        <v>70</v>
      </c>
      <c r="P100" s="81">
        <v>0.94639691652165425</v>
      </c>
    </row>
    <row r="101" spans="2:16" x14ac:dyDescent="0.2">
      <c r="B101" s="395" t="s">
        <v>69</v>
      </c>
      <c r="C101" s="393">
        <v>-0.1</v>
      </c>
      <c r="D101" s="111">
        <v>6</v>
      </c>
      <c r="E101" s="23">
        <v>0</v>
      </c>
      <c r="F101" s="24" t="s">
        <v>70</v>
      </c>
      <c r="G101" s="25">
        <v>0</v>
      </c>
      <c r="H101" s="32">
        <v>0</v>
      </c>
      <c r="I101" s="24" t="s">
        <v>70</v>
      </c>
      <c r="J101" s="33">
        <v>0</v>
      </c>
      <c r="K101" s="32">
        <v>0</v>
      </c>
      <c r="L101" s="24" t="s">
        <v>70</v>
      </c>
      <c r="M101" s="33">
        <v>0</v>
      </c>
      <c r="N101" s="43">
        <v>0</v>
      </c>
      <c r="O101" s="24" t="s">
        <v>70</v>
      </c>
      <c r="P101" s="44">
        <v>0</v>
      </c>
    </row>
    <row r="102" spans="2:16" x14ac:dyDescent="0.2">
      <c r="B102" s="396"/>
      <c r="C102" s="391"/>
      <c r="D102" s="112">
        <v>12</v>
      </c>
      <c r="E102" s="56">
        <v>0</v>
      </c>
      <c r="F102" s="21" t="s">
        <v>70</v>
      </c>
      <c r="G102" s="57">
        <v>0</v>
      </c>
      <c r="H102" s="38">
        <v>0</v>
      </c>
      <c r="I102" s="21" t="s">
        <v>70</v>
      </c>
      <c r="J102" s="39">
        <v>0</v>
      </c>
      <c r="K102" s="38">
        <v>0</v>
      </c>
      <c r="L102" s="21" t="s">
        <v>70</v>
      </c>
      <c r="M102" s="39">
        <v>0</v>
      </c>
      <c r="N102" s="60">
        <v>0</v>
      </c>
      <c r="O102" s="21" t="s">
        <v>70</v>
      </c>
      <c r="P102" s="61">
        <v>0</v>
      </c>
    </row>
    <row r="103" spans="2:16" x14ac:dyDescent="0.2">
      <c r="B103" s="396"/>
      <c r="C103" s="392"/>
      <c r="D103" s="113">
        <v>18</v>
      </c>
      <c r="E103" s="90">
        <v>0</v>
      </c>
      <c r="F103" s="41" t="s">
        <v>70</v>
      </c>
      <c r="G103" s="91">
        <v>0</v>
      </c>
      <c r="H103" s="40">
        <v>0</v>
      </c>
      <c r="I103" s="41" t="s">
        <v>70</v>
      </c>
      <c r="J103" s="42">
        <v>0</v>
      </c>
      <c r="K103" s="40">
        <v>0</v>
      </c>
      <c r="L103" s="41" t="s">
        <v>70</v>
      </c>
      <c r="M103" s="42">
        <v>0</v>
      </c>
      <c r="N103" s="92">
        <v>0</v>
      </c>
      <c r="O103" s="41" t="s">
        <v>70</v>
      </c>
      <c r="P103" s="81">
        <v>0</v>
      </c>
    </row>
    <row r="104" spans="2:16" x14ac:dyDescent="0.2">
      <c r="B104" s="396"/>
      <c r="C104" s="393">
        <v>0.1</v>
      </c>
      <c r="D104" s="111">
        <v>6</v>
      </c>
      <c r="E104" s="23">
        <v>0</v>
      </c>
      <c r="F104" s="24" t="s">
        <v>70</v>
      </c>
      <c r="G104" s="25">
        <v>0</v>
      </c>
      <c r="H104" s="32">
        <v>0</v>
      </c>
      <c r="I104" s="24" t="s">
        <v>70</v>
      </c>
      <c r="J104" s="33">
        <v>0</v>
      </c>
      <c r="K104" s="32">
        <v>0</v>
      </c>
      <c r="L104" s="24" t="s">
        <v>70</v>
      </c>
      <c r="M104" s="33">
        <v>0</v>
      </c>
      <c r="N104" s="43">
        <v>0</v>
      </c>
      <c r="O104" s="24" t="s">
        <v>70</v>
      </c>
      <c r="P104" s="44">
        <v>0</v>
      </c>
    </row>
    <row r="105" spans="2:16" x14ac:dyDescent="0.2">
      <c r="B105" s="396"/>
      <c r="C105" s="391"/>
      <c r="D105" s="112">
        <v>12</v>
      </c>
      <c r="E105" s="56">
        <v>0</v>
      </c>
      <c r="F105" s="21" t="s">
        <v>70</v>
      </c>
      <c r="G105" s="57">
        <v>0</v>
      </c>
      <c r="H105" s="38">
        <v>0</v>
      </c>
      <c r="I105" s="21" t="s">
        <v>70</v>
      </c>
      <c r="J105" s="39">
        <v>0</v>
      </c>
      <c r="K105" s="38">
        <v>0</v>
      </c>
      <c r="L105" s="21" t="s">
        <v>70</v>
      </c>
      <c r="M105" s="39">
        <v>0</v>
      </c>
      <c r="N105" s="60">
        <v>0</v>
      </c>
      <c r="O105" s="21" t="s">
        <v>70</v>
      </c>
      <c r="P105" s="61">
        <v>0</v>
      </c>
    </row>
    <row r="106" spans="2:16" ht="14.3" thickBot="1" x14ac:dyDescent="0.25">
      <c r="B106" s="396"/>
      <c r="C106" s="391"/>
      <c r="D106" s="112">
        <v>18</v>
      </c>
      <c r="E106" s="56">
        <v>0</v>
      </c>
      <c r="F106" s="21" t="s">
        <v>70</v>
      </c>
      <c r="G106" s="57">
        <v>0</v>
      </c>
      <c r="H106" s="38">
        <v>0</v>
      </c>
      <c r="I106" s="21" t="s">
        <v>70</v>
      </c>
      <c r="J106" s="39">
        <v>0</v>
      </c>
      <c r="K106" s="38">
        <v>0</v>
      </c>
      <c r="L106" s="21" t="s">
        <v>70</v>
      </c>
      <c r="M106" s="39">
        <v>0</v>
      </c>
      <c r="N106" s="60">
        <v>0</v>
      </c>
      <c r="O106" s="21" t="s">
        <v>70</v>
      </c>
      <c r="P106" s="61">
        <v>0</v>
      </c>
    </row>
    <row r="107" spans="2:16" x14ac:dyDescent="0.2">
      <c r="B107" s="387" t="s">
        <v>100</v>
      </c>
      <c r="C107" s="387"/>
      <c r="D107" s="387"/>
      <c r="E107" s="387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387"/>
    </row>
    <row r="108" spans="2:16" ht="14.3" thickBot="1" x14ac:dyDescent="0.25">
      <c r="B108" s="388"/>
      <c r="C108" s="388"/>
      <c r="D108" s="388"/>
      <c r="E108" s="388"/>
      <c r="F108" s="388"/>
      <c r="G108" s="388"/>
      <c r="H108" s="388"/>
      <c r="I108" s="388"/>
      <c r="J108" s="388"/>
      <c r="K108" s="388"/>
      <c r="L108" s="388"/>
      <c r="M108" s="388"/>
      <c r="N108" s="388"/>
      <c r="O108" s="388"/>
      <c r="P108" s="388"/>
    </row>
    <row r="109" spans="2:16" x14ac:dyDescent="0.2">
      <c r="B109" s="389" t="s">
        <v>67</v>
      </c>
      <c r="C109" s="391">
        <v>-0.1</v>
      </c>
      <c r="D109" s="112">
        <v>6</v>
      </c>
      <c r="E109" s="99">
        <v>33139.7971129082</v>
      </c>
      <c r="F109" s="22" t="s">
        <v>70</v>
      </c>
      <c r="G109" s="100">
        <v>26088.64854741715</v>
      </c>
      <c r="H109" s="38">
        <v>2</v>
      </c>
      <c r="I109" s="21" t="s">
        <v>70</v>
      </c>
      <c r="J109" s="39">
        <v>2</v>
      </c>
      <c r="K109" s="38">
        <v>1</v>
      </c>
      <c r="L109" s="21" t="s">
        <v>70</v>
      </c>
      <c r="M109" s="39">
        <v>1</v>
      </c>
      <c r="N109" s="60">
        <v>0.43947697962237176</v>
      </c>
      <c r="O109" s="21" t="s">
        <v>70</v>
      </c>
      <c r="P109" s="61">
        <v>0.43947700228504161</v>
      </c>
    </row>
    <row r="110" spans="2:16" x14ac:dyDescent="0.2">
      <c r="B110" s="389"/>
      <c r="C110" s="391"/>
      <c r="D110" s="112">
        <v>12</v>
      </c>
      <c r="E110" s="95">
        <v>945148.55745871284</v>
      </c>
      <c r="F110" s="72" t="s">
        <v>70</v>
      </c>
      <c r="G110" s="96">
        <v>924472.76753112709</v>
      </c>
      <c r="H110" s="38">
        <v>4</v>
      </c>
      <c r="I110" s="21" t="s">
        <v>70</v>
      </c>
      <c r="J110" s="39">
        <v>4</v>
      </c>
      <c r="K110" s="38">
        <v>1</v>
      </c>
      <c r="L110" s="21" t="s">
        <v>70</v>
      </c>
      <c r="M110" s="39">
        <v>1</v>
      </c>
      <c r="N110" s="60">
        <v>0.64432662752687497</v>
      </c>
      <c r="O110" s="21" t="s">
        <v>70</v>
      </c>
      <c r="P110" s="61">
        <v>0.64432662752687497</v>
      </c>
    </row>
    <row r="111" spans="2:16" x14ac:dyDescent="0.2">
      <c r="B111" s="389"/>
      <c r="C111" s="392"/>
      <c r="D111" s="113">
        <v>18</v>
      </c>
      <c r="E111" s="97">
        <v>2017570.3039156324</v>
      </c>
      <c r="F111" s="78" t="s">
        <v>70</v>
      </c>
      <c r="G111" s="98">
        <v>1984625.8804617096</v>
      </c>
      <c r="H111" s="40">
        <v>5</v>
      </c>
      <c r="I111" s="41" t="s">
        <v>70</v>
      </c>
      <c r="J111" s="42">
        <v>5</v>
      </c>
      <c r="K111" s="40">
        <v>1</v>
      </c>
      <c r="L111" s="41" t="s">
        <v>70</v>
      </c>
      <c r="M111" s="42">
        <v>1</v>
      </c>
      <c r="N111" s="77">
        <v>0.68643171949454362</v>
      </c>
      <c r="O111" s="78" t="s">
        <v>70</v>
      </c>
      <c r="P111" s="79">
        <v>0.67909707427344723</v>
      </c>
    </row>
    <row r="112" spans="2:16" x14ac:dyDescent="0.2">
      <c r="B112" s="389"/>
      <c r="C112" s="393">
        <v>0.1</v>
      </c>
      <c r="D112" s="111">
        <v>6</v>
      </c>
      <c r="E112" s="93">
        <v>33139.7971129082</v>
      </c>
      <c r="F112" s="50" t="s">
        <v>70</v>
      </c>
      <c r="G112" s="94">
        <v>40190.983049124188</v>
      </c>
      <c r="H112" s="32">
        <v>2</v>
      </c>
      <c r="I112" s="24" t="s">
        <v>70</v>
      </c>
      <c r="J112" s="33">
        <v>2</v>
      </c>
      <c r="K112" s="32">
        <v>1</v>
      </c>
      <c r="L112" s="24" t="s">
        <v>70</v>
      </c>
      <c r="M112" s="33">
        <v>1</v>
      </c>
      <c r="N112" s="43">
        <v>0.43947697962237176</v>
      </c>
      <c r="O112" s="24" t="s">
        <v>70</v>
      </c>
      <c r="P112" s="44">
        <v>0.43947697962237731</v>
      </c>
    </row>
    <row r="113" spans="2:16" x14ac:dyDescent="0.2">
      <c r="B113" s="389"/>
      <c r="C113" s="391"/>
      <c r="D113" s="112">
        <v>12</v>
      </c>
      <c r="E113" s="95">
        <v>945148.55745871284</v>
      </c>
      <c r="F113" s="72" t="s">
        <v>70</v>
      </c>
      <c r="G113" s="96">
        <v>965824.3473862994</v>
      </c>
      <c r="H113" s="38">
        <v>4</v>
      </c>
      <c r="I113" s="21" t="s">
        <v>70</v>
      </c>
      <c r="J113" s="39">
        <v>4</v>
      </c>
      <c r="K113" s="38">
        <v>1</v>
      </c>
      <c r="L113" s="21" t="s">
        <v>70</v>
      </c>
      <c r="M113" s="39">
        <v>1</v>
      </c>
      <c r="N113" s="60">
        <v>0.64432662752687497</v>
      </c>
      <c r="O113" s="21" t="s">
        <v>70</v>
      </c>
      <c r="P113" s="61">
        <v>0.64432662752687497</v>
      </c>
    </row>
    <row r="114" spans="2:16" x14ac:dyDescent="0.2">
      <c r="B114" s="390"/>
      <c r="C114" s="392"/>
      <c r="D114" s="113">
        <v>18</v>
      </c>
      <c r="E114" s="97">
        <v>2017570.3039156324</v>
      </c>
      <c r="F114" s="78" t="s">
        <v>70</v>
      </c>
      <c r="G114" s="98">
        <v>2050610.6535432192</v>
      </c>
      <c r="H114" s="40">
        <v>5</v>
      </c>
      <c r="I114" s="41" t="s">
        <v>70</v>
      </c>
      <c r="J114" s="42">
        <v>5</v>
      </c>
      <c r="K114" s="40">
        <v>1</v>
      </c>
      <c r="L114" s="41" t="s">
        <v>70</v>
      </c>
      <c r="M114" s="42">
        <v>1</v>
      </c>
      <c r="N114" s="92">
        <v>0.68643171949454362</v>
      </c>
      <c r="O114" s="41" t="s">
        <v>70</v>
      </c>
      <c r="P114" s="81">
        <v>0.68643171949454374</v>
      </c>
    </row>
    <row r="115" spans="2:16" x14ac:dyDescent="0.2">
      <c r="B115" s="394" t="s">
        <v>68</v>
      </c>
      <c r="C115" s="393">
        <v>-0.1</v>
      </c>
      <c r="D115" s="111">
        <v>6</v>
      </c>
      <c r="E115" s="93">
        <v>12971.905075110029</v>
      </c>
      <c r="F115" s="50" t="s">
        <v>70</v>
      </c>
      <c r="G115" s="94">
        <v>16263.115705427212</v>
      </c>
      <c r="H115" s="32">
        <v>4</v>
      </c>
      <c r="I115" s="24" t="s">
        <v>70</v>
      </c>
      <c r="J115" s="33">
        <v>4</v>
      </c>
      <c r="K115" s="32">
        <v>1</v>
      </c>
      <c r="L115" s="24" t="s">
        <v>70</v>
      </c>
      <c r="M115" s="33">
        <v>1</v>
      </c>
      <c r="N115" s="43">
        <v>0.64432662752686964</v>
      </c>
      <c r="O115" s="24" t="s">
        <v>70</v>
      </c>
      <c r="P115" s="44">
        <v>0.64432662752687497</v>
      </c>
    </row>
    <row r="116" spans="2:16" x14ac:dyDescent="0.2">
      <c r="B116" s="389"/>
      <c r="C116" s="391"/>
      <c r="D116" s="112">
        <v>12</v>
      </c>
      <c r="E116" s="99">
        <v>42617.544289189726</v>
      </c>
      <c r="F116" s="22" t="s">
        <v>70</v>
      </c>
      <c r="G116" s="100">
        <v>51226.395629176695</v>
      </c>
      <c r="H116" s="34">
        <v>9</v>
      </c>
      <c r="I116" s="22" t="s">
        <v>70</v>
      </c>
      <c r="J116" s="35">
        <v>10</v>
      </c>
      <c r="K116" s="38">
        <v>1</v>
      </c>
      <c r="L116" s="21" t="s">
        <v>70</v>
      </c>
      <c r="M116" s="39">
        <v>1</v>
      </c>
      <c r="N116" s="107">
        <v>0.83647481663386991</v>
      </c>
      <c r="O116" s="72" t="s">
        <v>70</v>
      </c>
      <c r="P116" s="80">
        <v>0.86582966058969935</v>
      </c>
    </row>
    <row r="117" spans="2:16" x14ac:dyDescent="0.2">
      <c r="B117" s="389"/>
      <c r="C117" s="392"/>
      <c r="D117" s="113">
        <v>18</v>
      </c>
      <c r="E117" s="101">
        <v>77278.848574285657</v>
      </c>
      <c r="F117" s="30" t="s">
        <v>70</v>
      </c>
      <c r="G117" s="102">
        <v>90694.240791413147</v>
      </c>
      <c r="H117" s="36">
        <v>10</v>
      </c>
      <c r="I117" s="30" t="s">
        <v>70</v>
      </c>
      <c r="J117" s="37">
        <v>11</v>
      </c>
      <c r="K117" s="40">
        <v>1</v>
      </c>
      <c r="L117" s="41" t="s">
        <v>70</v>
      </c>
      <c r="M117" s="42">
        <v>1</v>
      </c>
      <c r="N117" s="77">
        <v>0.8658296605896979</v>
      </c>
      <c r="O117" s="78" t="s">
        <v>70</v>
      </c>
      <c r="P117" s="79">
        <v>0.88474361267869184</v>
      </c>
    </row>
    <row r="118" spans="2:16" x14ac:dyDescent="0.2">
      <c r="B118" s="389"/>
      <c r="C118" s="393">
        <v>0.1</v>
      </c>
      <c r="D118" s="111">
        <v>6</v>
      </c>
      <c r="E118" s="93">
        <v>12971.905075110029</v>
      </c>
      <c r="F118" s="50" t="s">
        <v>70</v>
      </c>
      <c r="G118" s="94">
        <v>9680.6944447939095</v>
      </c>
      <c r="H118" s="32">
        <v>4</v>
      </c>
      <c r="I118" s="24" t="s">
        <v>70</v>
      </c>
      <c r="J118" s="33">
        <v>4</v>
      </c>
      <c r="K118" s="32">
        <v>1</v>
      </c>
      <c r="L118" s="24" t="s">
        <v>70</v>
      </c>
      <c r="M118" s="33">
        <v>1</v>
      </c>
      <c r="N118" s="43">
        <v>0.64432662752686964</v>
      </c>
      <c r="O118" s="24" t="s">
        <v>70</v>
      </c>
      <c r="P118" s="44">
        <v>0.64432662752687542</v>
      </c>
    </row>
    <row r="119" spans="2:16" x14ac:dyDescent="0.2">
      <c r="B119" s="389"/>
      <c r="C119" s="391"/>
      <c r="D119" s="112">
        <v>12</v>
      </c>
      <c r="E119" s="99">
        <v>42617.544289189726</v>
      </c>
      <c r="F119" s="22" t="s">
        <v>70</v>
      </c>
      <c r="G119" s="100">
        <v>34406.345326408613</v>
      </c>
      <c r="H119" s="34">
        <v>9</v>
      </c>
      <c r="I119" s="22" t="s">
        <v>70</v>
      </c>
      <c r="J119" s="35">
        <v>7</v>
      </c>
      <c r="K119" s="38">
        <v>1</v>
      </c>
      <c r="L119" s="21" t="s">
        <v>70</v>
      </c>
      <c r="M119" s="39">
        <v>1</v>
      </c>
      <c r="N119" s="45">
        <v>0.83647481663386991</v>
      </c>
      <c r="O119" s="22" t="s">
        <v>70</v>
      </c>
      <c r="P119" s="46">
        <v>0.7737644131470669</v>
      </c>
    </row>
    <row r="120" spans="2:16" x14ac:dyDescent="0.2">
      <c r="B120" s="390"/>
      <c r="C120" s="392"/>
      <c r="D120" s="113">
        <v>18</v>
      </c>
      <c r="E120" s="101">
        <v>77278.848574285657</v>
      </c>
      <c r="F120" s="30" t="s">
        <v>70</v>
      </c>
      <c r="G120" s="102">
        <v>63981.536840363871</v>
      </c>
      <c r="H120" s="40">
        <v>10</v>
      </c>
      <c r="I120" s="41" t="s">
        <v>70</v>
      </c>
      <c r="J120" s="42">
        <v>10</v>
      </c>
      <c r="K120" s="40">
        <v>1</v>
      </c>
      <c r="L120" s="41" t="s">
        <v>70</v>
      </c>
      <c r="M120" s="42">
        <v>1</v>
      </c>
      <c r="N120" s="92">
        <v>0.8658296605896979</v>
      </c>
      <c r="O120" s="41" t="s">
        <v>70</v>
      </c>
      <c r="P120" s="81">
        <v>0.86582966058969901</v>
      </c>
    </row>
    <row r="121" spans="2:16" ht="13.75" customHeight="1" x14ac:dyDescent="0.2">
      <c r="B121" s="394" t="s">
        <v>90</v>
      </c>
      <c r="C121" s="393">
        <v>-0.1</v>
      </c>
      <c r="D121" s="111">
        <v>6</v>
      </c>
      <c r="E121" s="93">
        <v>374824.31144151231</v>
      </c>
      <c r="F121" s="50" t="s">
        <v>70</v>
      </c>
      <c r="G121" s="94">
        <v>422023.49844392738</v>
      </c>
      <c r="H121" s="52">
        <v>6</v>
      </c>
      <c r="I121" s="50" t="s">
        <v>70</v>
      </c>
      <c r="J121" s="53">
        <v>7</v>
      </c>
      <c r="K121" s="32">
        <v>1</v>
      </c>
      <c r="L121" s="24" t="s">
        <v>70</v>
      </c>
      <c r="M121" s="33">
        <v>1</v>
      </c>
      <c r="N121" s="108">
        <v>0.73471677861080964</v>
      </c>
      <c r="O121" s="82" t="s">
        <v>70</v>
      </c>
      <c r="P121" s="83">
        <v>0.77376441314706734</v>
      </c>
    </row>
    <row r="122" spans="2:16" x14ac:dyDescent="0.2">
      <c r="B122" s="389"/>
      <c r="C122" s="391"/>
      <c r="D122" s="112">
        <v>12</v>
      </c>
      <c r="E122" s="99">
        <v>1095016.5000334613</v>
      </c>
      <c r="F122" s="22" t="s">
        <v>70</v>
      </c>
      <c r="G122" s="100">
        <v>1204206.0630387827</v>
      </c>
      <c r="H122" s="34">
        <v>10</v>
      </c>
      <c r="I122" s="22" t="s">
        <v>70</v>
      </c>
      <c r="J122" s="35">
        <v>11</v>
      </c>
      <c r="K122" s="38">
        <v>1</v>
      </c>
      <c r="L122" s="21" t="s">
        <v>70</v>
      </c>
      <c r="M122" s="39">
        <v>1</v>
      </c>
      <c r="N122" s="107">
        <v>0.8658296605896989</v>
      </c>
      <c r="O122" s="72" t="s">
        <v>70</v>
      </c>
      <c r="P122" s="80">
        <v>0.88474361267869128</v>
      </c>
    </row>
    <row r="123" spans="2:16" x14ac:dyDescent="0.2">
      <c r="B123" s="389"/>
      <c r="C123" s="392"/>
      <c r="D123" s="113">
        <v>18</v>
      </c>
      <c r="E123" s="101">
        <v>1870215.896682716</v>
      </c>
      <c r="F123" s="30" t="s">
        <v>70</v>
      </c>
      <c r="G123" s="102">
        <v>2049472.9713716016</v>
      </c>
      <c r="H123" s="40">
        <v>15</v>
      </c>
      <c r="I123" s="41" t="s">
        <v>70</v>
      </c>
      <c r="J123" s="42">
        <v>15</v>
      </c>
      <c r="K123" s="40">
        <v>1</v>
      </c>
      <c r="L123" s="41" t="s">
        <v>70</v>
      </c>
      <c r="M123" s="42">
        <v>1</v>
      </c>
      <c r="N123" s="92">
        <v>0.94639691652165314</v>
      </c>
      <c r="O123" s="41" t="s">
        <v>70</v>
      </c>
      <c r="P123" s="81">
        <v>0.94639691652165425</v>
      </c>
    </row>
    <row r="124" spans="2:16" x14ac:dyDescent="0.2">
      <c r="B124" s="389"/>
      <c r="C124" s="393">
        <v>0.1</v>
      </c>
      <c r="D124" s="111">
        <v>6</v>
      </c>
      <c r="E124" s="93">
        <v>374824.31144151231</v>
      </c>
      <c r="F124" s="50" t="s">
        <v>70</v>
      </c>
      <c r="G124" s="94">
        <v>329954.26312280458</v>
      </c>
      <c r="H124" s="52">
        <v>6</v>
      </c>
      <c r="I124" s="50" t="s">
        <v>70</v>
      </c>
      <c r="J124" s="53">
        <v>5</v>
      </c>
      <c r="K124" s="32">
        <v>1</v>
      </c>
      <c r="L124" s="24" t="s">
        <v>70</v>
      </c>
      <c r="M124" s="33">
        <v>1</v>
      </c>
      <c r="N124" s="108">
        <v>0.73471677861080964</v>
      </c>
      <c r="O124" s="82" t="s">
        <v>70</v>
      </c>
      <c r="P124" s="83">
        <v>0.69261168664313499</v>
      </c>
    </row>
    <row r="125" spans="2:16" x14ac:dyDescent="0.2">
      <c r="B125" s="389"/>
      <c r="C125" s="391"/>
      <c r="D125" s="112">
        <v>12</v>
      </c>
      <c r="E125" s="99">
        <v>1095016.5000334613</v>
      </c>
      <c r="F125" s="22" t="s">
        <v>70</v>
      </c>
      <c r="G125" s="100">
        <v>985849.54858735297</v>
      </c>
      <c r="H125" s="38">
        <v>10</v>
      </c>
      <c r="I125" s="21" t="s">
        <v>70</v>
      </c>
      <c r="J125" s="39">
        <v>10</v>
      </c>
      <c r="K125" s="38">
        <v>1</v>
      </c>
      <c r="L125" s="21" t="s">
        <v>70</v>
      </c>
      <c r="M125" s="39">
        <v>1</v>
      </c>
      <c r="N125" s="60">
        <v>0.8658296605896989</v>
      </c>
      <c r="O125" s="21" t="s">
        <v>70</v>
      </c>
      <c r="P125" s="61">
        <v>0.86582966058969946</v>
      </c>
    </row>
    <row r="126" spans="2:16" x14ac:dyDescent="0.2">
      <c r="B126" s="390"/>
      <c r="C126" s="392"/>
      <c r="D126" s="113">
        <v>18</v>
      </c>
      <c r="E126" s="101">
        <v>1870215.896682716</v>
      </c>
      <c r="F126" s="30" t="s">
        <v>70</v>
      </c>
      <c r="G126" s="102">
        <v>1694406.7999460157</v>
      </c>
      <c r="H126" s="36">
        <v>15</v>
      </c>
      <c r="I126" s="30" t="s">
        <v>70</v>
      </c>
      <c r="J126" s="37">
        <v>12</v>
      </c>
      <c r="K126" s="40">
        <v>1</v>
      </c>
      <c r="L126" s="41" t="s">
        <v>70</v>
      </c>
      <c r="M126" s="42">
        <v>1</v>
      </c>
      <c r="N126" s="77">
        <v>0.94639691652165314</v>
      </c>
      <c r="O126" s="78" t="s">
        <v>70</v>
      </c>
      <c r="P126" s="79">
        <v>0.90217762526630674</v>
      </c>
    </row>
    <row r="127" spans="2:16" x14ac:dyDescent="0.2">
      <c r="B127" s="394" t="s">
        <v>69</v>
      </c>
      <c r="C127" s="393">
        <v>-0.1</v>
      </c>
      <c r="D127" s="111">
        <v>6</v>
      </c>
      <c r="E127" s="74">
        <v>0</v>
      </c>
      <c r="F127" s="50" t="s">
        <v>70</v>
      </c>
      <c r="G127" s="94">
        <v>1552.1224972940036</v>
      </c>
      <c r="H127" s="52">
        <v>0</v>
      </c>
      <c r="I127" s="50" t="s">
        <v>70</v>
      </c>
      <c r="J127" s="53">
        <v>4</v>
      </c>
      <c r="K127" s="32">
        <v>0</v>
      </c>
      <c r="L127" s="24" t="s">
        <v>70</v>
      </c>
      <c r="M127" s="33">
        <v>0</v>
      </c>
      <c r="N127" s="49">
        <v>0</v>
      </c>
      <c r="O127" s="50" t="s">
        <v>70</v>
      </c>
      <c r="P127" s="51">
        <v>0.64432662752687497</v>
      </c>
    </row>
    <row r="128" spans="2:16" x14ac:dyDescent="0.2">
      <c r="B128" s="389"/>
      <c r="C128" s="391"/>
      <c r="D128" s="112">
        <v>12</v>
      </c>
      <c r="E128" s="75">
        <v>0</v>
      </c>
      <c r="F128" s="22" t="s">
        <v>70</v>
      </c>
      <c r="G128" s="100">
        <v>4793.0862522455864</v>
      </c>
      <c r="H128" s="34">
        <v>0</v>
      </c>
      <c r="I128" s="22" t="s">
        <v>70</v>
      </c>
      <c r="J128" s="35">
        <v>6</v>
      </c>
      <c r="K128" s="38">
        <v>0</v>
      </c>
      <c r="L128" s="21" t="s">
        <v>70</v>
      </c>
      <c r="M128" s="39">
        <v>0</v>
      </c>
      <c r="N128" s="45">
        <v>0</v>
      </c>
      <c r="O128" s="22" t="s">
        <v>70</v>
      </c>
      <c r="P128" s="46">
        <v>0.73471677861080853</v>
      </c>
    </row>
    <row r="129" spans="2:16" x14ac:dyDescent="0.2">
      <c r="B129" s="389"/>
      <c r="C129" s="392"/>
      <c r="D129" s="113">
        <v>18</v>
      </c>
      <c r="E129" s="76">
        <v>0</v>
      </c>
      <c r="F129" s="30" t="s">
        <v>70</v>
      </c>
      <c r="G129" s="102">
        <v>8716.9039602629928</v>
      </c>
      <c r="H129" s="36">
        <v>0</v>
      </c>
      <c r="I129" s="30" t="s">
        <v>70</v>
      </c>
      <c r="J129" s="37">
        <v>10</v>
      </c>
      <c r="K129" s="40">
        <v>0</v>
      </c>
      <c r="L129" s="41" t="s">
        <v>70</v>
      </c>
      <c r="M129" s="42">
        <v>0</v>
      </c>
      <c r="N129" s="47">
        <v>0</v>
      </c>
      <c r="O129" s="30" t="s">
        <v>70</v>
      </c>
      <c r="P129" s="48">
        <v>0.86582966058969968</v>
      </c>
    </row>
    <row r="130" spans="2:16" x14ac:dyDescent="0.2">
      <c r="B130" s="389"/>
      <c r="C130" s="393">
        <v>0.1</v>
      </c>
      <c r="D130" s="111">
        <v>6</v>
      </c>
      <c r="E130" s="103">
        <v>0</v>
      </c>
      <c r="F130" s="24" t="s">
        <v>70</v>
      </c>
      <c r="G130" s="104">
        <v>0</v>
      </c>
      <c r="H130" s="32">
        <v>0</v>
      </c>
      <c r="I130" s="24" t="s">
        <v>70</v>
      </c>
      <c r="J130" s="33">
        <v>0</v>
      </c>
      <c r="K130" s="32">
        <v>0</v>
      </c>
      <c r="L130" s="24" t="s">
        <v>70</v>
      </c>
      <c r="M130" s="33">
        <v>0</v>
      </c>
      <c r="N130" s="43">
        <v>0</v>
      </c>
      <c r="O130" s="24" t="s">
        <v>70</v>
      </c>
      <c r="P130" s="44">
        <v>0</v>
      </c>
    </row>
    <row r="131" spans="2:16" x14ac:dyDescent="0.2">
      <c r="B131" s="389"/>
      <c r="C131" s="391"/>
      <c r="D131" s="112">
        <v>12</v>
      </c>
      <c r="E131" s="105">
        <v>0</v>
      </c>
      <c r="F131" s="21" t="s">
        <v>70</v>
      </c>
      <c r="G131" s="106">
        <v>0</v>
      </c>
      <c r="H131" s="38">
        <v>0</v>
      </c>
      <c r="I131" s="21" t="s">
        <v>70</v>
      </c>
      <c r="J131" s="39">
        <v>0</v>
      </c>
      <c r="K131" s="38">
        <v>0</v>
      </c>
      <c r="L131" s="21" t="s">
        <v>70</v>
      </c>
      <c r="M131" s="39">
        <v>0</v>
      </c>
      <c r="N131" s="60">
        <v>0</v>
      </c>
      <c r="O131" s="21" t="s">
        <v>70</v>
      </c>
      <c r="P131" s="61">
        <v>0</v>
      </c>
    </row>
    <row r="132" spans="2:16" ht="14.3" thickBot="1" x14ac:dyDescent="0.25">
      <c r="B132" s="389"/>
      <c r="C132" s="391"/>
      <c r="D132" s="112">
        <v>18</v>
      </c>
      <c r="E132" s="105">
        <v>0</v>
      </c>
      <c r="F132" s="21" t="s">
        <v>70</v>
      </c>
      <c r="G132" s="106">
        <v>0</v>
      </c>
      <c r="H132" s="38">
        <v>0</v>
      </c>
      <c r="I132" s="21" t="s">
        <v>70</v>
      </c>
      <c r="J132" s="39">
        <v>0</v>
      </c>
      <c r="K132" s="38">
        <v>0</v>
      </c>
      <c r="L132" s="21" t="s">
        <v>70</v>
      </c>
      <c r="M132" s="39">
        <v>0</v>
      </c>
      <c r="N132" s="60">
        <v>0</v>
      </c>
      <c r="O132" s="21" t="s">
        <v>70</v>
      </c>
      <c r="P132" s="61">
        <v>0</v>
      </c>
    </row>
    <row r="133" spans="2:16" x14ac:dyDescent="0.2">
      <c r="B133" s="387" t="s">
        <v>101</v>
      </c>
      <c r="C133" s="387"/>
      <c r="D133" s="387"/>
      <c r="E133" s="387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</row>
    <row r="134" spans="2:16" ht="14.3" thickBot="1" x14ac:dyDescent="0.25">
      <c r="B134" s="388"/>
      <c r="C134" s="388"/>
      <c r="D134" s="388"/>
      <c r="E134" s="388"/>
      <c r="F134" s="388"/>
      <c r="G134" s="388"/>
      <c r="H134" s="388"/>
      <c r="I134" s="388"/>
      <c r="J134" s="388"/>
      <c r="K134" s="388"/>
      <c r="L134" s="388"/>
      <c r="M134" s="388"/>
      <c r="N134" s="388"/>
      <c r="O134" s="388"/>
      <c r="P134" s="388"/>
    </row>
    <row r="135" spans="2:16" x14ac:dyDescent="0.2">
      <c r="B135" s="389" t="s">
        <v>67</v>
      </c>
      <c r="C135" s="391">
        <v>-0.1</v>
      </c>
      <c r="D135" s="112">
        <v>6</v>
      </c>
      <c r="E135" s="86">
        <v>33139.7971129082</v>
      </c>
      <c r="F135" s="72" t="s">
        <v>70</v>
      </c>
      <c r="G135" s="87">
        <v>33927.656710338182</v>
      </c>
      <c r="H135" s="38">
        <v>2</v>
      </c>
      <c r="I135" s="21" t="s">
        <v>70</v>
      </c>
      <c r="J135" s="39">
        <v>2</v>
      </c>
      <c r="K135" s="38">
        <v>1</v>
      </c>
      <c r="L135" s="21" t="s">
        <v>70</v>
      </c>
      <c r="M135" s="39">
        <v>1</v>
      </c>
      <c r="N135" s="60">
        <v>0.43947697962237176</v>
      </c>
      <c r="O135" s="21" t="s">
        <v>70</v>
      </c>
      <c r="P135" s="61">
        <v>0.43947697962237164</v>
      </c>
    </row>
    <row r="136" spans="2:16" x14ac:dyDescent="0.2">
      <c r="B136" s="389"/>
      <c r="C136" s="391"/>
      <c r="D136" s="112">
        <v>12</v>
      </c>
      <c r="E136" s="86">
        <v>945148.55745871284</v>
      </c>
      <c r="F136" s="72" t="s">
        <v>70</v>
      </c>
      <c r="G136" s="87">
        <v>947534.80494558171</v>
      </c>
      <c r="H136" s="38">
        <v>4</v>
      </c>
      <c r="I136" s="21" t="s">
        <v>70</v>
      </c>
      <c r="J136" s="39">
        <v>4</v>
      </c>
      <c r="K136" s="38">
        <v>1</v>
      </c>
      <c r="L136" s="21" t="s">
        <v>70</v>
      </c>
      <c r="M136" s="39">
        <v>1</v>
      </c>
      <c r="N136" s="60">
        <v>0.64432662752687497</v>
      </c>
      <c r="O136" s="21" t="s">
        <v>70</v>
      </c>
      <c r="P136" s="61">
        <v>0.64432662752687497</v>
      </c>
    </row>
    <row r="137" spans="2:16" x14ac:dyDescent="0.2">
      <c r="B137" s="389"/>
      <c r="C137" s="392"/>
      <c r="D137" s="113">
        <v>18</v>
      </c>
      <c r="E137" s="88">
        <v>2017570.3039156324</v>
      </c>
      <c r="F137" s="78" t="s">
        <v>70</v>
      </c>
      <c r="G137" s="89">
        <v>2021357.35038186</v>
      </c>
      <c r="H137" s="40">
        <v>5</v>
      </c>
      <c r="I137" s="41" t="s">
        <v>70</v>
      </c>
      <c r="J137" s="42">
        <v>5</v>
      </c>
      <c r="K137" s="40">
        <v>1</v>
      </c>
      <c r="L137" s="41" t="s">
        <v>70</v>
      </c>
      <c r="M137" s="42">
        <v>1</v>
      </c>
      <c r="N137" s="92">
        <v>0.68643171949454362</v>
      </c>
      <c r="O137" s="41" t="s">
        <v>70</v>
      </c>
      <c r="P137" s="81">
        <v>0.68643171949454362</v>
      </c>
    </row>
    <row r="138" spans="2:16" x14ac:dyDescent="0.2">
      <c r="B138" s="389"/>
      <c r="C138" s="393">
        <v>0.1</v>
      </c>
      <c r="D138" s="111">
        <v>6</v>
      </c>
      <c r="E138" s="84">
        <v>33139.7971129082</v>
      </c>
      <c r="F138" s="82" t="s">
        <v>70</v>
      </c>
      <c r="G138" s="85">
        <v>32351.93751547797</v>
      </c>
      <c r="H138" s="32">
        <v>2</v>
      </c>
      <c r="I138" s="24" t="s">
        <v>70</v>
      </c>
      <c r="J138" s="33">
        <v>2</v>
      </c>
      <c r="K138" s="32">
        <v>1</v>
      </c>
      <c r="L138" s="24" t="s">
        <v>70</v>
      </c>
      <c r="M138" s="33">
        <v>1</v>
      </c>
      <c r="N138" s="43">
        <v>0.43947697962237176</v>
      </c>
      <c r="O138" s="24" t="s">
        <v>70</v>
      </c>
      <c r="P138" s="44">
        <v>0.43947697962237159</v>
      </c>
    </row>
    <row r="139" spans="2:16" x14ac:dyDescent="0.2">
      <c r="B139" s="389"/>
      <c r="C139" s="391"/>
      <c r="D139" s="112">
        <v>12</v>
      </c>
      <c r="E139" s="86">
        <v>945148.55745871284</v>
      </c>
      <c r="F139" s="72" t="s">
        <v>70</v>
      </c>
      <c r="G139" s="87">
        <v>942762.3099718442</v>
      </c>
      <c r="H139" s="38">
        <v>4</v>
      </c>
      <c r="I139" s="21" t="s">
        <v>70</v>
      </c>
      <c r="J139" s="39">
        <v>4</v>
      </c>
      <c r="K139" s="38">
        <v>1</v>
      </c>
      <c r="L139" s="21" t="s">
        <v>70</v>
      </c>
      <c r="M139" s="39">
        <v>1</v>
      </c>
      <c r="N139" s="60">
        <v>0.64432662752687497</v>
      </c>
      <c r="O139" s="21" t="s">
        <v>70</v>
      </c>
      <c r="P139" s="61">
        <v>0.64432662752687497</v>
      </c>
    </row>
    <row r="140" spans="2:16" x14ac:dyDescent="0.2">
      <c r="B140" s="390"/>
      <c r="C140" s="392"/>
      <c r="D140" s="113">
        <v>18</v>
      </c>
      <c r="E140" s="88">
        <v>2017570.3039156324</v>
      </c>
      <c r="F140" s="78" t="s">
        <v>70</v>
      </c>
      <c r="G140" s="89">
        <v>2013783.2574494062</v>
      </c>
      <c r="H140" s="40">
        <v>5</v>
      </c>
      <c r="I140" s="41" t="s">
        <v>70</v>
      </c>
      <c r="J140" s="42">
        <v>5</v>
      </c>
      <c r="K140" s="40">
        <v>1</v>
      </c>
      <c r="L140" s="41" t="s">
        <v>70</v>
      </c>
      <c r="M140" s="42">
        <v>1</v>
      </c>
      <c r="N140" s="92">
        <v>0.68643171949454362</v>
      </c>
      <c r="O140" s="41" t="s">
        <v>70</v>
      </c>
      <c r="P140" s="81">
        <v>0.68643171949454385</v>
      </c>
    </row>
    <row r="141" spans="2:16" x14ac:dyDescent="0.2">
      <c r="B141" s="394" t="s">
        <v>68</v>
      </c>
      <c r="C141" s="393">
        <v>-0.1</v>
      </c>
      <c r="D141" s="111">
        <v>6</v>
      </c>
      <c r="E141" s="84">
        <v>12971.905075110029</v>
      </c>
      <c r="F141" s="82" t="s">
        <v>70</v>
      </c>
      <c r="G141" s="85">
        <v>13256.770945619515</v>
      </c>
      <c r="H141" s="32">
        <v>4</v>
      </c>
      <c r="I141" s="24" t="s">
        <v>70</v>
      </c>
      <c r="J141" s="33">
        <v>4</v>
      </c>
      <c r="K141" s="32">
        <v>1</v>
      </c>
      <c r="L141" s="24" t="s">
        <v>70</v>
      </c>
      <c r="M141" s="33">
        <v>1</v>
      </c>
      <c r="N141" s="43">
        <v>0.64432662752686964</v>
      </c>
      <c r="O141" s="24" t="s">
        <v>70</v>
      </c>
      <c r="P141" s="44">
        <v>0.64432662752687508</v>
      </c>
    </row>
    <row r="142" spans="2:16" x14ac:dyDescent="0.2">
      <c r="B142" s="389"/>
      <c r="C142" s="391"/>
      <c r="D142" s="112">
        <v>12</v>
      </c>
      <c r="E142" s="86">
        <v>42617.544289189726</v>
      </c>
      <c r="F142" s="72" t="s">
        <v>70</v>
      </c>
      <c r="G142" s="87">
        <v>43422.620886573379</v>
      </c>
      <c r="H142" s="38">
        <v>9</v>
      </c>
      <c r="I142" s="21" t="s">
        <v>70</v>
      </c>
      <c r="J142" s="39">
        <v>9</v>
      </c>
      <c r="K142" s="38">
        <v>1</v>
      </c>
      <c r="L142" s="21" t="s">
        <v>70</v>
      </c>
      <c r="M142" s="39">
        <v>1</v>
      </c>
      <c r="N142" s="60">
        <v>0.83647481663386991</v>
      </c>
      <c r="O142" s="21" t="s">
        <v>70</v>
      </c>
      <c r="P142" s="61">
        <v>0.83647481663387024</v>
      </c>
    </row>
    <row r="143" spans="2:16" x14ac:dyDescent="0.2">
      <c r="B143" s="389"/>
      <c r="C143" s="392"/>
      <c r="D143" s="113">
        <v>18</v>
      </c>
      <c r="E143" s="88">
        <v>77278.848574285657</v>
      </c>
      <c r="F143" s="78" t="s">
        <v>70</v>
      </c>
      <c r="G143" s="89">
        <v>78537.894139390875</v>
      </c>
      <c r="H143" s="40">
        <v>10</v>
      </c>
      <c r="I143" s="41" t="s">
        <v>70</v>
      </c>
      <c r="J143" s="42">
        <v>10</v>
      </c>
      <c r="K143" s="40">
        <v>1</v>
      </c>
      <c r="L143" s="41" t="s">
        <v>70</v>
      </c>
      <c r="M143" s="42">
        <v>1</v>
      </c>
      <c r="N143" s="92">
        <v>0.8658296605896979</v>
      </c>
      <c r="O143" s="41" t="s">
        <v>70</v>
      </c>
      <c r="P143" s="81">
        <v>0.8658296605896979</v>
      </c>
    </row>
    <row r="144" spans="2:16" x14ac:dyDescent="0.2">
      <c r="B144" s="389"/>
      <c r="C144" s="393">
        <v>0.1</v>
      </c>
      <c r="D144" s="111">
        <v>6</v>
      </c>
      <c r="E144" s="84">
        <v>12971.905075110029</v>
      </c>
      <c r="F144" s="82" t="s">
        <v>70</v>
      </c>
      <c r="G144" s="85">
        <v>12687.039204601067</v>
      </c>
      <c r="H144" s="32">
        <v>4</v>
      </c>
      <c r="I144" s="24" t="s">
        <v>70</v>
      </c>
      <c r="J144" s="33">
        <v>4</v>
      </c>
      <c r="K144" s="32">
        <v>1</v>
      </c>
      <c r="L144" s="24" t="s">
        <v>70</v>
      </c>
      <c r="M144" s="33">
        <v>1</v>
      </c>
      <c r="N144" s="43">
        <v>0.64432662752686964</v>
      </c>
      <c r="O144" s="24" t="s">
        <v>70</v>
      </c>
      <c r="P144" s="44">
        <v>0.64432662752686964</v>
      </c>
    </row>
    <row r="145" spans="2:16" x14ac:dyDescent="0.2">
      <c r="B145" s="389"/>
      <c r="C145" s="391"/>
      <c r="D145" s="112">
        <v>12</v>
      </c>
      <c r="E145" s="86">
        <v>42617.544289189726</v>
      </c>
      <c r="F145" s="72" t="s">
        <v>70</v>
      </c>
      <c r="G145" s="87">
        <v>41812.467691804297</v>
      </c>
      <c r="H145" s="38">
        <v>9</v>
      </c>
      <c r="I145" s="21" t="s">
        <v>70</v>
      </c>
      <c r="J145" s="39">
        <v>9</v>
      </c>
      <c r="K145" s="38">
        <v>1</v>
      </c>
      <c r="L145" s="21" t="s">
        <v>70</v>
      </c>
      <c r="M145" s="39">
        <v>1</v>
      </c>
      <c r="N145" s="60">
        <v>0.83647481663386991</v>
      </c>
      <c r="O145" s="21" t="s">
        <v>70</v>
      </c>
      <c r="P145" s="61">
        <v>0.83647481663386658</v>
      </c>
    </row>
    <row r="146" spans="2:16" x14ac:dyDescent="0.2">
      <c r="B146" s="390"/>
      <c r="C146" s="392"/>
      <c r="D146" s="113">
        <v>18</v>
      </c>
      <c r="E146" s="88">
        <v>77278.848574285657</v>
      </c>
      <c r="F146" s="78" t="s">
        <v>70</v>
      </c>
      <c r="G146" s="89">
        <v>76019.803009177471</v>
      </c>
      <c r="H146" s="40">
        <v>10</v>
      </c>
      <c r="I146" s="41" t="s">
        <v>70</v>
      </c>
      <c r="J146" s="42">
        <v>10</v>
      </c>
      <c r="K146" s="40">
        <v>1</v>
      </c>
      <c r="L146" s="41" t="s">
        <v>70</v>
      </c>
      <c r="M146" s="42">
        <v>1</v>
      </c>
      <c r="N146" s="92">
        <v>0.8658296605896979</v>
      </c>
      <c r="O146" s="41" t="s">
        <v>70</v>
      </c>
      <c r="P146" s="81">
        <v>0.86582966058969957</v>
      </c>
    </row>
    <row r="147" spans="2:16" ht="13.75" customHeight="1" x14ac:dyDescent="0.2">
      <c r="B147" s="394" t="s">
        <v>90</v>
      </c>
      <c r="C147" s="393">
        <v>-0.1</v>
      </c>
      <c r="D147" s="111">
        <v>6</v>
      </c>
      <c r="E147" s="84">
        <v>374824.31144151231</v>
      </c>
      <c r="F147" s="82" t="s">
        <v>70</v>
      </c>
      <c r="G147" s="85">
        <v>377240.6645593103</v>
      </c>
      <c r="H147" s="32">
        <v>6</v>
      </c>
      <c r="I147" s="24" t="s">
        <v>70</v>
      </c>
      <c r="J147" s="33">
        <v>6</v>
      </c>
      <c r="K147" s="32">
        <v>1</v>
      </c>
      <c r="L147" s="24" t="s">
        <v>70</v>
      </c>
      <c r="M147" s="33">
        <v>1</v>
      </c>
      <c r="N147" s="43">
        <v>0.73471677861080964</v>
      </c>
      <c r="O147" s="24" t="s">
        <v>70</v>
      </c>
      <c r="P147" s="44">
        <v>0.73471677861080875</v>
      </c>
    </row>
    <row r="148" spans="2:16" x14ac:dyDescent="0.2">
      <c r="B148" s="389"/>
      <c r="C148" s="391"/>
      <c r="D148" s="112">
        <v>12</v>
      </c>
      <c r="E148" s="86">
        <v>1095016.5000334613</v>
      </c>
      <c r="F148" s="72" t="s">
        <v>70</v>
      </c>
      <c r="G148" s="87">
        <v>1101247.2131048327</v>
      </c>
      <c r="H148" s="38">
        <v>10</v>
      </c>
      <c r="I148" s="21" t="s">
        <v>70</v>
      </c>
      <c r="J148" s="39">
        <v>10</v>
      </c>
      <c r="K148" s="38">
        <v>1</v>
      </c>
      <c r="L148" s="21" t="s">
        <v>70</v>
      </c>
      <c r="M148" s="39">
        <v>1</v>
      </c>
      <c r="N148" s="60">
        <v>0.8658296605896989</v>
      </c>
      <c r="O148" s="21" t="s">
        <v>70</v>
      </c>
      <c r="P148" s="61">
        <v>0.86582966058969923</v>
      </c>
    </row>
    <row r="149" spans="2:16" x14ac:dyDescent="0.2">
      <c r="B149" s="389"/>
      <c r="C149" s="392"/>
      <c r="D149" s="113">
        <v>18</v>
      </c>
      <c r="E149" s="88">
        <v>1870215.896682716</v>
      </c>
      <c r="F149" s="78" t="s">
        <v>70</v>
      </c>
      <c r="G149" s="89">
        <v>1881137.2099515698</v>
      </c>
      <c r="H149" s="40">
        <v>15</v>
      </c>
      <c r="I149" s="41" t="s">
        <v>70</v>
      </c>
      <c r="J149" s="42">
        <v>15</v>
      </c>
      <c r="K149" s="40">
        <v>1</v>
      </c>
      <c r="L149" s="41" t="s">
        <v>70</v>
      </c>
      <c r="M149" s="42">
        <v>1</v>
      </c>
      <c r="N149" s="92">
        <v>0.94639691652165314</v>
      </c>
      <c r="O149" s="41" t="s">
        <v>70</v>
      </c>
      <c r="P149" s="81">
        <v>0.94639691652165425</v>
      </c>
    </row>
    <row r="150" spans="2:16" x14ac:dyDescent="0.2">
      <c r="B150" s="389"/>
      <c r="C150" s="393">
        <v>0.1</v>
      </c>
      <c r="D150" s="111">
        <v>6</v>
      </c>
      <c r="E150" s="84">
        <v>374824.31144151231</v>
      </c>
      <c r="F150" s="82" t="s">
        <v>70</v>
      </c>
      <c r="G150" s="85">
        <v>372407.9583237035</v>
      </c>
      <c r="H150" s="32">
        <v>6</v>
      </c>
      <c r="I150" s="24" t="s">
        <v>70</v>
      </c>
      <c r="J150" s="33">
        <v>6</v>
      </c>
      <c r="K150" s="32">
        <v>1</v>
      </c>
      <c r="L150" s="24" t="s">
        <v>70</v>
      </c>
      <c r="M150" s="33">
        <v>1</v>
      </c>
      <c r="N150" s="43">
        <v>0.73471677861080964</v>
      </c>
      <c r="O150" s="24" t="s">
        <v>70</v>
      </c>
      <c r="P150" s="44">
        <v>0.73471677861080853</v>
      </c>
    </row>
    <row r="151" spans="2:16" x14ac:dyDescent="0.2">
      <c r="B151" s="389"/>
      <c r="C151" s="391"/>
      <c r="D151" s="112">
        <v>12</v>
      </c>
      <c r="E151" s="86">
        <v>1095016.5000334613</v>
      </c>
      <c r="F151" s="72" t="s">
        <v>70</v>
      </c>
      <c r="G151" s="87">
        <v>1088785.7869620931</v>
      </c>
      <c r="H151" s="38">
        <v>10</v>
      </c>
      <c r="I151" s="21" t="s">
        <v>70</v>
      </c>
      <c r="J151" s="39">
        <v>10</v>
      </c>
      <c r="K151" s="38">
        <v>1</v>
      </c>
      <c r="L151" s="21" t="s">
        <v>70</v>
      </c>
      <c r="M151" s="39">
        <v>1</v>
      </c>
      <c r="N151" s="60">
        <v>0.8658296605896989</v>
      </c>
      <c r="O151" s="21" t="s">
        <v>70</v>
      </c>
      <c r="P151" s="61">
        <v>0.86582966058969946</v>
      </c>
    </row>
    <row r="152" spans="2:16" x14ac:dyDescent="0.2">
      <c r="B152" s="390"/>
      <c r="C152" s="392"/>
      <c r="D152" s="113">
        <v>18</v>
      </c>
      <c r="E152" s="88">
        <v>1870215.896682716</v>
      </c>
      <c r="F152" s="78" t="s">
        <v>70</v>
      </c>
      <c r="G152" s="89">
        <v>1859294.5834138733</v>
      </c>
      <c r="H152" s="40">
        <v>15</v>
      </c>
      <c r="I152" s="41" t="s">
        <v>70</v>
      </c>
      <c r="J152" s="42">
        <v>15</v>
      </c>
      <c r="K152" s="40">
        <v>1</v>
      </c>
      <c r="L152" s="41" t="s">
        <v>70</v>
      </c>
      <c r="M152" s="42">
        <v>1</v>
      </c>
      <c r="N152" s="92">
        <v>0.94639691652165314</v>
      </c>
      <c r="O152" s="41" t="s">
        <v>70</v>
      </c>
      <c r="P152" s="81">
        <v>0.94639691652165425</v>
      </c>
    </row>
    <row r="153" spans="2:16" x14ac:dyDescent="0.2">
      <c r="B153" s="394" t="s">
        <v>69</v>
      </c>
      <c r="C153" s="393">
        <v>-0.1</v>
      </c>
      <c r="D153" s="111">
        <v>6</v>
      </c>
      <c r="E153" s="23">
        <v>0</v>
      </c>
      <c r="F153" s="24" t="s">
        <v>70</v>
      </c>
      <c r="G153" s="25">
        <v>0</v>
      </c>
      <c r="H153" s="32">
        <v>0</v>
      </c>
      <c r="I153" s="24" t="s">
        <v>70</v>
      </c>
      <c r="J153" s="33">
        <v>0</v>
      </c>
      <c r="K153" s="32">
        <v>0</v>
      </c>
      <c r="L153" s="24" t="s">
        <v>70</v>
      </c>
      <c r="M153" s="33">
        <v>0</v>
      </c>
      <c r="N153" s="43">
        <v>0</v>
      </c>
      <c r="O153" s="24" t="s">
        <v>70</v>
      </c>
      <c r="P153" s="44">
        <v>0</v>
      </c>
    </row>
    <row r="154" spans="2:16" x14ac:dyDescent="0.2">
      <c r="B154" s="389"/>
      <c r="C154" s="391"/>
      <c r="D154" s="112">
        <v>12</v>
      </c>
      <c r="E154" s="56">
        <v>0</v>
      </c>
      <c r="F154" s="21" t="s">
        <v>70</v>
      </c>
      <c r="G154" s="57">
        <v>0</v>
      </c>
      <c r="H154" s="38">
        <v>0</v>
      </c>
      <c r="I154" s="21" t="s">
        <v>70</v>
      </c>
      <c r="J154" s="39">
        <v>0</v>
      </c>
      <c r="K154" s="38">
        <v>0</v>
      </c>
      <c r="L154" s="21" t="s">
        <v>70</v>
      </c>
      <c r="M154" s="39">
        <v>0</v>
      </c>
      <c r="N154" s="60">
        <v>0</v>
      </c>
      <c r="O154" s="21" t="s">
        <v>70</v>
      </c>
      <c r="P154" s="61">
        <v>0</v>
      </c>
    </row>
    <row r="155" spans="2:16" x14ac:dyDescent="0.2">
      <c r="B155" s="389"/>
      <c r="C155" s="392"/>
      <c r="D155" s="113">
        <v>18</v>
      </c>
      <c r="E155" s="90">
        <v>0</v>
      </c>
      <c r="F155" s="41" t="s">
        <v>70</v>
      </c>
      <c r="G155" s="91">
        <v>0</v>
      </c>
      <c r="H155" s="40">
        <v>0</v>
      </c>
      <c r="I155" s="41" t="s">
        <v>70</v>
      </c>
      <c r="J155" s="42">
        <v>0</v>
      </c>
      <c r="K155" s="40">
        <v>0</v>
      </c>
      <c r="L155" s="41" t="s">
        <v>70</v>
      </c>
      <c r="M155" s="42">
        <v>0</v>
      </c>
      <c r="N155" s="92">
        <v>0</v>
      </c>
      <c r="O155" s="41" t="s">
        <v>70</v>
      </c>
      <c r="P155" s="81">
        <v>0</v>
      </c>
    </row>
    <row r="156" spans="2:16" x14ac:dyDescent="0.2">
      <c r="B156" s="389"/>
      <c r="C156" s="393">
        <v>0.1</v>
      </c>
      <c r="D156" s="111">
        <v>6</v>
      </c>
      <c r="E156" s="23">
        <v>0</v>
      </c>
      <c r="F156" s="24" t="s">
        <v>70</v>
      </c>
      <c r="G156" s="25">
        <v>0</v>
      </c>
      <c r="H156" s="32">
        <v>0</v>
      </c>
      <c r="I156" s="24" t="s">
        <v>70</v>
      </c>
      <c r="J156" s="33">
        <v>0</v>
      </c>
      <c r="K156" s="32">
        <v>0</v>
      </c>
      <c r="L156" s="24" t="s">
        <v>70</v>
      </c>
      <c r="M156" s="33">
        <v>0</v>
      </c>
      <c r="N156" s="43">
        <v>0</v>
      </c>
      <c r="O156" s="24" t="s">
        <v>70</v>
      </c>
      <c r="P156" s="44">
        <v>0</v>
      </c>
    </row>
    <row r="157" spans="2:16" x14ac:dyDescent="0.2">
      <c r="B157" s="389"/>
      <c r="C157" s="391"/>
      <c r="D157" s="112">
        <v>12</v>
      </c>
      <c r="E157" s="56">
        <v>0</v>
      </c>
      <c r="F157" s="21" t="s">
        <v>70</v>
      </c>
      <c r="G157" s="57">
        <v>0</v>
      </c>
      <c r="H157" s="38">
        <v>0</v>
      </c>
      <c r="I157" s="21" t="s">
        <v>70</v>
      </c>
      <c r="J157" s="39">
        <v>0</v>
      </c>
      <c r="K157" s="38">
        <v>0</v>
      </c>
      <c r="L157" s="21" t="s">
        <v>70</v>
      </c>
      <c r="M157" s="39">
        <v>0</v>
      </c>
      <c r="N157" s="60">
        <v>0</v>
      </c>
      <c r="O157" s="21" t="s">
        <v>70</v>
      </c>
      <c r="P157" s="61">
        <v>0</v>
      </c>
    </row>
    <row r="158" spans="2:16" x14ac:dyDescent="0.2">
      <c r="B158" s="390"/>
      <c r="C158" s="392"/>
      <c r="D158" s="113">
        <v>18</v>
      </c>
      <c r="E158" s="90">
        <v>0</v>
      </c>
      <c r="F158" s="41" t="s">
        <v>70</v>
      </c>
      <c r="G158" s="91">
        <v>0</v>
      </c>
      <c r="H158" s="40">
        <v>0</v>
      </c>
      <c r="I158" s="41" t="s">
        <v>70</v>
      </c>
      <c r="J158" s="42">
        <v>0</v>
      </c>
      <c r="K158" s="40">
        <v>0</v>
      </c>
      <c r="L158" s="41" t="s">
        <v>70</v>
      </c>
      <c r="M158" s="42">
        <v>0</v>
      </c>
      <c r="N158" s="92">
        <v>0</v>
      </c>
      <c r="O158" s="41" t="s">
        <v>70</v>
      </c>
      <c r="P158" s="81">
        <v>0</v>
      </c>
    </row>
  </sheetData>
  <mergeCells count="82">
    <mergeCell ref="K2:M2"/>
    <mergeCell ref="N2:P2"/>
    <mergeCell ref="B3:P4"/>
    <mergeCell ref="B11:B16"/>
    <mergeCell ref="C11:C13"/>
    <mergeCell ref="C14:C16"/>
    <mergeCell ref="B5:B10"/>
    <mergeCell ref="C5:C7"/>
    <mergeCell ref="C8:C10"/>
    <mergeCell ref="E2:G2"/>
    <mergeCell ref="H2:J2"/>
    <mergeCell ref="B17:B22"/>
    <mergeCell ref="C17:C19"/>
    <mergeCell ref="C20:C22"/>
    <mergeCell ref="B23:B28"/>
    <mergeCell ref="C23:C25"/>
    <mergeCell ref="C26:C28"/>
    <mergeCell ref="B29:P30"/>
    <mergeCell ref="B31:B36"/>
    <mergeCell ref="C31:C33"/>
    <mergeCell ref="C34:C36"/>
    <mergeCell ref="B37:B42"/>
    <mergeCell ref="C37:C39"/>
    <mergeCell ref="C40:C42"/>
    <mergeCell ref="B43:B48"/>
    <mergeCell ref="C43:C45"/>
    <mergeCell ref="C46:C48"/>
    <mergeCell ref="B49:B54"/>
    <mergeCell ref="C49:C51"/>
    <mergeCell ref="C52:C54"/>
    <mergeCell ref="B55:P56"/>
    <mergeCell ref="B57:B62"/>
    <mergeCell ref="C57:C59"/>
    <mergeCell ref="C60:C62"/>
    <mergeCell ref="B63:B68"/>
    <mergeCell ref="C63:C65"/>
    <mergeCell ref="C66:C68"/>
    <mergeCell ref="B69:B74"/>
    <mergeCell ref="C69:C71"/>
    <mergeCell ref="C72:C74"/>
    <mergeCell ref="B75:B80"/>
    <mergeCell ref="C75:C77"/>
    <mergeCell ref="C78:C80"/>
    <mergeCell ref="B81:P82"/>
    <mergeCell ref="B83:B88"/>
    <mergeCell ref="C83:C85"/>
    <mergeCell ref="C86:C88"/>
    <mergeCell ref="B89:B94"/>
    <mergeCell ref="C89:C91"/>
    <mergeCell ref="C92:C94"/>
    <mergeCell ref="B95:B100"/>
    <mergeCell ref="C95:C97"/>
    <mergeCell ref="C98:C100"/>
    <mergeCell ref="B101:B106"/>
    <mergeCell ref="C101:C103"/>
    <mergeCell ref="C104:C106"/>
    <mergeCell ref="B107:P108"/>
    <mergeCell ref="B109:B114"/>
    <mergeCell ref="C109:C111"/>
    <mergeCell ref="C112:C114"/>
    <mergeCell ref="B115:B120"/>
    <mergeCell ref="C115:C117"/>
    <mergeCell ref="C118:C120"/>
    <mergeCell ref="B121:B126"/>
    <mergeCell ref="C121:C123"/>
    <mergeCell ref="C124:C126"/>
    <mergeCell ref="B127:B132"/>
    <mergeCell ref="C127:C129"/>
    <mergeCell ref="C130:C132"/>
    <mergeCell ref="B133:P134"/>
    <mergeCell ref="B135:B140"/>
    <mergeCell ref="C135:C137"/>
    <mergeCell ref="C138:C140"/>
    <mergeCell ref="B153:B158"/>
    <mergeCell ref="C153:C155"/>
    <mergeCell ref="C156:C158"/>
    <mergeCell ref="B141:B146"/>
    <mergeCell ref="C141:C143"/>
    <mergeCell ref="C144:C146"/>
    <mergeCell ref="B147:B152"/>
    <mergeCell ref="C147:C149"/>
    <mergeCell ref="C150:C152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3"/>
  <sheetViews>
    <sheetView zoomScale="70" zoomScaleNormal="70" workbookViewId="0"/>
  </sheetViews>
  <sheetFormatPr baseColWidth="10" defaultColWidth="11.5" defaultRowHeight="13.6" x14ac:dyDescent="0.2"/>
  <cols>
    <col min="1" max="1" width="5.75" style="1" customWidth="1"/>
    <col min="2" max="2" width="37.75" style="14" customWidth="1"/>
    <col min="3" max="3" width="11.5" style="73"/>
    <col min="4" max="4" width="11.5" style="1"/>
    <col min="5" max="5" width="3.125" style="1" bestFit="1" customWidth="1"/>
    <col min="6" max="6" width="12.75" style="1" bestFit="1" customWidth="1"/>
    <col min="7" max="7" width="11.5" style="1"/>
    <col min="8" max="8" width="3.125" style="1" bestFit="1" customWidth="1"/>
    <col min="9" max="10" width="11.5" style="1"/>
    <col min="11" max="11" width="3.125" style="1" bestFit="1" customWidth="1"/>
    <col min="12" max="13" width="11.5" style="1"/>
    <col min="14" max="14" width="3.125" style="1" bestFit="1" customWidth="1"/>
    <col min="15" max="15" width="11.5" style="1"/>
    <col min="16" max="16" width="5.625" style="1" customWidth="1"/>
    <col min="17" max="17" width="20.5" style="1" bestFit="1" customWidth="1"/>
    <col min="18" max="16384" width="11.5" style="1"/>
  </cols>
  <sheetData>
    <row r="1" spans="2:25" s="14" customFormat="1" ht="30.1" customHeight="1" x14ac:dyDescent="0.2">
      <c r="B1" s="253" t="s">
        <v>308</v>
      </c>
      <c r="C1" s="110"/>
      <c r="D1" s="2"/>
      <c r="E1" s="1"/>
    </row>
    <row r="2" spans="2:25" s="63" customFormat="1" ht="42.65" customHeight="1" x14ac:dyDescent="0.25">
      <c r="B2" s="284" t="s">
        <v>61</v>
      </c>
      <c r="C2" s="285" t="s">
        <v>36</v>
      </c>
      <c r="D2" s="398" t="s">
        <v>63</v>
      </c>
      <c r="E2" s="399"/>
      <c r="F2" s="400"/>
      <c r="G2" s="401" t="s">
        <v>64</v>
      </c>
      <c r="H2" s="402"/>
      <c r="I2" s="403"/>
      <c r="J2" s="398" t="s">
        <v>65</v>
      </c>
      <c r="K2" s="399"/>
      <c r="L2" s="400"/>
      <c r="M2" s="407" t="s">
        <v>66</v>
      </c>
      <c r="N2" s="407"/>
      <c r="O2" s="407"/>
    </row>
    <row r="3" spans="2:25" x14ac:dyDescent="0.2">
      <c r="B3" s="67"/>
      <c r="C3" s="68"/>
      <c r="D3" s="69" t="s">
        <v>93</v>
      </c>
      <c r="E3" s="68"/>
      <c r="F3" s="70" t="s">
        <v>94</v>
      </c>
      <c r="G3" s="69" t="s">
        <v>93</v>
      </c>
      <c r="H3" s="68"/>
      <c r="I3" s="70" t="s">
        <v>94</v>
      </c>
      <c r="J3" s="69" t="s">
        <v>93</v>
      </c>
      <c r="K3" s="68"/>
      <c r="L3" s="70" t="s">
        <v>94</v>
      </c>
      <c r="M3" s="69" t="s">
        <v>93</v>
      </c>
      <c r="N3" s="68"/>
      <c r="O3" s="70" t="s">
        <v>94</v>
      </c>
      <c r="Q3" s="71"/>
    </row>
    <row r="4" spans="2:25" x14ac:dyDescent="0.2">
      <c r="B4" s="404" t="s">
        <v>67</v>
      </c>
      <c r="C4" s="114">
        <v>1</v>
      </c>
      <c r="D4" s="23">
        <v>0</v>
      </c>
      <c r="E4" s="24" t="s">
        <v>70</v>
      </c>
      <c r="F4" s="25">
        <v>0</v>
      </c>
      <c r="G4" s="32">
        <v>0</v>
      </c>
      <c r="H4" s="24" t="s">
        <v>70</v>
      </c>
      <c r="I4" s="33">
        <v>0</v>
      </c>
      <c r="J4" s="32">
        <v>0</v>
      </c>
      <c r="K4" s="24" t="s">
        <v>70</v>
      </c>
      <c r="L4" s="33">
        <v>0</v>
      </c>
      <c r="M4" s="43">
        <v>0</v>
      </c>
      <c r="N4" s="24" t="s">
        <v>70</v>
      </c>
      <c r="O4" s="44">
        <v>0</v>
      </c>
      <c r="Q4" s="66" t="s">
        <v>91</v>
      </c>
    </row>
    <row r="5" spans="2:25" x14ac:dyDescent="0.2">
      <c r="B5" s="405"/>
      <c r="C5" s="115">
        <v>2</v>
      </c>
      <c r="D5" s="26">
        <v>0</v>
      </c>
      <c r="E5" s="22" t="s">
        <v>70</v>
      </c>
      <c r="F5" s="27">
        <v>132746.85488202359</v>
      </c>
      <c r="G5" s="34">
        <v>0</v>
      </c>
      <c r="H5" s="22" t="s">
        <v>70</v>
      </c>
      <c r="I5" s="35">
        <v>1</v>
      </c>
      <c r="J5" s="34">
        <v>0</v>
      </c>
      <c r="K5" s="22" t="s">
        <v>70</v>
      </c>
      <c r="L5" s="35">
        <v>1</v>
      </c>
      <c r="M5" s="45">
        <v>0</v>
      </c>
      <c r="N5" s="22" t="s">
        <v>70</v>
      </c>
      <c r="O5" s="46">
        <v>1</v>
      </c>
      <c r="Q5" s="64" t="s">
        <v>92</v>
      </c>
      <c r="R5" s="65"/>
    </row>
    <row r="6" spans="2:25" x14ac:dyDescent="0.2">
      <c r="B6" s="405"/>
      <c r="C6" s="115">
        <v>6</v>
      </c>
      <c r="D6" s="28">
        <v>33139.7971129082</v>
      </c>
      <c r="E6" s="22" t="s">
        <v>70</v>
      </c>
      <c r="F6" s="27">
        <v>1099617.1658416304</v>
      </c>
      <c r="G6" s="34">
        <v>2</v>
      </c>
      <c r="H6" s="22" t="s">
        <v>70</v>
      </c>
      <c r="I6" s="35">
        <v>1</v>
      </c>
      <c r="J6" s="38">
        <v>1</v>
      </c>
      <c r="K6" s="21" t="s">
        <v>70</v>
      </c>
      <c r="L6" s="39">
        <v>1</v>
      </c>
      <c r="M6" s="45">
        <v>0.43947697962237176</v>
      </c>
      <c r="N6" s="22" t="s">
        <v>70</v>
      </c>
      <c r="O6" s="46">
        <v>1.0000000000000002</v>
      </c>
    </row>
    <row r="7" spans="2:25" x14ac:dyDescent="0.2">
      <c r="B7" s="405"/>
      <c r="C7" s="115">
        <v>12</v>
      </c>
      <c r="D7" s="28">
        <v>945148.55745871284</v>
      </c>
      <c r="E7" s="22" t="s">
        <v>70</v>
      </c>
      <c r="F7" s="27">
        <v>2539230.9157994026</v>
      </c>
      <c r="G7" s="34">
        <v>4</v>
      </c>
      <c r="H7" s="22" t="s">
        <v>70</v>
      </c>
      <c r="I7" s="35">
        <v>1</v>
      </c>
      <c r="J7" s="38">
        <v>1</v>
      </c>
      <c r="K7" s="21" t="s">
        <v>70</v>
      </c>
      <c r="L7" s="39">
        <v>1</v>
      </c>
      <c r="M7" s="45">
        <v>0.64432662752687497</v>
      </c>
      <c r="N7" s="22" t="s">
        <v>70</v>
      </c>
      <c r="O7" s="46">
        <v>1.0000000000000004</v>
      </c>
    </row>
    <row r="8" spans="2:25" x14ac:dyDescent="0.2">
      <c r="B8" s="406"/>
      <c r="C8" s="116">
        <v>18</v>
      </c>
      <c r="D8" s="29">
        <v>2017570.3039156324</v>
      </c>
      <c r="E8" s="30" t="s">
        <v>70</v>
      </c>
      <c r="F8" s="31">
        <v>3978844.6657571727</v>
      </c>
      <c r="G8" s="36">
        <v>5</v>
      </c>
      <c r="H8" s="30" t="s">
        <v>70</v>
      </c>
      <c r="I8" s="37">
        <v>1</v>
      </c>
      <c r="J8" s="40">
        <v>1</v>
      </c>
      <c r="K8" s="41" t="s">
        <v>70</v>
      </c>
      <c r="L8" s="42">
        <v>1</v>
      </c>
      <c r="M8" s="47">
        <v>0.68643171949454362</v>
      </c>
      <c r="N8" s="30" t="s">
        <v>70</v>
      </c>
      <c r="O8" s="48">
        <v>1</v>
      </c>
      <c r="Q8" s="1" t="s">
        <v>167</v>
      </c>
    </row>
    <row r="9" spans="2:25" x14ac:dyDescent="0.2">
      <c r="B9" s="404" t="s">
        <v>68</v>
      </c>
      <c r="C9" s="114">
        <v>1</v>
      </c>
      <c r="D9" s="54">
        <v>0</v>
      </c>
      <c r="E9" s="50" t="s">
        <v>70</v>
      </c>
      <c r="F9" s="62">
        <v>202.38783516227886</v>
      </c>
      <c r="G9" s="52">
        <v>0</v>
      </c>
      <c r="H9" s="50" t="s">
        <v>70</v>
      </c>
      <c r="I9" s="53">
        <v>1</v>
      </c>
      <c r="J9" s="52">
        <v>0</v>
      </c>
      <c r="K9" s="50" t="s">
        <v>70</v>
      </c>
      <c r="L9" s="53">
        <v>1</v>
      </c>
      <c r="M9" s="49">
        <v>0</v>
      </c>
      <c r="N9" s="50" t="s">
        <v>70</v>
      </c>
      <c r="O9" s="51">
        <v>1</v>
      </c>
      <c r="Q9" s="167" t="s">
        <v>176</v>
      </c>
    </row>
    <row r="10" spans="2:25" ht="14.3" x14ac:dyDescent="0.25">
      <c r="B10" s="405"/>
      <c r="C10" s="115">
        <v>2</v>
      </c>
      <c r="D10" s="26">
        <v>0</v>
      </c>
      <c r="E10" s="22" t="s">
        <v>70</v>
      </c>
      <c r="F10" s="27">
        <v>6509.3952572645539</v>
      </c>
      <c r="G10" s="34">
        <v>0</v>
      </c>
      <c r="H10" s="22" t="s">
        <v>70</v>
      </c>
      <c r="I10" s="35">
        <v>1</v>
      </c>
      <c r="J10" s="34">
        <v>0</v>
      </c>
      <c r="K10" s="22" t="s">
        <v>70</v>
      </c>
      <c r="L10" s="35">
        <v>1</v>
      </c>
      <c r="M10" s="45">
        <v>0</v>
      </c>
      <c r="N10" s="22" t="s">
        <v>70</v>
      </c>
      <c r="O10" s="46">
        <v>1</v>
      </c>
      <c r="R10" s="1" t="s">
        <v>168</v>
      </c>
      <c r="S10"/>
      <c r="X10" s="1" t="s">
        <v>170</v>
      </c>
      <c r="Y10"/>
    </row>
    <row r="11" spans="2:25" x14ac:dyDescent="0.2">
      <c r="B11" s="405"/>
      <c r="C11" s="115">
        <v>6</v>
      </c>
      <c r="D11" s="28">
        <v>12971.905075110029</v>
      </c>
      <c r="E11" s="22" t="s">
        <v>70</v>
      </c>
      <c r="F11" s="27">
        <v>31912.270166793685</v>
      </c>
      <c r="G11" s="34">
        <v>4</v>
      </c>
      <c r="H11" s="22" t="s">
        <v>70</v>
      </c>
      <c r="I11" s="35">
        <v>1</v>
      </c>
      <c r="J11" s="38">
        <v>1</v>
      </c>
      <c r="K11" s="21" t="s">
        <v>70</v>
      </c>
      <c r="L11" s="39">
        <v>1</v>
      </c>
      <c r="M11" s="45">
        <v>0.64432662752686964</v>
      </c>
      <c r="N11" s="22" t="s">
        <v>70</v>
      </c>
      <c r="O11" s="46">
        <v>1.0000000000000004</v>
      </c>
    </row>
    <row r="12" spans="2:25" ht="14.3" x14ac:dyDescent="0.25">
      <c r="B12" s="405"/>
      <c r="C12" s="115">
        <v>12</v>
      </c>
      <c r="D12" s="28">
        <v>42617.544289189726</v>
      </c>
      <c r="E12" s="22" t="s">
        <v>70</v>
      </c>
      <c r="F12" s="27">
        <v>69929.395413586593</v>
      </c>
      <c r="G12" s="34">
        <v>9</v>
      </c>
      <c r="H12" s="22" t="s">
        <v>70</v>
      </c>
      <c r="I12" s="35">
        <v>1</v>
      </c>
      <c r="J12" s="38">
        <v>1</v>
      </c>
      <c r="K12" s="21" t="s">
        <v>70</v>
      </c>
      <c r="L12" s="39">
        <v>1</v>
      </c>
      <c r="M12" s="45">
        <v>0.83647481663386991</v>
      </c>
      <c r="N12" s="22" t="s">
        <v>70</v>
      </c>
      <c r="O12" s="46">
        <v>1.0000000000000004</v>
      </c>
      <c r="R12" s="1" t="s">
        <v>169</v>
      </c>
      <c r="T12"/>
      <c r="X12" s="1" t="s">
        <v>170</v>
      </c>
      <c r="Y12"/>
    </row>
    <row r="13" spans="2:25" x14ac:dyDescent="0.2">
      <c r="B13" s="406"/>
      <c r="C13" s="116">
        <v>18</v>
      </c>
      <c r="D13" s="29">
        <v>77278.848574285657</v>
      </c>
      <c r="E13" s="30" t="s">
        <v>70</v>
      </c>
      <c r="F13" s="31">
        <v>107946.52066038109</v>
      </c>
      <c r="G13" s="36">
        <v>10</v>
      </c>
      <c r="H13" s="30" t="s">
        <v>70</v>
      </c>
      <c r="I13" s="37">
        <v>1</v>
      </c>
      <c r="J13" s="40">
        <v>1</v>
      </c>
      <c r="K13" s="41" t="s">
        <v>70</v>
      </c>
      <c r="L13" s="42">
        <v>1</v>
      </c>
      <c r="M13" s="47">
        <v>0.8658296605896979</v>
      </c>
      <c r="N13" s="30" t="s">
        <v>70</v>
      </c>
      <c r="O13" s="48">
        <v>1.0000000000000002</v>
      </c>
    </row>
    <row r="14" spans="2:25" ht="14.45" customHeight="1" x14ac:dyDescent="0.2">
      <c r="B14" s="404" t="s">
        <v>90</v>
      </c>
      <c r="C14" s="114">
        <v>1</v>
      </c>
      <c r="D14" s="54">
        <v>0</v>
      </c>
      <c r="E14" s="50" t="s">
        <v>70</v>
      </c>
      <c r="F14" s="62">
        <v>52754.043200723609</v>
      </c>
      <c r="G14" s="52">
        <v>0</v>
      </c>
      <c r="H14" s="50" t="s">
        <v>70</v>
      </c>
      <c r="I14" s="53">
        <v>1</v>
      </c>
      <c r="J14" s="52">
        <v>0</v>
      </c>
      <c r="K14" s="50" t="s">
        <v>70</v>
      </c>
      <c r="L14" s="53">
        <v>1</v>
      </c>
      <c r="M14" s="49">
        <v>0</v>
      </c>
      <c r="N14" s="50" t="s">
        <v>70</v>
      </c>
      <c r="O14" s="51">
        <v>1.0000000000000004</v>
      </c>
      <c r="R14" s="1" t="s">
        <v>171</v>
      </c>
    </row>
    <row r="15" spans="2:25" x14ac:dyDescent="0.2">
      <c r="B15" s="405"/>
      <c r="C15" s="115">
        <v>2</v>
      </c>
      <c r="D15" s="28">
        <v>4490.1500874150661</v>
      </c>
      <c r="E15" s="22" t="s">
        <v>70</v>
      </c>
      <c r="F15" s="27">
        <v>193339.85138744724</v>
      </c>
      <c r="G15" s="34">
        <v>2</v>
      </c>
      <c r="H15" s="22" t="s">
        <v>70</v>
      </c>
      <c r="I15" s="35">
        <v>1</v>
      </c>
      <c r="J15" s="38">
        <v>1</v>
      </c>
      <c r="K15" s="21" t="s">
        <v>70</v>
      </c>
      <c r="L15" s="39">
        <v>1</v>
      </c>
      <c r="M15" s="45">
        <v>0.43947697962237164</v>
      </c>
      <c r="N15" s="22" t="s">
        <v>70</v>
      </c>
      <c r="O15" s="46">
        <v>1.0000000000000004</v>
      </c>
      <c r="R15" s="1" t="s">
        <v>172</v>
      </c>
    </row>
    <row r="16" spans="2:25" x14ac:dyDescent="0.2">
      <c r="B16" s="405"/>
      <c r="C16" s="115">
        <v>6</v>
      </c>
      <c r="D16" s="28">
        <v>374824.31144151231</v>
      </c>
      <c r="E16" s="22" t="s">
        <v>70</v>
      </c>
      <c r="F16" s="27">
        <v>757990.3969373412</v>
      </c>
      <c r="G16" s="34">
        <v>6</v>
      </c>
      <c r="H16" s="22" t="s">
        <v>70</v>
      </c>
      <c r="I16" s="35">
        <v>1</v>
      </c>
      <c r="J16" s="38">
        <v>1</v>
      </c>
      <c r="K16" s="21" t="s">
        <v>70</v>
      </c>
      <c r="L16" s="39">
        <v>1</v>
      </c>
      <c r="M16" s="45">
        <v>0.73471677861080964</v>
      </c>
      <c r="N16" s="22" t="s">
        <v>70</v>
      </c>
      <c r="O16" s="46">
        <v>1.0000000000000004</v>
      </c>
    </row>
    <row r="17" spans="2:22" x14ac:dyDescent="0.2">
      <c r="B17" s="405"/>
      <c r="C17" s="115">
        <v>12</v>
      </c>
      <c r="D17" s="28">
        <v>1095016.5000334613</v>
      </c>
      <c r="E17" s="22" t="s">
        <v>70</v>
      </c>
      <c r="F17" s="27">
        <v>1603816.0304746826</v>
      </c>
      <c r="G17" s="34">
        <v>10</v>
      </c>
      <c r="H17" s="22" t="s">
        <v>70</v>
      </c>
      <c r="I17" s="35">
        <v>1</v>
      </c>
      <c r="J17" s="38">
        <v>1</v>
      </c>
      <c r="K17" s="21" t="s">
        <v>70</v>
      </c>
      <c r="L17" s="39">
        <v>1</v>
      </c>
      <c r="M17" s="45">
        <v>0.8658296605896989</v>
      </c>
      <c r="N17" s="22" t="s">
        <v>70</v>
      </c>
      <c r="O17" s="46">
        <v>1.0000000000000002</v>
      </c>
      <c r="Q17" s="167" t="s">
        <v>173</v>
      </c>
    </row>
    <row r="18" spans="2:22" ht="14.3" x14ac:dyDescent="0.25">
      <c r="B18" s="406"/>
      <c r="C18" s="116">
        <v>18</v>
      </c>
      <c r="D18" s="29">
        <v>1870215.896682716</v>
      </c>
      <c r="E18" s="30" t="s">
        <v>70</v>
      </c>
      <c r="F18" s="31">
        <v>2449641.6640120274</v>
      </c>
      <c r="G18" s="36">
        <v>15</v>
      </c>
      <c r="H18" s="30" t="s">
        <v>70</v>
      </c>
      <c r="I18" s="37">
        <v>1</v>
      </c>
      <c r="J18" s="40">
        <v>1</v>
      </c>
      <c r="K18" s="41" t="s">
        <v>70</v>
      </c>
      <c r="L18" s="42">
        <v>1</v>
      </c>
      <c r="M18" s="47">
        <v>0.94639691652165314</v>
      </c>
      <c r="N18" s="30" t="s">
        <v>70</v>
      </c>
      <c r="O18" s="48">
        <v>1.0000000000000004</v>
      </c>
      <c r="R18" s="1" t="s">
        <v>174</v>
      </c>
      <c r="T18" s="168" t="s">
        <v>175</v>
      </c>
      <c r="V18"/>
    </row>
    <row r="19" spans="2:22" ht="14.45" customHeight="1" x14ac:dyDescent="0.2">
      <c r="B19" s="404" t="s">
        <v>69</v>
      </c>
      <c r="C19" s="114">
        <v>1</v>
      </c>
      <c r="D19" s="23">
        <v>0</v>
      </c>
      <c r="E19" s="24" t="s">
        <v>70</v>
      </c>
      <c r="F19" s="25">
        <v>0</v>
      </c>
      <c r="G19" s="32">
        <v>0</v>
      </c>
      <c r="H19" s="24" t="s">
        <v>70</v>
      </c>
      <c r="I19" s="33">
        <v>0</v>
      </c>
      <c r="J19" s="32">
        <v>0</v>
      </c>
      <c r="K19" s="24" t="s">
        <v>70</v>
      </c>
      <c r="L19" s="33">
        <v>0</v>
      </c>
      <c r="M19" s="43">
        <v>0</v>
      </c>
      <c r="N19" s="24" t="s">
        <v>70</v>
      </c>
      <c r="O19" s="44">
        <v>0</v>
      </c>
      <c r="R19" s="1" t="s">
        <v>177</v>
      </c>
    </row>
    <row r="20" spans="2:22" x14ac:dyDescent="0.2">
      <c r="B20" s="405"/>
      <c r="C20" s="115">
        <v>2</v>
      </c>
      <c r="D20" s="56">
        <v>0</v>
      </c>
      <c r="E20" s="21" t="s">
        <v>70</v>
      </c>
      <c r="F20" s="57">
        <v>0</v>
      </c>
      <c r="G20" s="38">
        <v>0</v>
      </c>
      <c r="H20" s="21" t="s">
        <v>70</v>
      </c>
      <c r="I20" s="39">
        <v>0</v>
      </c>
      <c r="J20" s="38">
        <v>0</v>
      </c>
      <c r="K20" s="21" t="s">
        <v>70</v>
      </c>
      <c r="L20" s="39">
        <v>0</v>
      </c>
      <c r="M20" s="60">
        <v>0</v>
      </c>
      <c r="N20" s="21" t="s">
        <v>70</v>
      </c>
      <c r="O20" s="61">
        <v>0</v>
      </c>
    </row>
    <row r="21" spans="2:22" x14ac:dyDescent="0.2">
      <c r="B21" s="405"/>
      <c r="C21" s="115">
        <v>6</v>
      </c>
      <c r="D21" s="56">
        <v>0</v>
      </c>
      <c r="E21" s="21" t="s">
        <v>70</v>
      </c>
      <c r="F21" s="57">
        <v>0</v>
      </c>
      <c r="G21" s="38">
        <v>0</v>
      </c>
      <c r="H21" s="21" t="s">
        <v>70</v>
      </c>
      <c r="I21" s="39">
        <v>0</v>
      </c>
      <c r="J21" s="38">
        <v>0</v>
      </c>
      <c r="K21" s="21" t="s">
        <v>70</v>
      </c>
      <c r="L21" s="39">
        <v>0</v>
      </c>
      <c r="M21" s="60">
        <v>0</v>
      </c>
      <c r="N21" s="21" t="s">
        <v>70</v>
      </c>
      <c r="O21" s="61">
        <v>0</v>
      </c>
    </row>
    <row r="22" spans="2:22" x14ac:dyDescent="0.2">
      <c r="B22" s="405"/>
      <c r="C22" s="115">
        <v>12</v>
      </c>
      <c r="D22" s="26">
        <v>0</v>
      </c>
      <c r="E22" s="22" t="s">
        <v>70</v>
      </c>
      <c r="F22" s="27">
        <v>629.76794970853371</v>
      </c>
      <c r="G22" s="34">
        <v>0</v>
      </c>
      <c r="H22" s="22" t="s">
        <v>70</v>
      </c>
      <c r="I22" s="35">
        <v>1</v>
      </c>
      <c r="J22" s="34">
        <v>0</v>
      </c>
      <c r="K22" s="22" t="s">
        <v>70</v>
      </c>
      <c r="L22" s="35">
        <v>1</v>
      </c>
      <c r="M22" s="45">
        <v>0</v>
      </c>
      <c r="N22" s="22" t="s">
        <v>70</v>
      </c>
      <c r="O22" s="46">
        <v>1.0000000000000004</v>
      </c>
    </row>
    <row r="23" spans="2:22" x14ac:dyDescent="0.2">
      <c r="B23" s="406"/>
      <c r="C23" s="116">
        <v>18</v>
      </c>
      <c r="D23" s="59">
        <v>0</v>
      </c>
      <c r="E23" s="30" t="s">
        <v>70</v>
      </c>
      <c r="F23" s="31">
        <v>2641.1619481179223</v>
      </c>
      <c r="G23" s="36">
        <v>0</v>
      </c>
      <c r="H23" s="30" t="s">
        <v>70</v>
      </c>
      <c r="I23" s="37">
        <v>1</v>
      </c>
      <c r="J23" s="36">
        <v>0</v>
      </c>
      <c r="K23" s="30" t="s">
        <v>70</v>
      </c>
      <c r="L23" s="37">
        <v>1</v>
      </c>
      <c r="M23" s="47">
        <v>0</v>
      </c>
      <c r="N23" s="30" t="s">
        <v>70</v>
      </c>
      <c r="O23" s="48">
        <v>1.0000000000000004</v>
      </c>
    </row>
  </sheetData>
  <mergeCells count="8">
    <mergeCell ref="B19:B23"/>
    <mergeCell ref="D2:F2"/>
    <mergeCell ref="G2:I2"/>
    <mergeCell ref="J2:L2"/>
    <mergeCell ref="M2:O2"/>
    <mergeCell ref="B4:B8"/>
    <mergeCell ref="B9:B13"/>
    <mergeCell ref="B14:B18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B1:BU447"/>
  <sheetViews>
    <sheetView zoomScale="70" zoomScaleNormal="70" workbookViewId="0">
      <pane ySplit="7" topLeftCell="A8" activePane="bottomLeft" state="frozen"/>
      <selection pane="bottomLeft"/>
    </sheetView>
  </sheetViews>
  <sheetFormatPr baseColWidth="10" defaultColWidth="11.5" defaultRowHeight="13.6" x14ac:dyDescent="0.2"/>
  <cols>
    <col min="1" max="1" width="5.75" style="14" customWidth="1"/>
    <col min="2" max="2" width="45.375" style="14" customWidth="1"/>
    <col min="3" max="3" width="11.5" style="1"/>
    <col min="4" max="4" width="9.5" style="1" customWidth="1"/>
    <col min="5" max="26" width="11.5" style="14"/>
    <col min="27" max="27" width="11.25" style="14" customWidth="1"/>
    <col min="28" max="49" width="11.5" style="14"/>
    <col min="50" max="50" width="11.25" style="14" customWidth="1"/>
    <col min="51" max="72" width="11.5" style="14"/>
    <col min="73" max="73" width="11.25" style="14" customWidth="1"/>
    <col min="74" max="16384" width="11.5" style="14"/>
  </cols>
  <sheetData>
    <row r="1" spans="2:73" ht="30.1" customHeight="1" x14ac:dyDescent="0.2">
      <c r="B1" s="253" t="s">
        <v>264</v>
      </c>
      <c r="C1" s="2"/>
    </row>
    <row r="2" spans="2:73" ht="13.75" customHeight="1" x14ac:dyDescent="0.25">
      <c r="B2" s="309" t="s">
        <v>311</v>
      </c>
      <c r="C2" s="311" t="s">
        <v>310</v>
      </c>
    </row>
    <row r="3" spans="2:73" ht="13.75" customHeight="1" x14ac:dyDescent="0.25">
      <c r="B3" s="309" t="s">
        <v>312</v>
      </c>
      <c r="C3" s="311" t="s">
        <v>313</v>
      </c>
    </row>
    <row r="4" spans="2:73" ht="13.75" customHeight="1" x14ac:dyDescent="0.25">
      <c r="B4" s="309" t="s">
        <v>314</v>
      </c>
      <c r="C4" s="311" t="s">
        <v>315</v>
      </c>
    </row>
    <row r="5" spans="2:73" ht="13.75" customHeight="1" x14ac:dyDescent="0.2">
      <c r="B5" s="309"/>
      <c r="C5" s="310"/>
    </row>
    <row r="6" spans="2:73" ht="108" customHeight="1" x14ac:dyDescent="0.2">
      <c r="B6" s="261" t="s">
        <v>0</v>
      </c>
      <c r="C6" s="262" t="s">
        <v>36</v>
      </c>
      <c r="D6" s="15" t="s">
        <v>89</v>
      </c>
      <c r="E6" s="263" t="s">
        <v>45</v>
      </c>
      <c r="F6" s="264" t="s">
        <v>74</v>
      </c>
      <c r="G6" s="265" t="s">
        <v>75</v>
      </c>
      <c r="H6" s="263" t="s">
        <v>76</v>
      </c>
      <c r="I6" s="263" t="s">
        <v>73</v>
      </c>
      <c r="J6" s="263" t="s">
        <v>77</v>
      </c>
      <c r="K6" s="263" t="s">
        <v>78</v>
      </c>
      <c r="L6" s="263" t="s">
        <v>79</v>
      </c>
      <c r="M6" s="263" t="s">
        <v>80</v>
      </c>
      <c r="N6" s="263" t="s">
        <v>81</v>
      </c>
      <c r="O6" s="263" t="s">
        <v>46</v>
      </c>
      <c r="P6" s="263" t="s">
        <v>47</v>
      </c>
      <c r="Q6" s="263" t="s">
        <v>48</v>
      </c>
      <c r="R6" s="263" t="s">
        <v>303</v>
      </c>
      <c r="S6" s="263" t="s">
        <v>304</v>
      </c>
      <c r="T6" s="263" t="s">
        <v>305</v>
      </c>
      <c r="U6" s="263" t="s">
        <v>306</v>
      </c>
      <c r="V6" s="263" t="s">
        <v>307</v>
      </c>
      <c r="W6" s="263" t="s">
        <v>82</v>
      </c>
      <c r="X6" s="263" t="s">
        <v>83</v>
      </c>
      <c r="Y6" s="263" t="s">
        <v>84</v>
      </c>
      <c r="Z6" s="263" t="s">
        <v>85</v>
      </c>
      <c r="AA6" s="16" t="s">
        <v>86</v>
      </c>
      <c r="AB6" s="266" t="s">
        <v>45</v>
      </c>
      <c r="AC6" s="267" t="s">
        <v>74</v>
      </c>
      <c r="AD6" s="268" t="s">
        <v>75</v>
      </c>
      <c r="AE6" s="266" t="s">
        <v>76</v>
      </c>
      <c r="AF6" s="266" t="s">
        <v>73</v>
      </c>
      <c r="AG6" s="266" t="s">
        <v>77</v>
      </c>
      <c r="AH6" s="266" t="s">
        <v>78</v>
      </c>
      <c r="AI6" s="266" t="s">
        <v>79</v>
      </c>
      <c r="AJ6" s="266" t="s">
        <v>80</v>
      </c>
      <c r="AK6" s="266" t="s">
        <v>81</v>
      </c>
      <c r="AL6" s="266" t="s">
        <v>46</v>
      </c>
      <c r="AM6" s="266" t="s">
        <v>47</v>
      </c>
      <c r="AN6" s="266" t="s">
        <v>48</v>
      </c>
      <c r="AO6" s="266" t="s">
        <v>303</v>
      </c>
      <c r="AP6" s="266" t="s">
        <v>304</v>
      </c>
      <c r="AQ6" s="266" t="s">
        <v>305</v>
      </c>
      <c r="AR6" s="266" t="s">
        <v>306</v>
      </c>
      <c r="AS6" s="266" t="s">
        <v>307</v>
      </c>
      <c r="AT6" s="266" t="s">
        <v>82</v>
      </c>
      <c r="AU6" s="266" t="s">
        <v>83</v>
      </c>
      <c r="AV6" s="266" t="s">
        <v>84</v>
      </c>
      <c r="AW6" s="266" t="s">
        <v>85</v>
      </c>
      <c r="AX6" s="16" t="s">
        <v>87</v>
      </c>
      <c r="AY6" s="266" t="s">
        <v>45</v>
      </c>
      <c r="AZ6" s="267" t="s">
        <v>74</v>
      </c>
      <c r="BA6" s="268" t="s">
        <v>75</v>
      </c>
      <c r="BB6" s="266" t="s">
        <v>76</v>
      </c>
      <c r="BC6" s="266" t="s">
        <v>73</v>
      </c>
      <c r="BD6" s="266" t="s">
        <v>77</v>
      </c>
      <c r="BE6" s="266" t="s">
        <v>78</v>
      </c>
      <c r="BF6" s="266" t="s">
        <v>79</v>
      </c>
      <c r="BG6" s="266" t="s">
        <v>80</v>
      </c>
      <c r="BH6" s="266" t="s">
        <v>81</v>
      </c>
      <c r="BI6" s="266" t="s">
        <v>46</v>
      </c>
      <c r="BJ6" s="266" t="s">
        <v>47</v>
      </c>
      <c r="BK6" s="266" t="s">
        <v>48</v>
      </c>
      <c r="BL6" s="266" t="s">
        <v>303</v>
      </c>
      <c r="BM6" s="266" t="s">
        <v>304</v>
      </c>
      <c r="BN6" s="266" t="s">
        <v>305</v>
      </c>
      <c r="BO6" s="266" t="s">
        <v>306</v>
      </c>
      <c r="BP6" s="266" t="s">
        <v>307</v>
      </c>
      <c r="BQ6" s="266" t="s">
        <v>82</v>
      </c>
      <c r="BR6" s="266" t="s">
        <v>83</v>
      </c>
      <c r="BS6" s="266" t="s">
        <v>84</v>
      </c>
      <c r="BT6" s="266" t="s">
        <v>85</v>
      </c>
      <c r="BU6" s="16"/>
    </row>
    <row r="7" spans="2:73" ht="15.65" x14ac:dyDescent="0.25">
      <c r="B7" s="117"/>
      <c r="C7" s="118"/>
      <c r="D7" s="17"/>
      <c r="E7" s="6" t="s">
        <v>39</v>
      </c>
      <c r="F7" s="6" t="s">
        <v>39</v>
      </c>
      <c r="G7" s="6" t="s">
        <v>39</v>
      </c>
      <c r="H7" s="6" t="s">
        <v>39</v>
      </c>
      <c r="I7" s="6" t="s">
        <v>39</v>
      </c>
      <c r="J7" s="6" t="s">
        <v>39</v>
      </c>
      <c r="K7" s="6" t="s">
        <v>39</v>
      </c>
      <c r="L7" s="6" t="s">
        <v>39</v>
      </c>
      <c r="M7" s="6" t="s">
        <v>39</v>
      </c>
      <c r="N7" s="6" t="s">
        <v>39</v>
      </c>
      <c r="O7" s="6" t="s">
        <v>39</v>
      </c>
      <c r="P7" s="6" t="s">
        <v>39</v>
      </c>
      <c r="Q7" s="6" t="s">
        <v>39</v>
      </c>
      <c r="R7" s="6" t="s">
        <v>39</v>
      </c>
      <c r="S7" s="6" t="s">
        <v>39</v>
      </c>
      <c r="T7" s="6" t="s">
        <v>39</v>
      </c>
      <c r="U7" s="6" t="s">
        <v>39</v>
      </c>
      <c r="V7" s="6" t="s">
        <v>39</v>
      </c>
      <c r="W7" s="6" t="s">
        <v>39</v>
      </c>
      <c r="X7" s="6" t="s">
        <v>39</v>
      </c>
      <c r="Y7" s="6" t="s">
        <v>39</v>
      </c>
      <c r="Z7" s="6" t="s">
        <v>39</v>
      </c>
      <c r="AA7" s="18"/>
      <c r="AB7" s="6" t="s">
        <v>40</v>
      </c>
      <c r="AC7" s="6" t="s">
        <v>40</v>
      </c>
      <c r="AD7" s="6" t="s">
        <v>40</v>
      </c>
      <c r="AE7" s="6" t="s">
        <v>40</v>
      </c>
      <c r="AF7" s="6" t="s">
        <v>40</v>
      </c>
      <c r="AG7" s="6" t="s">
        <v>40</v>
      </c>
      <c r="AH7" s="6" t="s">
        <v>40</v>
      </c>
      <c r="AI7" s="6" t="s">
        <v>40</v>
      </c>
      <c r="AJ7" s="6" t="s">
        <v>40</v>
      </c>
      <c r="AK7" s="6" t="s">
        <v>40</v>
      </c>
      <c r="AL7" s="6" t="s">
        <v>40</v>
      </c>
      <c r="AM7" s="6" t="s">
        <v>40</v>
      </c>
      <c r="AN7" s="6" t="s">
        <v>40</v>
      </c>
      <c r="AO7" s="6" t="s">
        <v>40</v>
      </c>
      <c r="AP7" s="6" t="s">
        <v>40</v>
      </c>
      <c r="AQ7" s="6" t="s">
        <v>40</v>
      </c>
      <c r="AR7" s="6" t="s">
        <v>40</v>
      </c>
      <c r="AS7" s="6" t="s">
        <v>40</v>
      </c>
      <c r="AT7" s="6" t="s">
        <v>40</v>
      </c>
      <c r="AU7" s="6" t="s">
        <v>40</v>
      </c>
      <c r="AV7" s="6" t="s">
        <v>40</v>
      </c>
      <c r="AW7" s="6" t="s">
        <v>40</v>
      </c>
      <c r="AX7" s="18"/>
      <c r="AY7" s="6" t="s">
        <v>88</v>
      </c>
      <c r="AZ7" s="6" t="s">
        <v>88</v>
      </c>
      <c r="BA7" s="6" t="s">
        <v>88</v>
      </c>
      <c r="BB7" s="6" t="s">
        <v>88</v>
      </c>
      <c r="BC7" s="6" t="s">
        <v>88</v>
      </c>
      <c r="BD7" s="6" t="s">
        <v>88</v>
      </c>
      <c r="BE7" s="6" t="s">
        <v>88</v>
      </c>
      <c r="BF7" s="6" t="s">
        <v>88</v>
      </c>
      <c r="BG7" s="6" t="s">
        <v>88</v>
      </c>
      <c r="BH7" s="6" t="s">
        <v>88</v>
      </c>
      <c r="BI7" s="6" t="s">
        <v>88</v>
      </c>
      <c r="BJ7" s="6" t="s">
        <v>88</v>
      </c>
      <c r="BK7" s="6" t="s">
        <v>88</v>
      </c>
      <c r="BL7" s="6" t="s">
        <v>88</v>
      </c>
      <c r="BM7" s="6" t="s">
        <v>88</v>
      </c>
      <c r="BN7" s="6" t="s">
        <v>88</v>
      </c>
      <c r="BO7" s="6" t="s">
        <v>88</v>
      </c>
      <c r="BP7" s="6" t="s">
        <v>88</v>
      </c>
      <c r="BQ7" s="6" t="s">
        <v>88</v>
      </c>
      <c r="BR7" s="6" t="s">
        <v>88</v>
      </c>
      <c r="BS7" s="6" t="s">
        <v>88</v>
      </c>
      <c r="BT7" s="6" t="s">
        <v>88</v>
      </c>
      <c r="BU7" s="18"/>
    </row>
    <row r="8" spans="2:73" x14ac:dyDescent="0.2">
      <c r="B8" s="7" t="s">
        <v>41</v>
      </c>
      <c r="C8" s="11">
        <v>1</v>
      </c>
      <c r="D8" s="19"/>
      <c r="E8" s="8">
        <f>AB8-AY8</f>
        <v>0</v>
      </c>
      <c r="F8" s="8">
        <f t="shared" ref="F8:U23" si="0">AC8-AZ8</f>
        <v>0</v>
      </c>
      <c r="G8" s="8">
        <f t="shared" si="0"/>
        <v>0</v>
      </c>
      <c r="H8" s="8">
        <f t="shared" si="0"/>
        <v>0</v>
      </c>
      <c r="I8" s="8">
        <f t="shared" si="0"/>
        <v>0</v>
      </c>
      <c r="J8" s="8">
        <f t="shared" si="0"/>
        <v>0</v>
      </c>
      <c r="K8" s="8">
        <f t="shared" si="0"/>
        <v>0</v>
      </c>
      <c r="L8" s="8">
        <f t="shared" si="0"/>
        <v>0</v>
      </c>
      <c r="M8" s="8">
        <f t="shared" si="0"/>
        <v>0</v>
      </c>
      <c r="N8" s="8">
        <f t="shared" si="0"/>
        <v>0</v>
      </c>
      <c r="O8" s="8">
        <f t="shared" si="0"/>
        <v>0</v>
      </c>
      <c r="P8" s="8">
        <f t="shared" si="0"/>
        <v>0</v>
      </c>
      <c r="Q8" s="8">
        <f t="shared" si="0"/>
        <v>0</v>
      </c>
      <c r="R8" s="8">
        <f t="shared" si="0"/>
        <v>0</v>
      </c>
      <c r="S8" s="8">
        <f t="shared" si="0"/>
        <v>0</v>
      </c>
      <c r="T8" s="8">
        <f t="shared" si="0"/>
        <v>0</v>
      </c>
      <c r="U8" s="8">
        <f t="shared" si="0"/>
        <v>0</v>
      </c>
      <c r="V8" s="8">
        <f t="shared" ref="V8:Z58" si="1">AS8-BP8</f>
        <v>0</v>
      </c>
      <c r="W8" s="8">
        <f t="shared" si="1"/>
        <v>0</v>
      </c>
      <c r="X8" s="8">
        <f t="shared" si="1"/>
        <v>0</v>
      </c>
      <c r="Y8" s="8">
        <f t="shared" si="1"/>
        <v>0</v>
      </c>
      <c r="Z8" s="8">
        <f t="shared" si="1"/>
        <v>0</v>
      </c>
      <c r="AA8" s="20"/>
      <c r="AB8" s="8">
        <v>-26740.823991379308</v>
      </c>
      <c r="AC8" s="8">
        <v>1.4657056699414917</v>
      </c>
      <c r="AD8" s="8">
        <v>1.2202744353273284E-3</v>
      </c>
      <c r="AE8" s="8">
        <v>8560.9290004268023</v>
      </c>
      <c r="AF8" s="8">
        <v>105284.82884995527</v>
      </c>
      <c r="AG8" s="8">
        <v>8.3955539530304837E-2</v>
      </c>
      <c r="AH8" s="8">
        <v>9817.5131131663984</v>
      </c>
      <c r="AI8" s="8">
        <v>447.20777858098864</v>
      </c>
      <c r="AJ8" s="8">
        <v>325.0279404272278</v>
      </c>
      <c r="AK8" s="8">
        <v>455.02982571023216</v>
      </c>
      <c r="AL8" s="8">
        <v>745.35772898166795</v>
      </c>
      <c r="AM8" s="8">
        <v>775.34740098876114</v>
      </c>
      <c r="AN8" s="8">
        <v>17.357529328863158</v>
      </c>
      <c r="AO8" s="8">
        <v>1487485.4846913256</v>
      </c>
      <c r="AP8" s="8">
        <v>134014.42936466658</v>
      </c>
      <c r="AQ8" s="8">
        <v>189689.91810560631</v>
      </c>
      <c r="AR8" s="8">
        <v>28460.518424092719</v>
      </c>
      <c r="AS8" s="8">
        <v>4674074.5497929482</v>
      </c>
      <c r="AT8" s="8">
        <v>5140.2464538599361</v>
      </c>
      <c r="AU8" s="8">
        <v>7996.0432635701854</v>
      </c>
      <c r="AV8" s="8">
        <v>27422.604993640809</v>
      </c>
      <c r="AW8" s="8">
        <v>1045.186378473034</v>
      </c>
      <c r="AX8" s="20"/>
      <c r="AY8" s="8">
        <v>-26740.823991379308</v>
      </c>
      <c r="AZ8" s="8">
        <v>1.4657056699414917</v>
      </c>
      <c r="BA8" s="8">
        <v>1.2202744353273284E-3</v>
      </c>
      <c r="BB8" s="8">
        <v>8560.9290004268023</v>
      </c>
      <c r="BC8" s="8">
        <v>105284.82884995527</v>
      </c>
      <c r="BD8" s="8">
        <v>8.3955539530304837E-2</v>
      </c>
      <c r="BE8" s="8">
        <v>9817.5131131663984</v>
      </c>
      <c r="BF8" s="8">
        <v>447.20777858098864</v>
      </c>
      <c r="BG8" s="8">
        <v>325.0279404272278</v>
      </c>
      <c r="BH8" s="8">
        <v>455.02982571023216</v>
      </c>
      <c r="BI8" s="8">
        <v>745.35772898166795</v>
      </c>
      <c r="BJ8" s="8">
        <v>775.34740098876114</v>
      </c>
      <c r="BK8" s="8">
        <v>17.357529328863158</v>
      </c>
      <c r="BL8" s="8">
        <v>1487485.4846913256</v>
      </c>
      <c r="BM8" s="8">
        <v>134014.42936466658</v>
      </c>
      <c r="BN8" s="8">
        <v>189689.91810560631</v>
      </c>
      <c r="BO8" s="8">
        <v>28460.518424092719</v>
      </c>
      <c r="BP8" s="8">
        <v>4674074.5497929482</v>
      </c>
      <c r="BQ8" s="8">
        <v>5140.2464538599361</v>
      </c>
      <c r="BR8" s="8">
        <v>7996.0432635701854</v>
      </c>
      <c r="BS8" s="8">
        <v>27422.604993640809</v>
      </c>
      <c r="BT8" s="8">
        <v>1045.186378473034</v>
      </c>
      <c r="BU8" s="20"/>
    </row>
    <row r="9" spans="2:73" x14ac:dyDescent="0.2">
      <c r="B9" s="4" t="s">
        <v>41</v>
      </c>
      <c r="C9" s="12">
        <v>2</v>
      </c>
      <c r="D9" s="19"/>
      <c r="E9" s="9">
        <f t="shared" ref="E9:T38" si="2">AB9-AY9</f>
        <v>132746.85488202359</v>
      </c>
      <c r="F9" s="9">
        <f t="shared" si="0"/>
        <v>0.18355223895237271</v>
      </c>
      <c r="G9" s="9">
        <f t="shared" si="0"/>
        <v>4.9206865509790042E-4</v>
      </c>
      <c r="H9" s="9">
        <f t="shared" si="0"/>
        <v>3844.8638145287478</v>
      </c>
      <c r="I9" s="9">
        <f t="shared" si="0"/>
        <v>173421.18735833876</v>
      </c>
      <c r="J9" s="9">
        <f t="shared" si="0"/>
        <v>7.0914305442150938E-2</v>
      </c>
      <c r="K9" s="9">
        <f t="shared" si="0"/>
        <v>25340.089289202333</v>
      </c>
      <c r="L9" s="9">
        <f t="shared" si="0"/>
        <v>260.85759082002903</v>
      </c>
      <c r="M9" s="9">
        <f t="shared" si="0"/>
        <v>251.31259272097179</v>
      </c>
      <c r="N9" s="9">
        <f t="shared" si="0"/>
        <v>272.00533896216496</v>
      </c>
      <c r="O9" s="9">
        <f t="shared" si="0"/>
        <v>292.70325916838283</v>
      </c>
      <c r="P9" s="9">
        <f t="shared" si="0"/>
        <v>-27.384868922366422</v>
      </c>
      <c r="Q9" s="9">
        <f t="shared" si="0"/>
        <v>2.7303410607661789</v>
      </c>
      <c r="R9" s="9">
        <f t="shared" si="0"/>
        <v>-291288.89563392522</v>
      </c>
      <c r="S9" s="9">
        <f t="shared" si="0"/>
        <v>-15988.827756906685</v>
      </c>
      <c r="T9" s="9">
        <f t="shared" si="0"/>
        <v>-22954.148727336724</v>
      </c>
      <c r="U9" s="9">
        <f t="shared" si="0"/>
        <v>7724.976264659439</v>
      </c>
      <c r="V9" s="9">
        <f t="shared" si="1"/>
        <v>-719195.77719350904</v>
      </c>
      <c r="W9" s="9">
        <f t="shared" si="1"/>
        <v>-8102.1507051652516</v>
      </c>
      <c r="X9" s="9">
        <f t="shared" si="1"/>
        <v>-2722.7853522684873</v>
      </c>
      <c r="Y9" s="9">
        <f t="shared" si="1"/>
        <v>37393.065617921442</v>
      </c>
      <c r="Z9" s="9">
        <f t="shared" si="1"/>
        <v>1215.2525703940855</v>
      </c>
      <c r="AA9" s="20"/>
      <c r="AB9" s="9">
        <v>79265.206899264987</v>
      </c>
      <c r="AC9" s="9">
        <v>3.114963578835356</v>
      </c>
      <c r="AD9" s="9">
        <v>2.9326175257525572E-3</v>
      </c>
      <c r="AE9" s="9">
        <v>20966.721815382352</v>
      </c>
      <c r="AF9" s="9">
        <v>383990.84505824931</v>
      </c>
      <c r="AG9" s="9">
        <v>0.23882538450276061</v>
      </c>
      <c r="AH9" s="9">
        <v>44975.11551553513</v>
      </c>
      <c r="AI9" s="9">
        <v>1155.2731479820063</v>
      </c>
      <c r="AJ9" s="9">
        <v>901.3684735754274</v>
      </c>
      <c r="AK9" s="9">
        <v>1182.0649903826293</v>
      </c>
      <c r="AL9" s="9">
        <v>1783.4187171317187</v>
      </c>
      <c r="AM9" s="9">
        <v>1523.3099330551559</v>
      </c>
      <c r="AN9" s="9">
        <v>37.445399718492496</v>
      </c>
      <c r="AO9" s="9">
        <v>2683682.0737487259</v>
      </c>
      <c r="AP9" s="9">
        <v>252040.03097242647</v>
      </c>
      <c r="AQ9" s="9">
        <v>356425.6874838759</v>
      </c>
      <c r="AR9" s="9">
        <v>64646.013112844877</v>
      </c>
      <c r="AS9" s="9">
        <v>8628953.3223923873</v>
      </c>
      <c r="AT9" s="9">
        <v>2178.3422025546206</v>
      </c>
      <c r="AU9" s="9">
        <v>13269.301174871884</v>
      </c>
      <c r="AV9" s="9">
        <v>92238.27560520306</v>
      </c>
      <c r="AW9" s="9">
        <v>3305.6253273401535</v>
      </c>
      <c r="AX9" s="20"/>
      <c r="AY9" s="9">
        <v>-53481.647982758615</v>
      </c>
      <c r="AZ9" s="9">
        <v>2.9314113398829833</v>
      </c>
      <c r="BA9" s="9">
        <v>2.4405488706546567E-3</v>
      </c>
      <c r="BB9" s="9">
        <v>17121.858000853605</v>
      </c>
      <c r="BC9" s="9">
        <v>210569.65769991055</v>
      </c>
      <c r="BD9" s="9">
        <v>0.16791107906060967</v>
      </c>
      <c r="BE9" s="9">
        <v>19635.026226332797</v>
      </c>
      <c r="BF9" s="9">
        <v>894.41555716197729</v>
      </c>
      <c r="BG9" s="9">
        <v>650.05588085445561</v>
      </c>
      <c r="BH9" s="9">
        <v>910.05965142046432</v>
      </c>
      <c r="BI9" s="9">
        <v>1490.7154579633359</v>
      </c>
      <c r="BJ9" s="9">
        <v>1550.6948019775223</v>
      </c>
      <c r="BK9" s="9">
        <v>34.715058657726317</v>
      </c>
      <c r="BL9" s="9">
        <v>2974970.9693826512</v>
      </c>
      <c r="BM9" s="9">
        <v>268028.85872933315</v>
      </c>
      <c r="BN9" s="9">
        <v>379379.83621121262</v>
      </c>
      <c r="BO9" s="9">
        <v>56921.036848185438</v>
      </c>
      <c r="BP9" s="9">
        <v>9348149.0995858964</v>
      </c>
      <c r="BQ9" s="9">
        <v>10280.492907719872</v>
      </c>
      <c r="BR9" s="9">
        <v>15992.086527140371</v>
      </c>
      <c r="BS9" s="9">
        <v>54845.209987281618</v>
      </c>
      <c r="BT9" s="9">
        <v>2090.372756946068</v>
      </c>
      <c r="BU9" s="20"/>
    </row>
    <row r="10" spans="2:73" x14ac:dyDescent="0.2">
      <c r="B10" s="4" t="s">
        <v>41</v>
      </c>
      <c r="C10" s="12">
        <v>3</v>
      </c>
      <c r="D10" s="19"/>
      <c r="E10" s="9">
        <f t="shared" si="2"/>
        <v>379810.29086274531</v>
      </c>
      <c r="F10" s="9">
        <f t="shared" si="0"/>
        <v>0.53506588709906389</v>
      </c>
      <c r="G10" s="9">
        <f t="shared" si="0"/>
        <v>1.0868624582178544E-3</v>
      </c>
      <c r="H10" s="9">
        <f t="shared" si="0"/>
        <v>8819.841008323132</v>
      </c>
      <c r="I10" s="9">
        <f t="shared" si="0"/>
        <v>304051.13514450809</v>
      </c>
      <c r="J10" s="9">
        <f t="shared" si="0"/>
        <v>0.1242720226217266</v>
      </c>
      <c r="K10" s="9">
        <f t="shared" si="0"/>
        <v>38211.496883894521</v>
      </c>
      <c r="L10" s="9">
        <f t="shared" si="0"/>
        <v>508.52671695104368</v>
      </c>
      <c r="M10" s="9">
        <f t="shared" si="0"/>
        <v>518.92760385295765</v>
      </c>
      <c r="N10" s="9">
        <f t="shared" si="0"/>
        <v>529.74316058224781</v>
      </c>
      <c r="O10" s="9">
        <f t="shared" si="0"/>
        <v>760.07203238207603</v>
      </c>
      <c r="P10" s="9">
        <f t="shared" si="0"/>
        <v>40.485311528200782</v>
      </c>
      <c r="Q10" s="9">
        <f t="shared" si="0"/>
        <v>8.1010854745292988</v>
      </c>
      <c r="R10" s="9">
        <f t="shared" si="0"/>
        <v>914959.09418411646</v>
      </c>
      <c r="S10" s="9">
        <f t="shared" si="0"/>
        <v>-11001.912860459939</v>
      </c>
      <c r="T10" s="9">
        <f t="shared" si="0"/>
        <v>-15806.312948304694</v>
      </c>
      <c r="U10" s="9">
        <f t="shared" si="0"/>
        <v>18138.18040523924</v>
      </c>
      <c r="V10" s="9">
        <f t="shared" si="1"/>
        <v>-609652.67330076173</v>
      </c>
      <c r="W10" s="9">
        <f t="shared" si="1"/>
        <v>-5881.8573626028756</v>
      </c>
      <c r="X10" s="9">
        <f t="shared" si="1"/>
        <v>-2451.891594712728</v>
      </c>
      <c r="Y10" s="9">
        <f t="shared" si="1"/>
        <v>65897.191998787181</v>
      </c>
      <c r="Z10" s="9">
        <f t="shared" si="1"/>
        <v>2219.6171598686292</v>
      </c>
      <c r="AA10" s="20"/>
      <c r="AB10" s="9">
        <v>299587.81888860738</v>
      </c>
      <c r="AC10" s="9">
        <v>4.9321828969235364</v>
      </c>
      <c r="AD10" s="9">
        <v>4.7476857641998377E-3</v>
      </c>
      <c r="AE10" s="9">
        <v>34502.628009603548</v>
      </c>
      <c r="AF10" s="9">
        <v>619905.62169437413</v>
      </c>
      <c r="AG10" s="9">
        <v>0.37613864121264107</v>
      </c>
      <c r="AH10" s="9">
        <v>67664.036223393734</v>
      </c>
      <c r="AI10" s="9">
        <v>1850.1500526940099</v>
      </c>
      <c r="AJ10" s="9">
        <v>1494.0114251346413</v>
      </c>
      <c r="AK10" s="9">
        <v>1894.8326377129442</v>
      </c>
      <c r="AL10" s="9">
        <v>2996.1452193270793</v>
      </c>
      <c r="AM10" s="9">
        <v>2366.5275144944853</v>
      </c>
      <c r="AN10" s="9">
        <v>60.17367346111876</v>
      </c>
      <c r="AO10" s="9">
        <v>5377415.5482580913</v>
      </c>
      <c r="AP10" s="9">
        <v>391041.37523353985</v>
      </c>
      <c r="AQ10" s="9">
        <v>553263.44136851409</v>
      </c>
      <c r="AR10" s="9">
        <v>103519.73567751737</v>
      </c>
      <c r="AS10" s="9">
        <v>13412570.976078086</v>
      </c>
      <c r="AT10" s="9">
        <v>9538.8819989769345</v>
      </c>
      <c r="AU10" s="9">
        <v>21536.23819599783</v>
      </c>
      <c r="AV10" s="9">
        <v>148165.00697970964</v>
      </c>
      <c r="AW10" s="9">
        <v>5355.1762952877325</v>
      </c>
      <c r="AX10" s="20"/>
      <c r="AY10" s="9">
        <v>-80222.471974137938</v>
      </c>
      <c r="AZ10" s="9">
        <v>4.3971170098244725</v>
      </c>
      <c r="BA10" s="9">
        <v>3.6608233059819834E-3</v>
      </c>
      <c r="BB10" s="9">
        <v>25682.787001280416</v>
      </c>
      <c r="BC10" s="9">
        <v>315854.48654986604</v>
      </c>
      <c r="BD10" s="9">
        <v>0.25186661859091447</v>
      </c>
      <c r="BE10" s="9">
        <v>29452.539339499217</v>
      </c>
      <c r="BF10" s="9">
        <v>1341.6233357429662</v>
      </c>
      <c r="BG10" s="9">
        <v>975.08382128168364</v>
      </c>
      <c r="BH10" s="9">
        <v>1365.0894771306964</v>
      </c>
      <c r="BI10" s="9">
        <v>2236.0731869450033</v>
      </c>
      <c r="BJ10" s="9">
        <v>2326.0422029662845</v>
      </c>
      <c r="BK10" s="9">
        <v>52.072587986589461</v>
      </c>
      <c r="BL10" s="9">
        <v>4462456.4540739749</v>
      </c>
      <c r="BM10" s="9">
        <v>402043.28809399978</v>
      </c>
      <c r="BN10" s="9">
        <v>569069.75431681878</v>
      </c>
      <c r="BO10" s="9">
        <v>85381.555272278129</v>
      </c>
      <c r="BP10" s="9">
        <v>14022223.649378847</v>
      </c>
      <c r="BQ10" s="9">
        <v>15420.73936157981</v>
      </c>
      <c r="BR10" s="9">
        <v>23988.129790710558</v>
      </c>
      <c r="BS10" s="9">
        <v>82267.814980922456</v>
      </c>
      <c r="BT10" s="9">
        <v>3135.5591354191033</v>
      </c>
      <c r="BU10" s="20"/>
    </row>
    <row r="11" spans="2:73" x14ac:dyDescent="0.2">
      <c r="B11" s="4" t="s">
        <v>41</v>
      </c>
      <c r="C11" s="12">
        <v>4</v>
      </c>
      <c r="D11" s="19"/>
      <c r="E11" s="9">
        <f t="shared" si="2"/>
        <v>605490.29388018756</v>
      </c>
      <c r="F11" s="9">
        <f t="shared" si="0"/>
        <v>0.88655854990474836</v>
      </c>
      <c r="G11" s="9">
        <f t="shared" si="0"/>
        <v>1.6816268541958021E-3</v>
      </c>
      <c r="H11" s="9">
        <f t="shared" si="0"/>
        <v>13794.582709057526</v>
      </c>
      <c r="I11" s="9">
        <f t="shared" si="0"/>
        <v>434677.61131667794</v>
      </c>
      <c r="J11" s="9">
        <f t="shared" si="0"/>
        <v>0.17762827688430211</v>
      </c>
      <c r="K11" s="9">
        <f t="shared" si="0"/>
        <v>51082.895018404699</v>
      </c>
      <c r="L11" s="9">
        <f t="shared" si="0"/>
        <v>756.18556164005918</v>
      </c>
      <c r="M11" s="9">
        <f t="shared" si="0"/>
        <v>786.53127144194377</v>
      </c>
      <c r="N11" s="9">
        <f t="shared" si="0"/>
        <v>787.47034592433079</v>
      </c>
      <c r="O11" s="9">
        <f t="shared" si="0"/>
        <v>1227.4127763367674</v>
      </c>
      <c r="P11" s="9">
        <f t="shared" si="0"/>
        <v>108.34888215526826</v>
      </c>
      <c r="Q11" s="9">
        <f t="shared" si="0"/>
        <v>13.471480321532383</v>
      </c>
      <c r="R11" s="9">
        <f t="shared" si="0"/>
        <v>2121080.5447321516</v>
      </c>
      <c r="S11" s="9">
        <f t="shared" si="0"/>
        <v>-6016.0779138130601</v>
      </c>
      <c r="T11" s="9">
        <f t="shared" si="0"/>
        <v>-8660.0258546731202</v>
      </c>
      <c r="U11" s="9">
        <f t="shared" si="0"/>
        <v>28550.920729318954</v>
      </c>
      <c r="V11" s="9">
        <f t="shared" si="1"/>
        <v>-500149.10238701105</v>
      </c>
      <c r="W11" s="9">
        <f t="shared" si="1"/>
        <v>-3662.1479303304986</v>
      </c>
      <c r="X11" s="9">
        <f t="shared" si="1"/>
        <v>-2181.1126845369654</v>
      </c>
      <c r="Y11" s="9">
        <f t="shared" si="1"/>
        <v>94400.557235842949</v>
      </c>
      <c r="Z11" s="9">
        <f t="shared" si="1"/>
        <v>3223.9515407881745</v>
      </c>
      <c r="AA11" s="20"/>
      <c r="AB11" s="9">
        <v>498526.99791467033</v>
      </c>
      <c r="AC11" s="9">
        <v>6.749381229670715</v>
      </c>
      <c r="AD11" s="9">
        <v>6.5627245955051155E-3</v>
      </c>
      <c r="AE11" s="9">
        <v>48038.298710764735</v>
      </c>
      <c r="AF11" s="9">
        <v>855816.92671649903</v>
      </c>
      <c r="AG11" s="9">
        <v>0.51345043500552145</v>
      </c>
      <c r="AH11" s="9">
        <v>90352.947471070293</v>
      </c>
      <c r="AI11" s="9">
        <v>2545.0166759640138</v>
      </c>
      <c r="AJ11" s="9">
        <v>2086.643033150855</v>
      </c>
      <c r="AK11" s="9">
        <v>2607.5896487652594</v>
      </c>
      <c r="AL11" s="9">
        <v>4208.8436922634392</v>
      </c>
      <c r="AM11" s="9">
        <v>3209.7384861103128</v>
      </c>
      <c r="AN11" s="9">
        <v>82.901597636985016</v>
      </c>
      <c r="AO11" s="9">
        <v>8071022.4834974539</v>
      </c>
      <c r="AP11" s="9">
        <v>530041.63954485324</v>
      </c>
      <c r="AQ11" s="9">
        <v>750099.64656775212</v>
      </c>
      <c r="AR11" s="9">
        <v>142392.99442568983</v>
      </c>
      <c r="AS11" s="9">
        <v>18196149.096784782</v>
      </c>
      <c r="AT11" s="9">
        <v>16898.837885109246</v>
      </c>
      <c r="AU11" s="9">
        <v>29803.060369743776</v>
      </c>
      <c r="AV11" s="9">
        <v>204090.97721040618</v>
      </c>
      <c r="AW11" s="9">
        <v>7404.6970546803104</v>
      </c>
      <c r="AX11" s="20"/>
      <c r="AY11" s="9">
        <v>-106963.29596551723</v>
      </c>
      <c r="AZ11" s="9">
        <v>5.8628226797659666</v>
      </c>
      <c r="BA11" s="9">
        <v>4.8810977413093135E-3</v>
      </c>
      <c r="BB11" s="9">
        <v>34243.716001707209</v>
      </c>
      <c r="BC11" s="9">
        <v>421139.31539982109</v>
      </c>
      <c r="BD11" s="9">
        <v>0.33582215812121935</v>
      </c>
      <c r="BE11" s="9">
        <v>39270.052452665594</v>
      </c>
      <c r="BF11" s="9">
        <v>1788.8311143239546</v>
      </c>
      <c r="BG11" s="9">
        <v>1300.1117617089112</v>
      </c>
      <c r="BH11" s="9">
        <v>1820.1193028409286</v>
      </c>
      <c r="BI11" s="9">
        <v>2981.4309159266718</v>
      </c>
      <c r="BJ11" s="9">
        <v>3101.3896039550445</v>
      </c>
      <c r="BK11" s="9">
        <v>69.430117315452634</v>
      </c>
      <c r="BL11" s="9">
        <v>5949941.9387653023</v>
      </c>
      <c r="BM11" s="9">
        <v>536057.7174586663</v>
      </c>
      <c r="BN11" s="9">
        <v>758759.67242242524</v>
      </c>
      <c r="BO11" s="9">
        <v>113842.07369637088</v>
      </c>
      <c r="BP11" s="9">
        <v>18696298.199171793</v>
      </c>
      <c r="BQ11" s="9">
        <v>20560.985815439744</v>
      </c>
      <c r="BR11" s="9">
        <v>31984.173054280742</v>
      </c>
      <c r="BS11" s="9">
        <v>109690.41997456324</v>
      </c>
      <c r="BT11" s="9">
        <v>4180.7455138921359</v>
      </c>
      <c r="BU11" s="20"/>
    </row>
    <row r="12" spans="2:73" x14ac:dyDescent="0.2">
      <c r="B12" s="4" t="s">
        <v>41</v>
      </c>
      <c r="C12" s="12">
        <v>5</v>
      </c>
      <c r="D12" s="19"/>
      <c r="E12" s="9">
        <f t="shared" si="2"/>
        <v>873937.16282419139</v>
      </c>
      <c r="F12" s="9">
        <f t="shared" si="0"/>
        <v>1.2505406045514524</v>
      </c>
      <c r="G12" s="9">
        <f t="shared" si="0"/>
        <v>2.2900889953157769E-3</v>
      </c>
      <c r="H12" s="9">
        <f t="shared" si="0"/>
        <v>18943.934137852062</v>
      </c>
      <c r="I12" s="9">
        <f t="shared" si="0"/>
        <v>567607.92867785017</v>
      </c>
      <c r="J12" s="9">
        <f t="shared" si="0"/>
        <v>0.23180365981387907</v>
      </c>
      <c r="K12" s="9">
        <f t="shared" si="0"/>
        <v>63980.991713097144</v>
      </c>
      <c r="L12" s="9">
        <f t="shared" si="0"/>
        <v>1007.4598802710821</v>
      </c>
      <c r="M12" s="9">
        <f t="shared" si="0"/>
        <v>1061.2756858239366</v>
      </c>
      <c r="N12" s="9">
        <f t="shared" si="0"/>
        <v>1049.0499310444225</v>
      </c>
      <c r="O12" s="9">
        <f t="shared" si="0"/>
        <v>1704.9591843004728</v>
      </c>
      <c r="P12" s="9">
        <f t="shared" si="0"/>
        <v>180.08433135584346</v>
      </c>
      <c r="Q12" s="9">
        <f t="shared" si="0"/>
        <v>18.969657610295727</v>
      </c>
      <c r="R12" s="9">
        <f t="shared" si="0"/>
        <v>3348937.6515502213</v>
      </c>
      <c r="S12" s="9">
        <f t="shared" si="0"/>
        <v>-483.84031736478209</v>
      </c>
      <c r="T12" s="9">
        <f t="shared" si="0"/>
        <v>-727.86962563940324</v>
      </c>
      <c r="U12" s="9">
        <f t="shared" si="0"/>
        <v>39442.204644899117</v>
      </c>
      <c r="V12" s="9">
        <f t="shared" si="1"/>
        <v>-372158.13949421421</v>
      </c>
      <c r="W12" s="9">
        <f t="shared" si="1"/>
        <v>-1333.8611277680393</v>
      </c>
      <c r="X12" s="9">
        <f t="shared" si="1"/>
        <v>-1789.2801244811271</v>
      </c>
      <c r="Y12" s="9">
        <f t="shared" si="1"/>
        <v>123453.62734170925</v>
      </c>
      <c r="Z12" s="9">
        <f t="shared" si="1"/>
        <v>4251.9755427627379</v>
      </c>
      <c r="AA12" s="20"/>
      <c r="AB12" s="9">
        <v>740233.04286729475</v>
      </c>
      <c r="AC12" s="9">
        <v>8.5790689542589131</v>
      </c>
      <c r="AD12" s="9">
        <v>8.3914611719524152E-3</v>
      </c>
      <c r="AE12" s="9">
        <v>61748.579139986083</v>
      </c>
      <c r="AF12" s="9">
        <v>1094032.0729276263</v>
      </c>
      <c r="AG12" s="9">
        <v>0.65158135746540324</v>
      </c>
      <c r="AH12" s="9">
        <v>113068.55727892913</v>
      </c>
      <c r="AI12" s="9">
        <v>3243.4987731760252</v>
      </c>
      <c r="AJ12" s="9">
        <v>2686.4153879600753</v>
      </c>
      <c r="AK12" s="9">
        <v>3324.1990595955826</v>
      </c>
      <c r="AL12" s="9">
        <v>5431.7478292088117</v>
      </c>
      <c r="AM12" s="9">
        <v>4056.8213362996507</v>
      </c>
      <c r="AN12" s="9">
        <v>105.75730425461153</v>
      </c>
      <c r="AO12" s="9">
        <v>10786365.075006848</v>
      </c>
      <c r="AP12" s="9">
        <v>669588.30650596786</v>
      </c>
      <c r="AQ12" s="9">
        <v>947721.72090239229</v>
      </c>
      <c r="AR12" s="9">
        <v>181744.79676536267</v>
      </c>
      <c r="AS12" s="9">
        <v>22998214.609470524</v>
      </c>
      <c r="AT12" s="9">
        <v>24367.371141531639</v>
      </c>
      <c r="AU12" s="9">
        <v>38190.936193369809</v>
      </c>
      <c r="AV12" s="9">
        <v>260566.65230991336</v>
      </c>
      <c r="AW12" s="9">
        <v>9477.9074351279105</v>
      </c>
      <c r="AX12" s="20"/>
      <c r="AY12" s="9">
        <v>-133704.11995689667</v>
      </c>
      <c r="AZ12" s="9">
        <v>7.3285283497074607</v>
      </c>
      <c r="BA12" s="9">
        <v>6.1013721766366383E-3</v>
      </c>
      <c r="BB12" s="9">
        <v>42804.645002134021</v>
      </c>
      <c r="BC12" s="9">
        <v>526424.14424977615</v>
      </c>
      <c r="BD12" s="9">
        <v>0.41977769765152417</v>
      </c>
      <c r="BE12" s="9">
        <v>49087.565565831988</v>
      </c>
      <c r="BF12" s="9">
        <v>2236.0388929049432</v>
      </c>
      <c r="BG12" s="9">
        <v>1625.1397021361388</v>
      </c>
      <c r="BH12" s="9">
        <v>2275.1491285511602</v>
      </c>
      <c r="BI12" s="9">
        <v>3726.7886449083389</v>
      </c>
      <c r="BJ12" s="9">
        <v>3876.7370049438073</v>
      </c>
      <c r="BK12" s="9">
        <v>86.787646644315799</v>
      </c>
      <c r="BL12" s="9">
        <v>7437427.4234566269</v>
      </c>
      <c r="BM12" s="9">
        <v>670072.14682333264</v>
      </c>
      <c r="BN12" s="9">
        <v>948449.59052803169</v>
      </c>
      <c r="BO12" s="9">
        <v>142302.59212046355</v>
      </c>
      <c r="BP12" s="9">
        <v>23370372.748964738</v>
      </c>
      <c r="BQ12" s="9">
        <v>25701.232269299679</v>
      </c>
      <c r="BR12" s="9">
        <v>39980.216317850936</v>
      </c>
      <c r="BS12" s="9">
        <v>137113.02496820412</v>
      </c>
      <c r="BT12" s="9">
        <v>5225.9318923651726</v>
      </c>
      <c r="BU12" s="20"/>
    </row>
    <row r="13" spans="2:73" x14ac:dyDescent="0.2">
      <c r="B13" s="4" t="s">
        <v>41</v>
      </c>
      <c r="C13" s="12">
        <v>6</v>
      </c>
      <c r="D13" s="19"/>
      <c r="E13" s="9">
        <f t="shared" si="2"/>
        <v>1099617.1658416304</v>
      </c>
      <c r="F13" s="9">
        <f t="shared" si="0"/>
        <v>1.6020332673571236</v>
      </c>
      <c r="G13" s="9">
        <f t="shared" si="0"/>
        <v>2.8848533912937055E-3</v>
      </c>
      <c r="H13" s="9">
        <f t="shared" si="0"/>
        <v>23918.675838586227</v>
      </c>
      <c r="I13" s="9">
        <f t="shared" si="0"/>
        <v>698234.40485001565</v>
      </c>
      <c r="J13" s="9">
        <f t="shared" si="0"/>
        <v>0.28515991407645291</v>
      </c>
      <c r="K13" s="9">
        <f t="shared" si="0"/>
        <v>76852.389847606973</v>
      </c>
      <c r="L13" s="9">
        <f t="shared" si="0"/>
        <v>1255.1187249600871</v>
      </c>
      <c r="M13" s="9">
        <f t="shared" si="0"/>
        <v>1328.8793534129145</v>
      </c>
      <c r="N13" s="9">
        <f t="shared" si="0"/>
        <v>1306.7771163864941</v>
      </c>
      <c r="O13" s="9">
        <f t="shared" si="0"/>
        <v>2172.2999282551509</v>
      </c>
      <c r="P13" s="9">
        <f t="shared" si="0"/>
        <v>247.94790198289957</v>
      </c>
      <c r="Q13" s="9">
        <f t="shared" si="0"/>
        <v>24.340052457298569</v>
      </c>
      <c r="R13" s="9">
        <f t="shared" si="0"/>
        <v>4555059.1020982265</v>
      </c>
      <c r="S13" s="9">
        <f t="shared" si="0"/>
        <v>4501.9946292799432</v>
      </c>
      <c r="T13" s="9">
        <f t="shared" si="0"/>
        <v>6418.4174679901917</v>
      </c>
      <c r="U13" s="9">
        <f t="shared" si="0"/>
        <v>49854.944968978409</v>
      </c>
      <c r="V13" s="9">
        <f t="shared" si="1"/>
        <v>-262654.56858053058</v>
      </c>
      <c r="W13" s="9">
        <f t="shared" si="1"/>
        <v>885.84830450423397</v>
      </c>
      <c r="X13" s="9">
        <f t="shared" si="1"/>
        <v>-1518.5012143054628</v>
      </c>
      <c r="Y13" s="9">
        <f t="shared" si="1"/>
        <v>151956.9925787643</v>
      </c>
      <c r="Z13" s="9">
        <f t="shared" si="1"/>
        <v>5256.3099236822554</v>
      </c>
      <c r="AA13" s="20"/>
      <c r="AB13" s="9">
        <v>939172.22189335455</v>
      </c>
      <c r="AC13" s="9">
        <v>10.396267287006069</v>
      </c>
      <c r="AD13" s="9">
        <v>1.0206500003257672E-2</v>
      </c>
      <c r="AE13" s="9">
        <v>75284.249841147059</v>
      </c>
      <c r="AF13" s="9">
        <v>1329943.3779497477</v>
      </c>
      <c r="AG13" s="9">
        <v>0.78889315125828186</v>
      </c>
      <c r="AH13" s="9">
        <v>135757.4685266054</v>
      </c>
      <c r="AI13" s="9">
        <v>3938.3653964460195</v>
      </c>
      <c r="AJ13" s="9">
        <v>3279.0469959762818</v>
      </c>
      <c r="AK13" s="9">
        <v>4036.9560706478869</v>
      </c>
      <c r="AL13" s="9">
        <v>6644.4463021451575</v>
      </c>
      <c r="AM13" s="9">
        <v>4900.0323079154687</v>
      </c>
      <c r="AN13" s="9">
        <v>128.48522843047749</v>
      </c>
      <c r="AO13" s="9">
        <v>13479972.010246176</v>
      </c>
      <c r="AP13" s="9">
        <v>808588.57081727951</v>
      </c>
      <c r="AQ13" s="9">
        <v>1144557.9261016278</v>
      </c>
      <c r="AR13" s="9">
        <v>220618.05551353467</v>
      </c>
      <c r="AS13" s="9">
        <v>27781792.730177164</v>
      </c>
      <c r="AT13" s="9">
        <v>31727.327027663854</v>
      </c>
      <c r="AU13" s="9">
        <v>46457.758367115654</v>
      </c>
      <c r="AV13" s="9">
        <v>316492.62254060921</v>
      </c>
      <c r="AW13" s="9">
        <v>11527.428194520462</v>
      </c>
      <c r="AX13" s="20"/>
      <c r="AY13" s="9">
        <v>-160444.94394827588</v>
      </c>
      <c r="AZ13" s="9">
        <v>8.794234019648945</v>
      </c>
      <c r="BA13" s="9">
        <v>7.3216466119639667E-3</v>
      </c>
      <c r="BB13" s="9">
        <v>51365.574002560832</v>
      </c>
      <c r="BC13" s="9">
        <v>631708.97309973207</v>
      </c>
      <c r="BD13" s="9">
        <v>0.50373323718182894</v>
      </c>
      <c r="BE13" s="9">
        <v>58905.078678998434</v>
      </c>
      <c r="BF13" s="9">
        <v>2683.2466714859324</v>
      </c>
      <c r="BG13" s="9">
        <v>1950.1676425633673</v>
      </c>
      <c r="BH13" s="9">
        <v>2730.1789542613928</v>
      </c>
      <c r="BI13" s="9">
        <v>4472.1463738900065</v>
      </c>
      <c r="BJ13" s="9">
        <v>4652.0844059325691</v>
      </c>
      <c r="BK13" s="9">
        <v>104.14517597317892</v>
      </c>
      <c r="BL13" s="9">
        <v>8924912.9081479497</v>
      </c>
      <c r="BM13" s="9">
        <v>804086.57618799957</v>
      </c>
      <c r="BN13" s="9">
        <v>1138139.5086336376</v>
      </c>
      <c r="BO13" s="9">
        <v>170763.11054455626</v>
      </c>
      <c r="BP13" s="9">
        <v>28044447.298757695</v>
      </c>
      <c r="BQ13" s="9">
        <v>30841.47872315962</v>
      </c>
      <c r="BR13" s="9">
        <v>47976.259581421116</v>
      </c>
      <c r="BS13" s="9">
        <v>164535.62996184491</v>
      </c>
      <c r="BT13" s="9">
        <v>6271.1182708382066</v>
      </c>
      <c r="BU13" s="20"/>
    </row>
    <row r="14" spans="2:73" x14ac:dyDescent="0.2">
      <c r="B14" s="4" t="s">
        <v>41</v>
      </c>
      <c r="C14" s="12">
        <v>7</v>
      </c>
      <c r="D14" s="19"/>
      <c r="E14" s="9">
        <f t="shared" si="2"/>
        <v>1346680.6018223537</v>
      </c>
      <c r="F14" s="9">
        <f t="shared" si="0"/>
        <v>1.9535469155038214</v>
      </c>
      <c r="G14" s="9">
        <f t="shared" si="0"/>
        <v>3.4796471944136681E-3</v>
      </c>
      <c r="H14" s="9">
        <f t="shared" si="0"/>
        <v>28893.653032380709</v>
      </c>
      <c r="I14" s="9">
        <f t="shared" si="0"/>
        <v>828864.35263618722</v>
      </c>
      <c r="J14" s="9">
        <f t="shared" si="0"/>
        <v>0.33851763125602974</v>
      </c>
      <c r="K14" s="9">
        <f t="shared" si="0"/>
        <v>89723.797442299343</v>
      </c>
      <c r="L14" s="9">
        <f t="shared" si="0"/>
        <v>1502.7878510911082</v>
      </c>
      <c r="M14" s="9">
        <f t="shared" si="0"/>
        <v>1596.4943645449043</v>
      </c>
      <c r="N14" s="9">
        <f t="shared" si="0"/>
        <v>1564.5149380065832</v>
      </c>
      <c r="O14" s="9">
        <f t="shared" si="0"/>
        <v>2639.6687014688514</v>
      </c>
      <c r="P14" s="9">
        <f t="shared" si="0"/>
        <v>315.81808243347041</v>
      </c>
      <c r="Q14" s="9">
        <f t="shared" si="0"/>
        <v>29.710796871061802</v>
      </c>
      <c r="R14" s="9">
        <f t="shared" si="0"/>
        <v>5761307.0919162799</v>
      </c>
      <c r="S14" s="9">
        <f t="shared" si="0"/>
        <v>9488.9095257271547</v>
      </c>
      <c r="T14" s="9">
        <f t="shared" si="0"/>
        <v>13566.253247023094</v>
      </c>
      <c r="U14" s="9">
        <f t="shared" si="0"/>
        <v>60268.149109558319</v>
      </c>
      <c r="V14" s="9">
        <f t="shared" si="1"/>
        <v>-153111.46468775347</v>
      </c>
      <c r="W14" s="9">
        <f t="shared" si="1"/>
        <v>3106.1416470666518</v>
      </c>
      <c r="X14" s="9">
        <f t="shared" si="1"/>
        <v>-1247.6074567496617</v>
      </c>
      <c r="Y14" s="9">
        <f t="shared" si="1"/>
        <v>180461.11895963037</v>
      </c>
      <c r="Z14" s="9">
        <f t="shared" si="1"/>
        <v>6260.674513156815</v>
      </c>
      <c r="AA14" s="20"/>
      <c r="AB14" s="9">
        <v>1159494.8338826986</v>
      </c>
      <c r="AC14" s="9">
        <v>12.213486605094262</v>
      </c>
      <c r="AD14" s="9">
        <v>1.2021568241704963E-2</v>
      </c>
      <c r="AE14" s="9">
        <v>88820.15603536836</v>
      </c>
      <c r="AF14" s="9">
        <v>1565858.1545858742</v>
      </c>
      <c r="AG14" s="9">
        <v>0.92620640796816345</v>
      </c>
      <c r="AH14" s="9">
        <v>158446.38923446415</v>
      </c>
      <c r="AI14" s="9">
        <v>4633.2423011580277</v>
      </c>
      <c r="AJ14" s="9">
        <v>3871.689947535499</v>
      </c>
      <c r="AK14" s="9">
        <v>4749.7237179782087</v>
      </c>
      <c r="AL14" s="9">
        <v>7857.1728043405265</v>
      </c>
      <c r="AM14" s="9">
        <v>5743.2498893548027</v>
      </c>
      <c r="AN14" s="9">
        <v>151.2135021731039</v>
      </c>
      <c r="AO14" s="9">
        <v>16173705.484755561</v>
      </c>
      <c r="AP14" s="9">
        <v>947589.91507839353</v>
      </c>
      <c r="AQ14" s="9">
        <v>1341395.6799862671</v>
      </c>
      <c r="AR14" s="9">
        <v>259491.77807820737</v>
      </c>
      <c r="AS14" s="9">
        <v>32565410.38386289</v>
      </c>
      <c r="AT14" s="9">
        <v>39087.866824086224</v>
      </c>
      <c r="AU14" s="9">
        <v>54724.695388241649</v>
      </c>
      <c r="AV14" s="9">
        <v>372419.35391511617</v>
      </c>
      <c r="AW14" s="9">
        <v>13576.979162468055</v>
      </c>
      <c r="AX14" s="20"/>
      <c r="AY14" s="9">
        <v>-187185.7679396552</v>
      </c>
      <c r="AZ14" s="9">
        <v>10.259939689590441</v>
      </c>
      <c r="BA14" s="9">
        <v>8.5419210472912951E-3</v>
      </c>
      <c r="BB14" s="9">
        <v>59926.503002987651</v>
      </c>
      <c r="BC14" s="9">
        <v>736993.80194968695</v>
      </c>
      <c r="BD14" s="9">
        <v>0.58768877671213371</v>
      </c>
      <c r="BE14" s="9">
        <v>68722.591792164807</v>
      </c>
      <c r="BF14" s="9">
        <v>3130.4544500669194</v>
      </c>
      <c r="BG14" s="9">
        <v>2275.1955829905946</v>
      </c>
      <c r="BH14" s="9">
        <v>3185.2087799716255</v>
      </c>
      <c r="BI14" s="9">
        <v>5217.5041028716751</v>
      </c>
      <c r="BJ14" s="9">
        <v>5427.4318069213323</v>
      </c>
      <c r="BK14" s="9">
        <v>121.5027053020421</v>
      </c>
      <c r="BL14" s="9">
        <v>10412398.392839281</v>
      </c>
      <c r="BM14" s="9">
        <v>938101.00555266638</v>
      </c>
      <c r="BN14" s="9">
        <v>1327829.426739244</v>
      </c>
      <c r="BO14" s="9">
        <v>199223.62896864905</v>
      </c>
      <c r="BP14" s="9">
        <v>32718521.848550644</v>
      </c>
      <c r="BQ14" s="9">
        <v>35981.725177019573</v>
      </c>
      <c r="BR14" s="9">
        <v>55972.302844991311</v>
      </c>
      <c r="BS14" s="9">
        <v>191958.23495548579</v>
      </c>
      <c r="BT14" s="9">
        <v>7316.3046493112397</v>
      </c>
      <c r="BU14" s="20"/>
    </row>
    <row r="15" spans="2:73" x14ac:dyDescent="0.2">
      <c r="B15" s="4" t="s">
        <v>41</v>
      </c>
      <c r="C15" s="12">
        <v>8</v>
      </c>
      <c r="D15" s="19"/>
      <c r="E15" s="9">
        <f t="shared" si="2"/>
        <v>1572360.6048397939</v>
      </c>
      <c r="F15" s="9">
        <f t="shared" si="0"/>
        <v>2.3050395783094917</v>
      </c>
      <c r="G15" s="9">
        <f t="shared" si="0"/>
        <v>4.0744115903916037E-3</v>
      </c>
      <c r="H15" s="9">
        <f t="shared" si="0"/>
        <v>33868.394733115027</v>
      </c>
      <c r="I15" s="9">
        <f t="shared" si="0"/>
        <v>959490.82880835456</v>
      </c>
      <c r="J15" s="9">
        <f t="shared" si="0"/>
        <v>0.39187388551860358</v>
      </c>
      <c r="K15" s="9">
        <f t="shared" si="0"/>
        <v>102595.19557680932</v>
      </c>
      <c r="L15" s="9">
        <f t="shared" si="0"/>
        <v>1750.4466957801174</v>
      </c>
      <c r="M15" s="9">
        <f t="shared" si="0"/>
        <v>1864.0980321338866</v>
      </c>
      <c r="N15" s="9">
        <f t="shared" si="0"/>
        <v>1822.2421233486598</v>
      </c>
      <c r="O15" s="9">
        <f t="shared" si="0"/>
        <v>3107.0094454235323</v>
      </c>
      <c r="P15" s="9">
        <f t="shared" si="0"/>
        <v>383.68165306053652</v>
      </c>
      <c r="Q15" s="9">
        <f t="shared" si="0"/>
        <v>35.081191718064701</v>
      </c>
      <c r="R15" s="9">
        <f t="shared" si="0"/>
        <v>6967428.5424642973</v>
      </c>
      <c r="S15" s="9">
        <f t="shared" si="0"/>
        <v>14474.744472373277</v>
      </c>
      <c r="T15" s="9">
        <f t="shared" si="0"/>
        <v>20712.540340652922</v>
      </c>
      <c r="U15" s="9">
        <f t="shared" si="0"/>
        <v>70680.889433637727</v>
      </c>
      <c r="V15" s="9">
        <f t="shared" si="1"/>
        <v>-43607.893774032593</v>
      </c>
      <c r="W15" s="9">
        <f t="shared" si="1"/>
        <v>5325.8510793389869</v>
      </c>
      <c r="X15" s="9">
        <f t="shared" si="1"/>
        <v>-976.82854657395364</v>
      </c>
      <c r="Y15" s="9">
        <f t="shared" si="1"/>
        <v>208964.48419668578</v>
      </c>
      <c r="Z15" s="9">
        <f t="shared" si="1"/>
        <v>7265.0088940763417</v>
      </c>
      <c r="AA15" s="20"/>
      <c r="AB15" s="9">
        <v>1358434.0129087595</v>
      </c>
      <c r="AC15" s="9">
        <v>14.030684937841425</v>
      </c>
      <c r="AD15" s="9">
        <v>1.3836607073010231E-2</v>
      </c>
      <c r="AE15" s="9">
        <v>102355.82673652945</v>
      </c>
      <c r="AF15" s="9">
        <v>1801769.4596079967</v>
      </c>
      <c r="AG15" s="9">
        <v>1.0635182017610423</v>
      </c>
      <c r="AH15" s="9">
        <v>181135.3004821405</v>
      </c>
      <c r="AI15" s="9">
        <v>5328.1089244280265</v>
      </c>
      <c r="AJ15" s="9">
        <v>4464.321555551709</v>
      </c>
      <c r="AK15" s="9">
        <v>5462.4807290305171</v>
      </c>
      <c r="AL15" s="9">
        <v>9069.8712772768758</v>
      </c>
      <c r="AM15" s="9">
        <v>6586.4608609706256</v>
      </c>
      <c r="AN15" s="9">
        <v>173.94142634896997</v>
      </c>
      <c r="AO15" s="9">
        <v>18867312.419994902</v>
      </c>
      <c r="AP15" s="9">
        <v>1086590.1793897059</v>
      </c>
      <c r="AQ15" s="9">
        <v>1538231.8851855034</v>
      </c>
      <c r="AR15" s="9">
        <v>298365.03682637948</v>
      </c>
      <c r="AS15" s="9">
        <v>37348988.504569553</v>
      </c>
      <c r="AT15" s="9">
        <v>46447.822710218476</v>
      </c>
      <c r="AU15" s="9">
        <v>62991.51756198753</v>
      </c>
      <c r="AV15" s="9">
        <v>428345.32414581225</v>
      </c>
      <c r="AW15" s="9">
        <v>15626.499921860614</v>
      </c>
      <c r="AX15" s="20"/>
      <c r="AY15" s="9">
        <v>-213926.59193103446</v>
      </c>
      <c r="AZ15" s="9">
        <v>11.725645359531933</v>
      </c>
      <c r="BA15" s="9">
        <v>9.7621954826186269E-3</v>
      </c>
      <c r="BB15" s="9">
        <v>68487.432003414418</v>
      </c>
      <c r="BC15" s="9">
        <v>842278.63079964218</v>
      </c>
      <c r="BD15" s="9">
        <v>0.6716443162424387</v>
      </c>
      <c r="BE15" s="9">
        <v>78540.104905331187</v>
      </c>
      <c r="BF15" s="9">
        <v>3577.6622286479092</v>
      </c>
      <c r="BG15" s="9">
        <v>2600.2235234178224</v>
      </c>
      <c r="BH15" s="9">
        <v>3640.2386056818573</v>
      </c>
      <c r="BI15" s="9">
        <v>5962.8618318533436</v>
      </c>
      <c r="BJ15" s="9">
        <v>6202.7792079100891</v>
      </c>
      <c r="BK15" s="9">
        <v>138.86023463090527</v>
      </c>
      <c r="BL15" s="9">
        <v>11899883.877530605</v>
      </c>
      <c r="BM15" s="9">
        <v>1072115.4349173326</v>
      </c>
      <c r="BN15" s="9">
        <v>1517519.3448448505</v>
      </c>
      <c r="BO15" s="9">
        <v>227684.14739274175</v>
      </c>
      <c r="BP15" s="9">
        <v>37392596.398343585</v>
      </c>
      <c r="BQ15" s="9">
        <v>41121.971630879489</v>
      </c>
      <c r="BR15" s="9">
        <v>63968.346108561484</v>
      </c>
      <c r="BS15" s="9">
        <v>219380.83994912647</v>
      </c>
      <c r="BT15" s="9">
        <v>8361.4910277842719</v>
      </c>
      <c r="BU15" s="20"/>
    </row>
    <row r="16" spans="2:73" x14ac:dyDescent="0.2">
      <c r="B16" s="4" t="s">
        <v>41</v>
      </c>
      <c r="C16" s="12">
        <v>9</v>
      </c>
      <c r="D16" s="19"/>
      <c r="E16" s="9">
        <f t="shared" si="2"/>
        <v>1823741.2620626532</v>
      </c>
      <c r="F16" s="9">
        <f t="shared" si="0"/>
        <v>2.6481453368917602</v>
      </c>
      <c r="G16" s="9">
        <f t="shared" si="0"/>
        <v>4.6484872831541874E-3</v>
      </c>
      <c r="H16" s="9">
        <f t="shared" si="0"/>
        <v>38818.675490708978</v>
      </c>
      <c r="I16" s="9">
        <f t="shared" si="0"/>
        <v>1084905.524281557</v>
      </c>
      <c r="J16" s="9">
        <f t="shared" si="0"/>
        <v>0.44314051281823752</v>
      </c>
      <c r="K16" s="9">
        <f t="shared" si="0"/>
        <v>114691.91944891193</v>
      </c>
      <c r="L16" s="9">
        <f t="shared" si="0"/>
        <v>1989.7886433282665</v>
      </c>
      <c r="M16" s="9">
        <f t="shared" si="0"/>
        <v>2122.7736843948765</v>
      </c>
      <c r="N16" s="9">
        <f t="shared" si="0"/>
        <v>2071.3597892452758</v>
      </c>
      <c r="O16" s="9">
        <f t="shared" si="0"/>
        <v>3557.2829202771754</v>
      </c>
      <c r="P16" s="9">
        <f t="shared" si="0"/>
        <v>451.04523333354427</v>
      </c>
      <c r="Q16" s="9">
        <f t="shared" si="0"/>
        <v>40.242078595254156</v>
      </c>
      <c r="R16" s="9">
        <f t="shared" si="0"/>
        <v>8121557.5318998508</v>
      </c>
      <c r="S16" s="9">
        <f t="shared" si="0"/>
        <v>19702.878201576648</v>
      </c>
      <c r="T16" s="9">
        <f t="shared" si="0"/>
        <v>28208.803032787982</v>
      </c>
      <c r="U16" s="9">
        <f t="shared" si="0"/>
        <v>80919.030035206204</v>
      </c>
      <c r="V16" s="9">
        <f t="shared" si="1"/>
        <v>77894.908849425614</v>
      </c>
      <c r="W16" s="9">
        <f t="shared" si="1"/>
        <v>7532.0530907602442</v>
      </c>
      <c r="X16" s="9">
        <f t="shared" si="1"/>
        <v>-606.84973478817847</v>
      </c>
      <c r="Y16" s="9">
        <f t="shared" si="1"/>
        <v>236479.26140744344</v>
      </c>
      <c r="Z16" s="9">
        <f t="shared" si="1"/>
        <v>8230.5587268395357</v>
      </c>
      <c r="AA16" s="20"/>
      <c r="AB16" s="9">
        <v>1583073.8461402392</v>
      </c>
      <c r="AC16" s="9">
        <v>15.839496366365191</v>
      </c>
      <c r="AD16" s="9">
        <v>1.5630957201100155E-2</v>
      </c>
      <c r="AE16" s="9">
        <v>115867.03649455028</v>
      </c>
      <c r="AF16" s="9">
        <v>2032468.9839311552</v>
      </c>
      <c r="AG16" s="9">
        <v>1.1987403685909814</v>
      </c>
      <c r="AH16" s="9">
        <v>203049.53746740959</v>
      </c>
      <c r="AI16" s="9">
        <v>6014.6586505571677</v>
      </c>
      <c r="AJ16" s="9">
        <v>5048.0251482399281</v>
      </c>
      <c r="AK16" s="9">
        <v>6166.628220637368</v>
      </c>
      <c r="AL16" s="9">
        <v>10265.502481112191</v>
      </c>
      <c r="AM16" s="9">
        <v>7429.1718422324047</v>
      </c>
      <c r="AN16" s="9">
        <v>196.45984255502265</v>
      </c>
      <c r="AO16" s="9">
        <v>21508926.894121796</v>
      </c>
      <c r="AP16" s="9">
        <v>1225832.7424835765</v>
      </c>
      <c r="AQ16" s="9">
        <v>1735418.065983247</v>
      </c>
      <c r="AR16" s="9">
        <v>337063.69585204078</v>
      </c>
      <c r="AS16" s="9">
        <v>42144565.856985971</v>
      </c>
      <c r="AT16" s="9">
        <v>53794.271175499722</v>
      </c>
      <c r="AU16" s="9">
        <v>71357.539637343521</v>
      </c>
      <c r="AV16" s="9">
        <v>483282.70635021105</v>
      </c>
      <c r="AW16" s="9">
        <v>17637.236133096849</v>
      </c>
      <c r="AX16" s="20"/>
      <c r="AY16" s="9">
        <v>-240667.41592241407</v>
      </c>
      <c r="AZ16" s="9">
        <v>13.191351029473431</v>
      </c>
      <c r="BA16" s="9">
        <v>1.0982469917945967E-2</v>
      </c>
      <c r="BB16" s="9">
        <v>77048.361003841303</v>
      </c>
      <c r="BC16" s="9">
        <v>947563.45964959823</v>
      </c>
      <c r="BD16" s="9">
        <v>0.75559985577274391</v>
      </c>
      <c r="BE16" s="9">
        <v>88357.618018497669</v>
      </c>
      <c r="BF16" s="9">
        <v>4024.8700072289012</v>
      </c>
      <c r="BG16" s="9">
        <v>2925.2514638450516</v>
      </c>
      <c r="BH16" s="9">
        <v>4095.2684313920922</v>
      </c>
      <c r="BI16" s="9">
        <v>6708.2195608350157</v>
      </c>
      <c r="BJ16" s="9">
        <v>6978.1266088988605</v>
      </c>
      <c r="BK16" s="9">
        <v>156.21776395976849</v>
      </c>
      <c r="BL16" s="9">
        <v>13387369.362221945</v>
      </c>
      <c r="BM16" s="9">
        <v>1206129.8642819999</v>
      </c>
      <c r="BN16" s="9">
        <v>1707209.262950459</v>
      </c>
      <c r="BO16" s="9">
        <v>256144.66581683457</v>
      </c>
      <c r="BP16" s="9">
        <v>42066670.948136546</v>
      </c>
      <c r="BQ16" s="9">
        <v>46262.218084739477</v>
      </c>
      <c r="BR16" s="9">
        <v>71964.3893721317</v>
      </c>
      <c r="BS16" s="9">
        <v>246803.44494276762</v>
      </c>
      <c r="BT16" s="9">
        <v>9406.6774062573131</v>
      </c>
      <c r="BU16" s="20"/>
    </row>
    <row r="17" spans="2:73" x14ac:dyDescent="0.2">
      <c r="B17" s="4" t="s">
        <v>41</v>
      </c>
      <c r="C17" s="12">
        <v>10</v>
      </c>
      <c r="D17" s="19"/>
      <c r="E17" s="9">
        <f t="shared" si="2"/>
        <v>2066487.4768012385</v>
      </c>
      <c r="F17" s="9">
        <f t="shared" si="0"/>
        <v>3.0205142957618634</v>
      </c>
      <c r="G17" s="9">
        <f t="shared" si="0"/>
        <v>5.2776381274895097E-3</v>
      </c>
      <c r="H17" s="9">
        <f t="shared" si="0"/>
        <v>43992.487862643757</v>
      </c>
      <c r="I17" s="9">
        <f t="shared" si="0"/>
        <v>1223047.6223416948</v>
      </c>
      <c r="J17" s="9">
        <f t="shared" si="0"/>
        <v>0.49940552271075467</v>
      </c>
      <c r="K17" s="9">
        <f t="shared" si="0"/>
        <v>128364.69040601171</v>
      </c>
      <c r="L17" s="9">
        <f t="shared" si="0"/>
        <v>2249.3798591001478</v>
      </c>
      <c r="M17" s="9">
        <f t="shared" si="0"/>
        <v>2406.4461141048578</v>
      </c>
      <c r="N17" s="9">
        <f t="shared" si="0"/>
        <v>2341.5488938108274</v>
      </c>
      <c r="O17" s="9">
        <f t="shared" si="0"/>
        <v>4051.8965973419126</v>
      </c>
      <c r="P17" s="9">
        <f t="shared" si="0"/>
        <v>523.28067288816328</v>
      </c>
      <c r="Q17" s="9">
        <f t="shared" si="0"/>
        <v>45.949763853830802</v>
      </c>
      <c r="R17" s="9">
        <f t="shared" si="0"/>
        <v>9401407.0998303778</v>
      </c>
      <c r="S17" s="9">
        <f t="shared" si="0"/>
        <v>24992.817015466746</v>
      </c>
      <c r="T17" s="9">
        <f t="shared" si="0"/>
        <v>35790.983663315186</v>
      </c>
      <c r="U17" s="9">
        <f t="shared" si="0"/>
        <v>91984.913673297153</v>
      </c>
      <c r="V17" s="9">
        <f t="shared" si="1"/>
        <v>193886.64003244042</v>
      </c>
      <c r="W17" s="9">
        <f t="shared" si="1"/>
        <v>9873.847314173734</v>
      </c>
      <c r="X17" s="9">
        <f t="shared" si="1"/>
        <v>-314.21707634245104</v>
      </c>
      <c r="Y17" s="9">
        <f t="shared" si="1"/>
        <v>266520.91953960719</v>
      </c>
      <c r="Z17" s="9">
        <f t="shared" si="1"/>
        <v>9297.3672769704317</v>
      </c>
      <c r="AA17" s="20"/>
      <c r="AB17" s="9">
        <v>1799079.236887445</v>
      </c>
      <c r="AC17" s="9">
        <v>17.67757099517679</v>
      </c>
      <c r="AD17" s="9">
        <v>1.7480382480762793E-2</v>
      </c>
      <c r="AE17" s="9">
        <v>129601.77786691183</v>
      </c>
      <c r="AF17" s="9">
        <v>2275895.9108412475</v>
      </c>
      <c r="AG17" s="9">
        <v>1.3389609180138036</v>
      </c>
      <c r="AH17" s="9">
        <v>226539.82153767577</v>
      </c>
      <c r="AI17" s="9">
        <v>6721.4576449100359</v>
      </c>
      <c r="AJ17" s="9">
        <v>5656.7255183771376</v>
      </c>
      <c r="AK17" s="9">
        <v>6891.8471509131496</v>
      </c>
      <c r="AL17" s="9">
        <v>11505.473887158598</v>
      </c>
      <c r="AM17" s="9">
        <v>8276.7546827757833</v>
      </c>
      <c r="AN17" s="9">
        <v>219.52505714246252</v>
      </c>
      <c r="AO17" s="9">
        <v>24276261.946743637</v>
      </c>
      <c r="AP17" s="9">
        <v>1365137.1106621327</v>
      </c>
      <c r="AQ17" s="9">
        <v>1932690.1647193804</v>
      </c>
      <c r="AR17" s="9">
        <v>376590.09791422449</v>
      </c>
      <c r="AS17" s="9">
        <v>46934632.137961954</v>
      </c>
      <c r="AT17" s="9">
        <v>61276.311852773113</v>
      </c>
      <c r="AU17" s="9">
        <v>79646.215559359451</v>
      </c>
      <c r="AV17" s="9">
        <v>540746.96947601554</v>
      </c>
      <c r="AW17" s="9">
        <v>19749.231061700779</v>
      </c>
      <c r="AX17" s="20"/>
      <c r="AY17" s="9">
        <v>-267408.2399137934</v>
      </c>
      <c r="AZ17" s="9">
        <v>14.657056699414927</v>
      </c>
      <c r="BA17" s="9">
        <v>1.2202744353273284E-2</v>
      </c>
      <c r="BB17" s="9">
        <v>85609.29000426807</v>
      </c>
      <c r="BC17" s="9">
        <v>1052848.2884995528</v>
      </c>
      <c r="BD17" s="9">
        <v>0.8395553953030489</v>
      </c>
      <c r="BE17" s="9">
        <v>98175.131131664064</v>
      </c>
      <c r="BF17" s="9">
        <v>4472.0777858098882</v>
      </c>
      <c r="BG17" s="9">
        <v>3250.2794042722799</v>
      </c>
      <c r="BH17" s="9">
        <v>4550.2982571023222</v>
      </c>
      <c r="BI17" s="9">
        <v>7453.5772898166852</v>
      </c>
      <c r="BJ17" s="9">
        <v>7753.47400988762</v>
      </c>
      <c r="BK17" s="9">
        <v>173.57529328863171</v>
      </c>
      <c r="BL17" s="9">
        <v>14874854.846913259</v>
      </c>
      <c r="BM17" s="9">
        <v>1340144.293646666</v>
      </c>
      <c r="BN17" s="9">
        <v>1896899.1810560653</v>
      </c>
      <c r="BO17" s="9">
        <v>284605.18424092734</v>
      </c>
      <c r="BP17" s="9">
        <v>46740745.497929513</v>
      </c>
      <c r="BQ17" s="9">
        <v>51402.464538599379</v>
      </c>
      <c r="BR17" s="9">
        <v>79960.432635701902</v>
      </c>
      <c r="BS17" s="9">
        <v>274226.04993640835</v>
      </c>
      <c r="BT17" s="9">
        <v>10451.863784730347</v>
      </c>
      <c r="BU17" s="20"/>
    </row>
    <row r="18" spans="2:73" x14ac:dyDescent="0.2">
      <c r="B18" s="4" t="s">
        <v>41</v>
      </c>
      <c r="C18" s="12">
        <v>11</v>
      </c>
      <c r="D18" s="19"/>
      <c r="E18" s="9">
        <f t="shared" si="2"/>
        <v>2313550.9127819585</v>
      </c>
      <c r="F18" s="9">
        <f t="shared" si="0"/>
        <v>3.3720279439085488</v>
      </c>
      <c r="G18" s="9">
        <f t="shared" si="0"/>
        <v>5.8724319306094515E-3</v>
      </c>
      <c r="H18" s="9">
        <f t="shared" si="0"/>
        <v>48967.465056438057</v>
      </c>
      <c r="I18" s="9">
        <f t="shared" si="0"/>
        <v>1353677.5701278625</v>
      </c>
      <c r="J18" s="9">
        <f t="shared" si="0"/>
        <v>0.55276323989033038</v>
      </c>
      <c r="K18" s="9">
        <f t="shared" si="0"/>
        <v>141236.09800070379</v>
      </c>
      <c r="L18" s="9">
        <f t="shared" si="0"/>
        <v>2497.0489852311603</v>
      </c>
      <c r="M18" s="9">
        <f t="shared" si="0"/>
        <v>2674.0611252368449</v>
      </c>
      <c r="N18" s="9">
        <f t="shared" si="0"/>
        <v>2599.286715430907</v>
      </c>
      <c r="O18" s="9">
        <f t="shared" si="0"/>
        <v>4519.2653705556022</v>
      </c>
      <c r="P18" s="9">
        <f t="shared" si="0"/>
        <v>591.15085333873139</v>
      </c>
      <c r="Q18" s="9">
        <f t="shared" si="0"/>
        <v>51.320508267593937</v>
      </c>
      <c r="R18" s="9">
        <f t="shared" si="0"/>
        <v>10607655.089648405</v>
      </c>
      <c r="S18" s="9">
        <f t="shared" si="0"/>
        <v>29979.731911912328</v>
      </c>
      <c r="T18" s="9">
        <f t="shared" si="0"/>
        <v>42938.819442346925</v>
      </c>
      <c r="U18" s="9">
        <f t="shared" si="0"/>
        <v>102398.11781387671</v>
      </c>
      <c r="V18" s="9">
        <f t="shared" si="1"/>
        <v>303429.74392516166</v>
      </c>
      <c r="W18" s="9">
        <f t="shared" si="1"/>
        <v>12094.14065673609</v>
      </c>
      <c r="X18" s="9">
        <f t="shared" si="1"/>
        <v>-43.323318786686286</v>
      </c>
      <c r="Y18" s="9">
        <f t="shared" si="1"/>
        <v>295025.04592047294</v>
      </c>
      <c r="Z18" s="9">
        <f t="shared" si="1"/>
        <v>10301.731866444965</v>
      </c>
      <c r="AA18" s="20"/>
      <c r="AB18" s="9">
        <v>2019401.8488767862</v>
      </c>
      <c r="AC18" s="9">
        <v>19.494790313264964</v>
      </c>
      <c r="AD18" s="9">
        <v>1.9295450719210069E-2</v>
      </c>
      <c r="AE18" s="9">
        <v>143137.68406113295</v>
      </c>
      <c r="AF18" s="9">
        <v>2511810.6874773712</v>
      </c>
      <c r="AG18" s="9">
        <v>1.4762741747236836</v>
      </c>
      <c r="AH18" s="9">
        <v>249228.74224553429</v>
      </c>
      <c r="AI18" s="9">
        <v>7416.3345496220363</v>
      </c>
      <c r="AJ18" s="9">
        <v>6249.3684699363512</v>
      </c>
      <c r="AK18" s="9">
        <v>7604.6147982434613</v>
      </c>
      <c r="AL18" s="9">
        <v>12718.200389353955</v>
      </c>
      <c r="AM18" s="9">
        <v>9119.97226421511</v>
      </c>
      <c r="AN18" s="9">
        <v>242.25333088508873</v>
      </c>
      <c r="AO18" s="9">
        <v>26969995.421252996</v>
      </c>
      <c r="AP18" s="9">
        <v>1504138.4549232456</v>
      </c>
      <c r="AQ18" s="9">
        <v>2129527.9186040182</v>
      </c>
      <c r="AR18" s="9">
        <v>415463.82047889684</v>
      </c>
      <c r="AS18" s="9">
        <v>51718249.791647635</v>
      </c>
      <c r="AT18" s="9">
        <v>68636.851649195421</v>
      </c>
      <c r="AU18" s="9">
        <v>87913.152580485374</v>
      </c>
      <c r="AV18" s="9">
        <v>596673.70085052203</v>
      </c>
      <c r="AW18" s="9">
        <v>21798.782029648348</v>
      </c>
      <c r="AX18" s="20"/>
      <c r="AY18" s="9">
        <v>-294149.06390517234</v>
      </c>
      <c r="AZ18" s="9">
        <v>16.122762369356415</v>
      </c>
      <c r="BA18" s="9">
        <v>1.3423018788600617E-2</v>
      </c>
      <c r="BB18" s="9">
        <v>94170.219004694896</v>
      </c>
      <c r="BC18" s="9">
        <v>1158133.1173495087</v>
      </c>
      <c r="BD18" s="9">
        <v>0.92351093483335323</v>
      </c>
      <c r="BE18" s="9">
        <v>107992.64424483052</v>
      </c>
      <c r="BF18" s="9">
        <v>4919.2855643908761</v>
      </c>
      <c r="BG18" s="9">
        <v>3575.3073446995063</v>
      </c>
      <c r="BH18" s="9">
        <v>5005.3280828125544</v>
      </c>
      <c r="BI18" s="9">
        <v>8198.9350187983528</v>
      </c>
      <c r="BJ18" s="9">
        <v>8528.8214108763786</v>
      </c>
      <c r="BK18" s="9">
        <v>190.93282261749479</v>
      </c>
      <c r="BL18" s="9">
        <v>16362340.331604591</v>
      </c>
      <c r="BM18" s="9">
        <v>1474158.7230113333</v>
      </c>
      <c r="BN18" s="9">
        <v>2086589.0991616712</v>
      </c>
      <c r="BO18" s="9">
        <v>313065.70266502013</v>
      </c>
      <c r="BP18" s="9">
        <v>51414820.047722474</v>
      </c>
      <c r="BQ18" s="9">
        <v>56542.710992459331</v>
      </c>
      <c r="BR18" s="9">
        <v>87956.47589927206</v>
      </c>
      <c r="BS18" s="9">
        <v>301648.65493004909</v>
      </c>
      <c r="BT18" s="9">
        <v>11497.050163203383</v>
      </c>
      <c r="BU18" s="20"/>
    </row>
    <row r="19" spans="2:73" x14ac:dyDescent="0.2">
      <c r="B19" s="4" t="s">
        <v>41</v>
      </c>
      <c r="C19" s="12">
        <v>12</v>
      </c>
      <c r="D19" s="19"/>
      <c r="E19" s="9">
        <f t="shared" si="2"/>
        <v>2539230.9157994026</v>
      </c>
      <c r="F19" s="9">
        <f t="shared" si="0"/>
        <v>3.7235206067142492</v>
      </c>
      <c r="G19" s="9">
        <f t="shared" si="0"/>
        <v>6.4671963265874235E-3</v>
      </c>
      <c r="H19" s="9">
        <f t="shared" si="0"/>
        <v>53942.206757172578</v>
      </c>
      <c r="I19" s="9">
        <f t="shared" si="0"/>
        <v>1484304.0463000333</v>
      </c>
      <c r="J19" s="9">
        <f t="shared" si="0"/>
        <v>0.60611949415290711</v>
      </c>
      <c r="K19" s="9">
        <f t="shared" si="0"/>
        <v>154107.49613521411</v>
      </c>
      <c r="L19" s="9">
        <f t="shared" si="0"/>
        <v>2744.7078299201776</v>
      </c>
      <c r="M19" s="9">
        <f t="shared" si="0"/>
        <v>2941.6647928258335</v>
      </c>
      <c r="N19" s="9">
        <f t="shared" si="0"/>
        <v>2857.013900772994</v>
      </c>
      <c r="O19" s="9">
        <f t="shared" si="0"/>
        <v>4986.6061145103085</v>
      </c>
      <c r="P19" s="9">
        <f t="shared" si="0"/>
        <v>659.01442396580205</v>
      </c>
      <c r="Q19" s="9">
        <f t="shared" si="0"/>
        <v>56.690903114597177</v>
      </c>
      <c r="R19" s="9">
        <f t="shared" si="0"/>
        <v>11813776.540196471</v>
      </c>
      <c r="S19" s="9">
        <f t="shared" si="0"/>
        <v>34965.566858560545</v>
      </c>
      <c r="T19" s="9">
        <f t="shared" si="0"/>
        <v>50085.106535980944</v>
      </c>
      <c r="U19" s="9">
        <f t="shared" si="0"/>
        <v>112810.85813795705</v>
      </c>
      <c r="V19" s="9">
        <f t="shared" si="1"/>
        <v>412933.31483896822</v>
      </c>
      <c r="W19" s="9">
        <f t="shared" si="1"/>
        <v>14313.850089008512</v>
      </c>
      <c r="X19" s="9">
        <f t="shared" si="1"/>
        <v>227.45559138907993</v>
      </c>
      <c r="Y19" s="9">
        <f t="shared" si="1"/>
        <v>323528.41115752904</v>
      </c>
      <c r="Z19" s="9">
        <f t="shared" si="1"/>
        <v>11306.066247364521</v>
      </c>
      <c r="AA19" s="20"/>
      <c r="AB19" s="9">
        <v>2218341.0279028509</v>
      </c>
      <c r="AC19" s="9">
        <v>21.311988646012153</v>
      </c>
      <c r="AD19" s="9">
        <v>2.1110489550515359E-2</v>
      </c>
      <c r="AE19" s="9">
        <v>156673.35476229427</v>
      </c>
      <c r="AF19" s="9">
        <v>2747721.9924994977</v>
      </c>
      <c r="AG19" s="9">
        <v>1.6135859685165652</v>
      </c>
      <c r="AH19" s="9">
        <v>271917.65349321102</v>
      </c>
      <c r="AI19" s="9">
        <v>8111.2011728920443</v>
      </c>
      <c r="AJ19" s="9">
        <v>6842.0000779525681</v>
      </c>
      <c r="AK19" s="9">
        <v>8317.3718092957824</v>
      </c>
      <c r="AL19" s="9">
        <v>13930.898862290323</v>
      </c>
      <c r="AM19" s="9">
        <v>9963.1832358309439</v>
      </c>
      <c r="AN19" s="9">
        <v>264.98125506095516</v>
      </c>
      <c r="AO19" s="9">
        <v>29663602.356492378</v>
      </c>
      <c r="AP19" s="9">
        <v>1643138.7192345599</v>
      </c>
      <c r="AQ19" s="9">
        <v>2326364.123803257</v>
      </c>
      <c r="AR19" s="9">
        <v>454337.07922706968</v>
      </c>
      <c r="AS19" s="9">
        <v>56501827.912354372</v>
      </c>
      <c r="AT19" s="9">
        <v>75996.807535327767</v>
      </c>
      <c r="AU19" s="9">
        <v>96179.974754231371</v>
      </c>
      <c r="AV19" s="9">
        <v>652599.67108121898</v>
      </c>
      <c r="AW19" s="9">
        <v>23848.302789040939</v>
      </c>
      <c r="AX19" s="20"/>
      <c r="AY19" s="9">
        <v>-320889.88789655187</v>
      </c>
      <c r="AZ19" s="9">
        <v>17.588468039297904</v>
      </c>
      <c r="BA19" s="9">
        <v>1.4643293223927935E-2</v>
      </c>
      <c r="BB19" s="9">
        <v>102731.14800512169</v>
      </c>
      <c r="BC19" s="9">
        <v>1263417.9461994644</v>
      </c>
      <c r="BD19" s="9">
        <v>1.0074664743636581</v>
      </c>
      <c r="BE19" s="9">
        <v>117810.15735799693</v>
      </c>
      <c r="BF19" s="9">
        <v>5366.4933429718667</v>
      </c>
      <c r="BG19" s="9">
        <v>3900.3352851267346</v>
      </c>
      <c r="BH19" s="9">
        <v>5460.3579085227884</v>
      </c>
      <c r="BI19" s="9">
        <v>8944.2927477800149</v>
      </c>
      <c r="BJ19" s="9">
        <v>9304.1688118651418</v>
      </c>
      <c r="BK19" s="9">
        <v>208.29035194635799</v>
      </c>
      <c r="BL19" s="9">
        <v>17849825.816295907</v>
      </c>
      <c r="BM19" s="9">
        <v>1608173.1523759994</v>
      </c>
      <c r="BN19" s="9">
        <v>2276279.0172672761</v>
      </c>
      <c r="BO19" s="9">
        <v>341526.22108911263</v>
      </c>
      <c r="BP19" s="9">
        <v>56088894.597515404</v>
      </c>
      <c r="BQ19" s="9">
        <v>61682.957446319255</v>
      </c>
      <c r="BR19" s="9">
        <v>95952.519162842291</v>
      </c>
      <c r="BS19" s="9">
        <v>329071.25992368994</v>
      </c>
      <c r="BT19" s="9">
        <v>12542.236541676419</v>
      </c>
      <c r="BU19" s="20"/>
    </row>
    <row r="20" spans="2:73" x14ac:dyDescent="0.2">
      <c r="B20" s="4" t="s">
        <v>41</v>
      </c>
      <c r="C20" s="12">
        <v>13</v>
      </c>
      <c r="D20" s="19"/>
      <c r="E20" s="9">
        <f t="shared" si="2"/>
        <v>2764910.918816844</v>
      </c>
      <c r="F20" s="9">
        <f t="shared" si="0"/>
        <v>4.0750132695199355</v>
      </c>
      <c r="G20" s="9">
        <f t="shared" si="0"/>
        <v>7.0619607225653573E-3</v>
      </c>
      <c r="H20" s="9">
        <f t="shared" si="0"/>
        <v>58916.948457906896</v>
      </c>
      <c r="I20" s="9">
        <f t="shared" si="0"/>
        <v>1614930.5224722028</v>
      </c>
      <c r="J20" s="9">
        <f t="shared" si="0"/>
        <v>0.65947574841548184</v>
      </c>
      <c r="K20" s="9">
        <f t="shared" si="0"/>
        <v>166978.8942697242</v>
      </c>
      <c r="L20" s="9">
        <f t="shared" si="0"/>
        <v>2992.366674609194</v>
      </c>
      <c r="M20" s="9">
        <f t="shared" si="0"/>
        <v>3209.2684604148171</v>
      </c>
      <c r="N20" s="9">
        <f t="shared" si="0"/>
        <v>3114.7410861150747</v>
      </c>
      <c r="O20" s="9">
        <f t="shared" si="0"/>
        <v>5453.9468584649821</v>
      </c>
      <c r="P20" s="9">
        <f t="shared" si="0"/>
        <v>726.87799459286543</v>
      </c>
      <c r="Q20" s="9">
        <f t="shared" si="0"/>
        <v>62.061297961600133</v>
      </c>
      <c r="R20" s="9">
        <f t="shared" si="0"/>
        <v>13019897.990744498</v>
      </c>
      <c r="S20" s="9">
        <f t="shared" si="0"/>
        <v>39951.4018052069</v>
      </c>
      <c r="T20" s="9">
        <f t="shared" si="0"/>
        <v>57231.39362961147</v>
      </c>
      <c r="U20" s="9">
        <f t="shared" si="0"/>
        <v>123223.59846203664</v>
      </c>
      <c r="V20" s="9">
        <f t="shared" si="1"/>
        <v>522436.88575267792</v>
      </c>
      <c r="W20" s="9">
        <f t="shared" si="1"/>
        <v>16533.559521280855</v>
      </c>
      <c r="X20" s="9">
        <f t="shared" si="1"/>
        <v>498.23450156484614</v>
      </c>
      <c r="Y20" s="9">
        <f t="shared" si="1"/>
        <v>352031.77639458451</v>
      </c>
      <c r="Z20" s="9">
        <f t="shared" si="1"/>
        <v>12310.400628284055</v>
      </c>
      <c r="AA20" s="20"/>
      <c r="AB20" s="9">
        <v>2417280.206928913</v>
      </c>
      <c r="AC20" s="9">
        <v>23.129186978759328</v>
      </c>
      <c r="AD20" s="9">
        <v>2.2925528381820628E-2</v>
      </c>
      <c r="AE20" s="9">
        <v>170209.02546345539</v>
      </c>
      <c r="AF20" s="9">
        <v>2983633.2975216215</v>
      </c>
      <c r="AG20" s="9">
        <v>1.7508977623094446</v>
      </c>
      <c r="AH20" s="9">
        <v>294606.56474088749</v>
      </c>
      <c r="AI20" s="9">
        <v>8806.0677961620459</v>
      </c>
      <c r="AJ20" s="9">
        <v>7434.6316859687804</v>
      </c>
      <c r="AK20" s="9">
        <v>9030.1288203480926</v>
      </c>
      <c r="AL20" s="9">
        <v>15143.597335226676</v>
      </c>
      <c r="AM20" s="9">
        <v>10806.39420744677</v>
      </c>
      <c r="AN20" s="9">
        <v>287.70917923682129</v>
      </c>
      <c r="AO20" s="9">
        <v>32357209.291731734</v>
      </c>
      <c r="AP20" s="9">
        <v>1782138.9835458726</v>
      </c>
      <c r="AQ20" s="9">
        <v>2523200.3290024945</v>
      </c>
      <c r="AR20" s="9">
        <v>493210.33797524188</v>
      </c>
      <c r="AS20" s="9">
        <v>61285406.03306105</v>
      </c>
      <c r="AT20" s="9">
        <v>83356.76342146004</v>
      </c>
      <c r="AU20" s="9">
        <v>104446.79692797728</v>
      </c>
      <c r="AV20" s="9">
        <v>708525.64131191524</v>
      </c>
      <c r="AW20" s="9">
        <v>25897.823548433509</v>
      </c>
      <c r="AX20" s="20"/>
      <c r="AY20" s="9">
        <v>-347630.71188793099</v>
      </c>
      <c r="AZ20" s="9">
        <v>19.054173709239393</v>
      </c>
      <c r="BA20" s="9">
        <v>1.586356765925527E-2</v>
      </c>
      <c r="BB20" s="9">
        <v>111292.07700554849</v>
      </c>
      <c r="BC20" s="9">
        <v>1368702.7750494187</v>
      </c>
      <c r="BD20" s="9">
        <v>1.0914220138939628</v>
      </c>
      <c r="BE20" s="9">
        <v>127627.67047116329</v>
      </c>
      <c r="BF20" s="9">
        <v>5813.7011215528519</v>
      </c>
      <c r="BG20" s="9">
        <v>4225.3632255539633</v>
      </c>
      <c r="BH20" s="9">
        <v>5915.3877342330179</v>
      </c>
      <c r="BI20" s="9">
        <v>9689.6504767616934</v>
      </c>
      <c r="BJ20" s="9">
        <v>10079.516212853905</v>
      </c>
      <c r="BK20" s="9">
        <v>225.64788127522115</v>
      </c>
      <c r="BL20" s="9">
        <v>19337311.300987236</v>
      </c>
      <c r="BM20" s="9">
        <v>1742187.5817406657</v>
      </c>
      <c r="BN20" s="9">
        <v>2465968.935372883</v>
      </c>
      <c r="BO20" s="9">
        <v>369986.73951320525</v>
      </c>
      <c r="BP20" s="9">
        <v>60762969.147308372</v>
      </c>
      <c r="BQ20" s="9">
        <v>66823.203900179185</v>
      </c>
      <c r="BR20" s="9">
        <v>103948.56242641243</v>
      </c>
      <c r="BS20" s="9">
        <v>356493.86491733073</v>
      </c>
      <c r="BT20" s="9">
        <v>13587.422920149455</v>
      </c>
      <c r="BU20" s="20"/>
    </row>
    <row r="21" spans="2:73" x14ac:dyDescent="0.2">
      <c r="B21" s="4" t="s">
        <v>41</v>
      </c>
      <c r="C21" s="12">
        <v>14</v>
      </c>
      <c r="D21" s="19"/>
      <c r="E21" s="9">
        <f t="shared" si="2"/>
        <v>3033357.7877608463</v>
      </c>
      <c r="F21" s="9">
        <f t="shared" si="0"/>
        <v>4.4389953241666227</v>
      </c>
      <c r="G21" s="9">
        <f t="shared" si="0"/>
        <v>7.6704228636853243E-3</v>
      </c>
      <c r="H21" s="9">
        <f t="shared" si="0"/>
        <v>64066.299886701308</v>
      </c>
      <c r="I21" s="9">
        <f t="shared" si="0"/>
        <v>1747860.8398333737</v>
      </c>
      <c r="J21" s="9">
        <f t="shared" si="0"/>
        <v>0.71365113134505798</v>
      </c>
      <c r="K21" s="9">
        <f t="shared" si="0"/>
        <v>179876.99096441659</v>
      </c>
      <c r="L21" s="9">
        <f t="shared" si="0"/>
        <v>3243.6409932402139</v>
      </c>
      <c r="M21" s="9">
        <f t="shared" si="0"/>
        <v>3484.0128747968065</v>
      </c>
      <c r="N21" s="9">
        <f t="shared" si="0"/>
        <v>3376.3206712351575</v>
      </c>
      <c r="O21" s="9">
        <f t="shared" si="0"/>
        <v>5931.4932664286953</v>
      </c>
      <c r="P21" s="9">
        <f t="shared" si="0"/>
        <v>798.61344379343791</v>
      </c>
      <c r="Q21" s="9">
        <f t="shared" si="0"/>
        <v>67.559475250363363</v>
      </c>
      <c r="R21" s="9">
        <f t="shared" si="0"/>
        <v>14247755.09756254</v>
      </c>
      <c r="S21" s="9">
        <f t="shared" si="0"/>
        <v>45483.639401653549</v>
      </c>
      <c r="T21" s="9">
        <f t="shared" si="0"/>
        <v>65163.549858643673</v>
      </c>
      <c r="U21" s="9">
        <f t="shared" si="0"/>
        <v>134114.8823776163</v>
      </c>
      <c r="V21" s="9">
        <f t="shared" si="1"/>
        <v>650427.84864546359</v>
      </c>
      <c r="W21" s="9">
        <f t="shared" si="1"/>
        <v>18861.846323843245</v>
      </c>
      <c r="X21" s="9">
        <f t="shared" si="1"/>
        <v>890.06706162061892</v>
      </c>
      <c r="Y21" s="9">
        <f t="shared" si="1"/>
        <v>381084.84650045045</v>
      </c>
      <c r="Z21" s="9">
        <f t="shared" si="1"/>
        <v>13338.424630258611</v>
      </c>
      <c r="AA21" s="20"/>
      <c r="AB21" s="9">
        <v>2658986.2518815361</v>
      </c>
      <c r="AC21" s="9">
        <v>24.958874703347512</v>
      </c>
      <c r="AD21" s="9">
        <v>2.4754264958267921E-2</v>
      </c>
      <c r="AE21" s="9">
        <v>183919.30589267664</v>
      </c>
      <c r="AF21" s="9">
        <v>3221848.4437327478</v>
      </c>
      <c r="AG21" s="9">
        <v>1.8890286847693256</v>
      </c>
      <c r="AH21" s="9">
        <v>317322.1745487462</v>
      </c>
      <c r="AI21" s="9">
        <v>9504.5498933740528</v>
      </c>
      <c r="AJ21" s="9">
        <v>8034.4040407779976</v>
      </c>
      <c r="AK21" s="9">
        <v>9746.7382311784113</v>
      </c>
      <c r="AL21" s="9">
        <v>16366.501472172045</v>
      </c>
      <c r="AM21" s="9">
        <v>11653.477057636104</v>
      </c>
      <c r="AN21" s="9">
        <v>310.5648858544476</v>
      </c>
      <c r="AO21" s="9">
        <v>35072551.883241102</v>
      </c>
      <c r="AP21" s="9">
        <v>1921685.6505069868</v>
      </c>
      <c r="AQ21" s="9">
        <v>2720822.4033371336</v>
      </c>
      <c r="AR21" s="9">
        <v>532562.14031491452</v>
      </c>
      <c r="AS21" s="9">
        <v>66087471.545746759</v>
      </c>
      <c r="AT21" s="9">
        <v>90825.296677882405</v>
      </c>
      <c r="AU21" s="9">
        <v>112834.67275160327</v>
      </c>
      <c r="AV21" s="9">
        <v>765001.3164114221</v>
      </c>
      <c r="AW21" s="9">
        <v>27971.033928881097</v>
      </c>
      <c r="AX21" s="20"/>
      <c r="AY21" s="9">
        <v>-374371.53587931045</v>
      </c>
      <c r="AZ21" s="9">
        <v>20.519879379180889</v>
      </c>
      <c r="BA21" s="9">
        <v>1.7083842094582597E-2</v>
      </c>
      <c r="BB21" s="9">
        <v>119853.00600597533</v>
      </c>
      <c r="BC21" s="9">
        <v>1473987.6038993741</v>
      </c>
      <c r="BD21" s="9">
        <v>1.1753775534242676</v>
      </c>
      <c r="BE21" s="9">
        <v>137445.18358432961</v>
      </c>
      <c r="BF21" s="9">
        <v>6260.9089001338389</v>
      </c>
      <c r="BG21" s="9">
        <v>4550.3911659811911</v>
      </c>
      <c r="BH21" s="9">
        <v>6370.4175599432538</v>
      </c>
      <c r="BI21" s="9">
        <v>10435.00820574335</v>
      </c>
      <c r="BJ21" s="9">
        <v>10854.863613842666</v>
      </c>
      <c r="BK21" s="9">
        <v>243.00541060408423</v>
      </c>
      <c r="BL21" s="9">
        <v>20824796.785678562</v>
      </c>
      <c r="BM21" s="9">
        <v>1876202.0111053332</v>
      </c>
      <c r="BN21" s="9">
        <v>2655658.8534784899</v>
      </c>
      <c r="BO21" s="9">
        <v>398447.25793729821</v>
      </c>
      <c r="BP21" s="9">
        <v>65437043.697101295</v>
      </c>
      <c r="BQ21" s="9">
        <v>71963.45035403916</v>
      </c>
      <c r="BR21" s="9">
        <v>111944.60568998265</v>
      </c>
      <c r="BS21" s="9">
        <v>383916.46991097165</v>
      </c>
      <c r="BT21" s="9">
        <v>14632.609298622487</v>
      </c>
      <c r="BU21" s="20"/>
    </row>
    <row r="22" spans="2:73" x14ac:dyDescent="0.2">
      <c r="B22" s="4" t="s">
        <v>41</v>
      </c>
      <c r="C22" s="12">
        <v>15</v>
      </c>
      <c r="D22" s="19"/>
      <c r="E22" s="9">
        <f t="shared" si="2"/>
        <v>3259037.7907782989</v>
      </c>
      <c r="F22" s="9">
        <f t="shared" si="0"/>
        <v>4.7904879869723942</v>
      </c>
      <c r="G22" s="9">
        <f t="shared" si="0"/>
        <v>8.2651872596633431E-3</v>
      </c>
      <c r="H22" s="9">
        <f t="shared" si="0"/>
        <v>69041.041587436353</v>
      </c>
      <c r="I22" s="9">
        <f t="shared" si="0"/>
        <v>1878487.3160055529</v>
      </c>
      <c r="J22" s="9">
        <f t="shared" si="0"/>
        <v>0.76700738560763893</v>
      </c>
      <c r="K22" s="9">
        <f t="shared" si="0"/>
        <v>192748.38909892767</v>
      </c>
      <c r="L22" s="9">
        <f t="shared" si="0"/>
        <v>3491.2998379292576</v>
      </c>
      <c r="M22" s="9">
        <f t="shared" si="0"/>
        <v>3751.6165423858156</v>
      </c>
      <c r="N22" s="9">
        <f t="shared" si="0"/>
        <v>3634.0478565772755</v>
      </c>
      <c r="O22" s="9">
        <f t="shared" si="0"/>
        <v>6398.8340103834344</v>
      </c>
      <c r="P22" s="9">
        <f t="shared" si="0"/>
        <v>866.47701442053585</v>
      </c>
      <c r="Q22" s="9">
        <f t="shared" si="0"/>
        <v>72.92987009736737</v>
      </c>
      <c r="R22" s="9">
        <f t="shared" si="0"/>
        <v>15453876.548110709</v>
      </c>
      <c r="S22" s="9">
        <f t="shared" si="0"/>
        <v>50469.47434830619</v>
      </c>
      <c r="T22" s="9">
        <f t="shared" si="0"/>
        <v>72309.836952283047</v>
      </c>
      <c r="U22" s="9">
        <f t="shared" si="0"/>
        <v>144527.62270169781</v>
      </c>
      <c r="V22" s="9">
        <f t="shared" si="1"/>
        <v>759931.41955937445</v>
      </c>
      <c r="W22" s="9">
        <f t="shared" si="1"/>
        <v>21081.555756115951</v>
      </c>
      <c r="X22" s="9">
        <f t="shared" si="1"/>
        <v>1160.8459717967635</v>
      </c>
      <c r="Y22" s="9">
        <f t="shared" si="1"/>
        <v>409588.21173750865</v>
      </c>
      <c r="Z22" s="9">
        <f t="shared" si="1"/>
        <v>14342.759011178237</v>
      </c>
      <c r="AA22" s="20"/>
      <c r="AB22" s="9">
        <v>2857925.4309076094</v>
      </c>
      <c r="AC22" s="9">
        <v>26.776073036094768</v>
      </c>
      <c r="AD22" s="9">
        <v>2.6569303789573274E-2</v>
      </c>
      <c r="AE22" s="9">
        <v>197454.97659383845</v>
      </c>
      <c r="AF22" s="9">
        <v>3457759.7487548823</v>
      </c>
      <c r="AG22" s="9">
        <v>2.0263404785622119</v>
      </c>
      <c r="AH22" s="9">
        <v>340011.08579642372</v>
      </c>
      <c r="AI22" s="9">
        <v>10199.416516644087</v>
      </c>
      <c r="AJ22" s="9">
        <v>8627.0356487942336</v>
      </c>
      <c r="AK22" s="9">
        <v>10459.495242230756</v>
      </c>
      <c r="AL22" s="9">
        <v>17579.199945108452</v>
      </c>
      <c r="AM22" s="9">
        <v>12496.688029251964</v>
      </c>
      <c r="AN22" s="9">
        <v>333.2928100303148</v>
      </c>
      <c r="AO22" s="9">
        <v>37766158.818480588</v>
      </c>
      <c r="AP22" s="9">
        <v>2060685.9148183055</v>
      </c>
      <c r="AQ22" s="9">
        <v>2917658.6085363794</v>
      </c>
      <c r="AR22" s="9">
        <v>571435.39906308858</v>
      </c>
      <c r="AS22" s="9">
        <v>70871049.666453645</v>
      </c>
      <c r="AT22" s="9">
        <v>98185.252564015027</v>
      </c>
      <c r="AU22" s="9">
        <v>121101.49492534953</v>
      </c>
      <c r="AV22" s="9">
        <v>820927.28664212103</v>
      </c>
      <c r="AW22" s="9">
        <v>30020.554688273758</v>
      </c>
      <c r="AX22" s="20"/>
      <c r="AY22" s="9">
        <v>-401112.35987068963</v>
      </c>
      <c r="AZ22" s="9">
        <v>21.985585049122374</v>
      </c>
      <c r="BA22" s="9">
        <v>1.8304116529909931E-2</v>
      </c>
      <c r="BB22" s="9">
        <v>128413.9350064021</v>
      </c>
      <c r="BC22" s="9">
        <v>1579272.4327493294</v>
      </c>
      <c r="BD22" s="9">
        <v>1.259333092954573</v>
      </c>
      <c r="BE22" s="9">
        <v>147262.69669749605</v>
      </c>
      <c r="BF22" s="9">
        <v>6708.1166787148295</v>
      </c>
      <c r="BG22" s="9">
        <v>4875.419106408418</v>
      </c>
      <c r="BH22" s="9">
        <v>6825.4473856534805</v>
      </c>
      <c r="BI22" s="9">
        <v>11180.365934725018</v>
      </c>
      <c r="BJ22" s="9">
        <v>11630.211014831428</v>
      </c>
      <c r="BK22" s="9">
        <v>260.36293993294743</v>
      </c>
      <c r="BL22" s="9">
        <v>22312282.27036988</v>
      </c>
      <c r="BM22" s="9">
        <v>2010216.4404699993</v>
      </c>
      <c r="BN22" s="9">
        <v>2845348.7715840964</v>
      </c>
      <c r="BO22" s="9">
        <v>426907.77636139077</v>
      </c>
      <c r="BP22" s="9">
        <v>70111118.24689427</v>
      </c>
      <c r="BQ22" s="9">
        <v>77103.696807899076</v>
      </c>
      <c r="BR22" s="9">
        <v>119940.64895355277</v>
      </c>
      <c r="BS22" s="9">
        <v>411339.07490461238</v>
      </c>
      <c r="BT22" s="9">
        <v>15677.795677095521</v>
      </c>
      <c r="BU22" s="20"/>
    </row>
    <row r="23" spans="2:73" x14ac:dyDescent="0.2">
      <c r="B23" s="4" t="s">
        <v>41</v>
      </c>
      <c r="C23" s="12">
        <v>16</v>
      </c>
      <c r="D23" s="19"/>
      <c r="E23" s="9">
        <f t="shared" si="2"/>
        <v>3506101.2267590081</v>
      </c>
      <c r="F23" s="9">
        <f t="shared" si="0"/>
        <v>5.1420016351189943</v>
      </c>
      <c r="G23" s="9">
        <f t="shared" si="0"/>
        <v>8.8599810627832051E-3</v>
      </c>
      <c r="H23" s="9">
        <f t="shared" si="0"/>
        <v>74016.018781230028</v>
      </c>
      <c r="I23" s="9">
        <f t="shared" si="0"/>
        <v>2009117.2637917113</v>
      </c>
      <c r="J23" s="9">
        <f t="shared" si="0"/>
        <v>0.82036510278720787</v>
      </c>
      <c r="K23" s="9">
        <f t="shared" si="0"/>
        <v>205619.79669361879</v>
      </c>
      <c r="L23" s="9">
        <f t="shared" si="0"/>
        <v>3738.9689640602364</v>
      </c>
      <c r="M23" s="9">
        <f t="shared" si="0"/>
        <v>4019.231553517775</v>
      </c>
      <c r="N23" s="9">
        <f t="shared" si="0"/>
        <v>3891.7856781973214</v>
      </c>
      <c r="O23" s="9">
        <f t="shared" si="0"/>
        <v>6866.2027835970694</v>
      </c>
      <c r="P23" s="9">
        <f t="shared" si="0"/>
        <v>934.34719487107031</v>
      </c>
      <c r="Q23" s="9">
        <f t="shared" si="0"/>
        <v>78.300614511129424</v>
      </c>
      <c r="R23" s="9">
        <f t="shared" si="0"/>
        <v>16660124.537928604</v>
      </c>
      <c r="S23" s="9">
        <f t="shared" si="0"/>
        <v>55456.389244747348</v>
      </c>
      <c r="T23" s="9">
        <f t="shared" si="0"/>
        <v>79457.672731307335</v>
      </c>
      <c r="U23" s="9">
        <f t="shared" ref="U23:Z86" si="3">AR23-BO23</f>
        <v>154940.82684227568</v>
      </c>
      <c r="V23" s="9">
        <f t="shared" si="1"/>
        <v>869474.52345195413</v>
      </c>
      <c r="W23" s="9">
        <f t="shared" si="1"/>
        <v>23301.84909867798</v>
      </c>
      <c r="X23" s="9">
        <f t="shared" si="1"/>
        <v>1431.7397293521208</v>
      </c>
      <c r="Y23" s="9">
        <f t="shared" si="1"/>
        <v>438092.33811837173</v>
      </c>
      <c r="Z23" s="9">
        <f t="shared" si="1"/>
        <v>15347.123600652696</v>
      </c>
      <c r="AA23" s="20"/>
      <c r="AB23" s="9">
        <v>3078248.0428969394</v>
      </c>
      <c r="AC23" s="9">
        <v>28.593292354182864</v>
      </c>
      <c r="AD23" s="9">
        <v>2.8384372028020466E-2</v>
      </c>
      <c r="AE23" s="9">
        <v>210990.88278805889</v>
      </c>
      <c r="AF23" s="9">
        <v>3693674.5253909961</v>
      </c>
      <c r="AG23" s="9">
        <v>2.1636537352720855</v>
      </c>
      <c r="AH23" s="9">
        <v>362700.00650428119</v>
      </c>
      <c r="AI23" s="9">
        <v>10894.293421356055</v>
      </c>
      <c r="AJ23" s="9">
        <v>9219.6786003534198</v>
      </c>
      <c r="AK23" s="9">
        <v>11172.262889561036</v>
      </c>
      <c r="AL23" s="9">
        <v>18791.926447303758</v>
      </c>
      <c r="AM23" s="9">
        <v>13339.905610691254</v>
      </c>
      <c r="AN23" s="9">
        <v>356.02108377294002</v>
      </c>
      <c r="AO23" s="9">
        <v>40459892.292989813</v>
      </c>
      <c r="AP23" s="9">
        <v>2199687.259079413</v>
      </c>
      <c r="AQ23" s="9">
        <v>3114496.3624210088</v>
      </c>
      <c r="AR23" s="9">
        <v>610309.12162775919</v>
      </c>
      <c r="AS23" s="9">
        <v>75654667.320139125</v>
      </c>
      <c r="AT23" s="9">
        <v>105545.79236043697</v>
      </c>
      <c r="AU23" s="9">
        <v>129368.4319464751</v>
      </c>
      <c r="AV23" s="9">
        <v>876854.01801662473</v>
      </c>
      <c r="AW23" s="9">
        <v>32070.10565622124</v>
      </c>
      <c r="AX23" s="20"/>
      <c r="AY23" s="9">
        <v>-427853.18386206892</v>
      </c>
      <c r="AZ23" s="9">
        <v>23.45129071906387</v>
      </c>
      <c r="BA23" s="9">
        <v>1.9524390965237261E-2</v>
      </c>
      <c r="BB23" s="9">
        <v>136974.86400682887</v>
      </c>
      <c r="BC23" s="9">
        <v>1684557.2615992848</v>
      </c>
      <c r="BD23" s="9">
        <v>1.3432886324848776</v>
      </c>
      <c r="BE23" s="9">
        <v>157080.2098106624</v>
      </c>
      <c r="BF23" s="9">
        <v>7155.3244572958183</v>
      </c>
      <c r="BG23" s="9">
        <v>5200.4470468356449</v>
      </c>
      <c r="BH23" s="9">
        <v>7280.4772113637146</v>
      </c>
      <c r="BI23" s="9">
        <v>11925.723663706689</v>
      </c>
      <c r="BJ23" s="9">
        <v>12405.558415820184</v>
      </c>
      <c r="BK23" s="9">
        <v>277.72046926181059</v>
      </c>
      <c r="BL23" s="9">
        <v>23799767.755061209</v>
      </c>
      <c r="BM23" s="9">
        <v>2144230.8698346657</v>
      </c>
      <c r="BN23" s="9">
        <v>3035038.6896897014</v>
      </c>
      <c r="BO23" s="9">
        <v>455368.29478548351</v>
      </c>
      <c r="BP23" s="9">
        <v>74785192.796687171</v>
      </c>
      <c r="BQ23" s="9">
        <v>82243.943261758992</v>
      </c>
      <c r="BR23" s="9">
        <v>127936.69221712298</v>
      </c>
      <c r="BS23" s="9">
        <v>438761.679898253</v>
      </c>
      <c r="BT23" s="9">
        <v>16722.982055568544</v>
      </c>
      <c r="BU23" s="20"/>
    </row>
    <row r="24" spans="2:73" x14ac:dyDescent="0.2">
      <c r="B24" s="4" t="s">
        <v>41</v>
      </c>
      <c r="C24" s="12">
        <v>17</v>
      </c>
      <c r="D24" s="19"/>
      <c r="E24" s="9">
        <f t="shared" si="2"/>
        <v>3731781.22977645</v>
      </c>
      <c r="F24" s="9">
        <f t="shared" si="2"/>
        <v>5.4934942979246699</v>
      </c>
      <c r="G24" s="9">
        <f t="shared" si="2"/>
        <v>9.454745458761158E-3</v>
      </c>
      <c r="H24" s="9">
        <f t="shared" si="2"/>
        <v>78990.760481964418</v>
      </c>
      <c r="I24" s="9">
        <f t="shared" si="2"/>
        <v>2139743.7399638789</v>
      </c>
      <c r="J24" s="9">
        <f t="shared" si="2"/>
        <v>0.87372135704978349</v>
      </c>
      <c r="K24" s="9">
        <f t="shared" si="2"/>
        <v>218491.19482812876</v>
      </c>
      <c r="L24" s="9">
        <f t="shared" si="2"/>
        <v>3986.6278087492474</v>
      </c>
      <c r="M24" s="9">
        <f t="shared" si="2"/>
        <v>4286.8352211067577</v>
      </c>
      <c r="N24" s="9">
        <f t="shared" si="2"/>
        <v>4149.512863539403</v>
      </c>
      <c r="O24" s="9">
        <f t="shared" si="2"/>
        <v>7333.5435275517539</v>
      </c>
      <c r="P24" s="9">
        <f t="shared" si="2"/>
        <v>1002.2107654981264</v>
      </c>
      <c r="Q24" s="9">
        <f t="shared" si="2"/>
        <v>83.671009358132324</v>
      </c>
      <c r="R24" s="9">
        <f t="shared" si="2"/>
        <v>17866245.988476627</v>
      </c>
      <c r="S24" s="9">
        <f t="shared" si="2"/>
        <v>60442.224191392772</v>
      </c>
      <c r="T24" s="9">
        <f t="shared" si="2"/>
        <v>86603.959824935999</v>
      </c>
      <c r="U24" s="9">
        <f t="shared" si="3"/>
        <v>165353.56716635509</v>
      </c>
      <c r="V24" s="9">
        <f t="shared" si="1"/>
        <v>978978.09436567128</v>
      </c>
      <c r="W24" s="9">
        <f t="shared" si="1"/>
        <v>25521.558530950264</v>
      </c>
      <c r="X24" s="9">
        <f t="shared" si="1"/>
        <v>1702.518639527756</v>
      </c>
      <c r="Y24" s="9">
        <f t="shared" si="1"/>
        <v>466595.70335542684</v>
      </c>
      <c r="Z24" s="9">
        <f t="shared" si="1"/>
        <v>16351.457981572214</v>
      </c>
      <c r="AA24" s="20"/>
      <c r="AB24" s="9">
        <v>3277187.2219230016</v>
      </c>
      <c r="AC24" s="9">
        <v>30.410490686930025</v>
      </c>
      <c r="AD24" s="9">
        <v>3.0199410859325732E-2</v>
      </c>
      <c r="AE24" s="9">
        <v>224526.55348922004</v>
      </c>
      <c r="AF24" s="9">
        <v>3929585.830413118</v>
      </c>
      <c r="AG24" s="9">
        <v>2.3009655290649653</v>
      </c>
      <c r="AH24" s="9">
        <v>385388.9177519576</v>
      </c>
      <c r="AI24" s="9">
        <v>11589.160044626055</v>
      </c>
      <c r="AJ24" s="9">
        <v>9812.3102083696322</v>
      </c>
      <c r="AK24" s="9">
        <v>11885.019900613348</v>
      </c>
      <c r="AL24" s="9">
        <v>20004.624920240109</v>
      </c>
      <c r="AM24" s="9">
        <v>14183.116582307077</v>
      </c>
      <c r="AN24" s="9">
        <v>378.74900794880608</v>
      </c>
      <c r="AO24" s="9">
        <v>43153499.228229165</v>
      </c>
      <c r="AP24" s="9">
        <v>2338687.5233907248</v>
      </c>
      <c r="AQ24" s="9">
        <v>3311332.5676202448</v>
      </c>
      <c r="AR24" s="9">
        <v>649182.38037593139</v>
      </c>
      <c r="AS24" s="9">
        <v>80438245.440845788</v>
      </c>
      <c r="AT24" s="9">
        <v>112905.74824656924</v>
      </c>
      <c r="AU24" s="9">
        <v>137635.25412022098</v>
      </c>
      <c r="AV24" s="9">
        <v>932779.98824732099</v>
      </c>
      <c r="AW24" s="9">
        <v>34119.626415613806</v>
      </c>
      <c r="AX24" s="20"/>
      <c r="AY24" s="9">
        <v>-454594.00785344839</v>
      </c>
      <c r="AZ24" s="9">
        <v>24.916996389005355</v>
      </c>
      <c r="BA24" s="9">
        <v>2.0744665400564574E-2</v>
      </c>
      <c r="BB24" s="9">
        <v>145535.79300725562</v>
      </c>
      <c r="BC24" s="9">
        <v>1789842.0904492394</v>
      </c>
      <c r="BD24" s="9">
        <v>1.4272441720151818</v>
      </c>
      <c r="BE24" s="9">
        <v>166897.72292382884</v>
      </c>
      <c r="BF24" s="9">
        <v>7602.5322358768071</v>
      </c>
      <c r="BG24" s="9">
        <v>5525.4749872628745</v>
      </c>
      <c r="BH24" s="9">
        <v>7735.507037073945</v>
      </c>
      <c r="BI24" s="9">
        <v>12671.081392688355</v>
      </c>
      <c r="BJ24" s="9">
        <v>13180.90581680895</v>
      </c>
      <c r="BK24" s="9">
        <v>295.07799859067376</v>
      </c>
      <c r="BL24" s="9">
        <v>25287253.239752539</v>
      </c>
      <c r="BM24" s="9">
        <v>2278245.299199332</v>
      </c>
      <c r="BN24" s="9">
        <v>3224728.6077953088</v>
      </c>
      <c r="BO24" s="9">
        <v>483828.8132095763</v>
      </c>
      <c r="BP24" s="9">
        <v>79459267.346480116</v>
      </c>
      <c r="BQ24" s="9">
        <v>87384.189715618981</v>
      </c>
      <c r="BR24" s="9">
        <v>135932.73548069323</v>
      </c>
      <c r="BS24" s="9">
        <v>466184.28489189415</v>
      </c>
      <c r="BT24" s="9">
        <v>17768.168434041592</v>
      </c>
      <c r="BU24" s="20"/>
    </row>
    <row r="25" spans="2:73" x14ac:dyDescent="0.2">
      <c r="B25" s="4" t="s">
        <v>41</v>
      </c>
      <c r="C25" s="12">
        <v>18</v>
      </c>
      <c r="D25" s="19"/>
      <c r="E25" s="9">
        <f t="shared" si="2"/>
        <v>3978844.6657571727</v>
      </c>
      <c r="F25" s="9">
        <f t="shared" si="2"/>
        <v>5.8450079460713695</v>
      </c>
      <c r="G25" s="9">
        <f t="shared" si="2"/>
        <v>1.0049539261881121E-2</v>
      </c>
      <c r="H25" s="9">
        <f t="shared" si="2"/>
        <v>83965.737675758806</v>
      </c>
      <c r="I25" s="9">
        <f t="shared" si="2"/>
        <v>2270373.6877500494</v>
      </c>
      <c r="J25" s="9">
        <f t="shared" si="2"/>
        <v>0.92707907422935998</v>
      </c>
      <c r="K25" s="9">
        <f t="shared" si="2"/>
        <v>231362.60242282107</v>
      </c>
      <c r="L25" s="9">
        <f t="shared" si="2"/>
        <v>4234.2969348802671</v>
      </c>
      <c r="M25" s="9">
        <f t="shared" si="2"/>
        <v>4554.4502322387498</v>
      </c>
      <c r="N25" s="9">
        <f t="shared" si="2"/>
        <v>4407.2506851594871</v>
      </c>
      <c r="O25" s="9">
        <f t="shared" si="2"/>
        <v>7800.9123007654562</v>
      </c>
      <c r="P25" s="9">
        <f t="shared" si="2"/>
        <v>1070.0809459487027</v>
      </c>
      <c r="Q25" s="9">
        <f t="shared" si="2"/>
        <v>89.041753771895799</v>
      </c>
      <c r="R25" s="9">
        <f t="shared" si="2"/>
        <v>19072493.978294682</v>
      </c>
      <c r="S25" s="9">
        <f t="shared" si="2"/>
        <v>65429.139087839983</v>
      </c>
      <c r="T25" s="9">
        <f t="shared" si="2"/>
        <v>93751.795603971463</v>
      </c>
      <c r="U25" s="9">
        <f t="shared" si="3"/>
        <v>175766.77130693535</v>
      </c>
      <c r="V25" s="9">
        <f t="shared" si="1"/>
        <v>1088521.1982584447</v>
      </c>
      <c r="W25" s="9">
        <f t="shared" si="1"/>
        <v>27741.851873512729</v>
      </c>
      <c r="X25" s="9">
        <f t="shared" si="1"/>
        <v>1973.4123970836808</v>
      </c>
      <c r="Y25" s="9">
        <f t="shared" si="1"/>
        <v>495099.82973629341</v>
      </c>
      <c r="Z25" s="9">
        <f t="shared" si="1"/>
        <v>17355.822571046781</v>
      </c>
      <c r="AA25" s="20"/>
      <c r="AB25" s="9">
        <v>3497509.8339123451</v>
      </c>
      <c r="AC25" s="9">
        <v>32.227710005018224</v>
      </c>
      <c r="AD25" s="9">
        <v>3.2014479097773024E-2</v>
      </c>
      <c r="AE25" s="9">
        <v>238062.45968344132</v>
      </c>
      <c r="AF25" s="9">
        <v>4165500.6070492445</v>
      </c>
      <c r="AG25" s="9">
        <v>2.4382787857748469</v>
      </c>
      <c r="AH25" s="9">
        <v>408077.83845981635</v>
      </c>
      <c r="AI25" s="9">
        <v>12284.036949338064</v>
      </c>
      <c r="AJ25" s="9">
        <v>10404.953159928849</v>
      </c>
      <c r="AK25" s="9">
        <v>12597.787547943666</v>
      </c>
      <c r="AL25" s="9">
        <v>21217.351422435477</v>
      </c>
      <c r="AM25" s="9">
        <v>15026.334163746411</v>
      </c>
      <c r="AN25" s="9">
        <v>401.47728169143261</v>
      </c>
      <c r="AO25" s="9">
        <v>45847232.702738546</v>
      </c>
      <c r="AP25" s="9">
        <v>2477688.8676518388</v>
      </c>
      <c r="AQ25" s="9">
        <v>3508170.3215048849</v>
      </c>
      <c r="AR25" s="9">
        <v>688056.10294060421</v>
      </c>
      <c r="AS25" s="9">
        <v>85221863.094531521</v>
      </c>
      <c r="AT25" s="9">
        <v>120266.28804299161</v>
      </c>
      <c r="AU25" s="9">
        <v>145902.19114134699</v>
      </c>
      <c r="AV25" s="9">
        <v>988706.71962182818</v>
      </c>
      <c r="AW25" s="9">
        <v>36169.177383561393</v>
      </c>
      <c r="AX25" s="20"/>
      <c r="AY25" s="9">
        <v>-481334.83184482751</v>
      </c>
      <c r="AZ25" s="9">
        <v>26.382702058946855</v>
      </c>
      <c r="BA25" s="9">
        <v>2.1964939835891904E-2</v>
      </c>
      <c r="BB25" s="9">
        <v>154096.72200768252</v>
      </c>
      <c r="BC25" s="9">
        <v>1895126.9192991951</v>
      </c>
      <c r="BD25" s="9">
        <v>1.5111997115454869</v>
      </c>
      <c r="BE25" s="9">
        <v>176715.23603699528</v>
      </c>
      <c r="BF25" s="9">
        <v>8049.7400144577969</v>
      </c>
      <c r="BG25" s="9">
        <v>5850.5029276900996</v>
      </c>
      <c r="BH25" s="9">
        <v>8190.536862784179</v>
      </c>
      <c r="BI25" s="9">
        <v>13416.439121670021</v>
      </c>
      <c r="BJ25" s="9">
        <v>13956.253217797708</v>
      </c>
      <c r="BK25" s="9">
        <v>312.43552791953681</v>
      </c>
      <c r="BL25" s="9">
        <v>26774738.724443864</v>
      </c>
      <c r="BM25" s="9">
        <v>2412259.7285639988</v>
      </c>
      <c r="BN25" s="9">
        <v>3414418.5259009134</v>
      </c>
      <c r="BO25" s="9">
        <v>512289.33163366886</v>
      </c>
      <c r="BP25" s="9">
        <v>84133341.896273077</v>
      </c>
      <c r="BQ25" s="9">
        <v>92524.436169478882</v>
      </c>
      <c r="BR25" s="9">
        <v>143928.77874426331</v>
      </c>
      <c r="BS25" s="9">
        <v>493606.88988553477</v>
      </c>
      <c r="BT25" s="9">
        <v>18813.354812514612</v>
      </c>
      <c r="BU25" s="20"/>
    </row>
    <row r="26" spans="2:73" x14ac:dyDescent="0.2">
      <c r="B26" s="4" t="s">
        <v>41</v>
      </c>
      <c r="C26" s="12">
        <v>19</v>
      </c>
      <c r="D26" s="19"/>
      <c r="E26" s="9">
        <f t="shared" si="2"/>
        <v>4225908.101737896</v>
      </c>
      <c r="F26" s="9">
        <f t="shared" si="2"/>
        <v>6.2089690153770647</v>
      </c>
      <c r="G26" s="9">
        <f t="shared" si="2"/>
        <v>1.0657971995859074E-2</v>
      </c>
      <c r="H26" s="9">
        <f t="shared" si="2"/>
        <v>89114.853611493163</v>
      </c>
      <c r="I26" s="9">
        <f t="shared" si="2"/>
        <v>2403300.5334972199</v>
      </c>
      <c r="J26" s="9">
        <f t="shared" si="2"/>
        <v>0.98125299424193502</v>
      </c>
      <c r="K26" s="9">
        <f t="shared" si="2"/>
        <v>244260.68965733147</v>
      </c>
      <c r="L26" s="9">
        <f t="shared" si="2"/>
        <v>4485.560972069281</v>
      </c>
      <c r="M26" s="9">
        <f t="shared" si="2"/>
        <v>4829.1833030777298</v>
      </c>
      <c r="N26" s="9">
        <f t="shared" si="2"/>
        <v>4668.8196340015766</v>
      </c>
      <c r="O26" s="9">
        <f t="shared" si="2"/>
        <v>8278.4306794701479</v>
      </c>
      <c r="P26" s="9">
        <f t="shared" si="2"/>
        <v>1141.8097853257677</v>
      </c>
      <c r="Q26" s="9">
        <f t="shared" si="2"/>
        <v>94.539581493898822</v>
      </c>
      <c r="R26" s="9">
        <f t="shared" si="2"/>
        <v>20300224.545842726</v>
      </c>
      <c r="S26" s="9">
        <f t="shared" si="2"/>
        <v>70960.296734487172</v>
      </c>
      <c r="T26" s="9">
        <f t="shared" si="2"/>
        <v>101682.40314760059</v>
      </c>
      <c r="U26" s="9">
        <f t="shared" si="3"/>
        <v>186657.59140601521</v>
      </c>
      <c r="V26" s="9">
        <f t="shared" si="1"/>
        <v>1216472.628172189</v>
      </c>
      <c r="W26" s="9">
        <f t="shared" si="1"/>
        <v>30069.554765785113</v>
      </c>
      <c r="X26" s="9">
        <f t="shared" si="1"/>
        <v>2365.1301097594842</v>
      </c>
      <c r="Y26" s="9">
        <f t="shared" si="1"/>
        <v>524152.13869834901</v>
      </c>
      <c r="Z26" s="9">
        <f t="shared" si="1"/>
        <v>18383.816364466325</v>
      </c>
      <c r="AA26" s="20"/>
      <c r="AB26" s="9">
        <v>3717832.4459016887</v>
      </c>
      <c r="AC26" s="9">
        <v>34.057376744265405</v>
      </c>
      <c r="AD26" s="9">
        <v>3.3843186267078301E-2</v>
      </c>
      <c r="AE26" s="9">
        <v>251772.50461960243</v>
      </c>
      <c r="AF26" s="9">
        <v>4403712.28164637</v>
      </c>
      <c r="AG26" s="9">
        <v>2.5764082453177264</v>
      </c>
      <c r="AH26" s="9">
        <v>430793.43880749302</v>
      </c>
      <c r="AI26" s="9">
        <v>12982.508765108063</v>
      </c>
      <c r="AJ26" s="9">
        <v>11004.714171195061</v>
      </c>
      <c r="AK26" s="9">
        <v>13314.386322495982</v>
      </c>
      <c r="AL26" s="9">
        <v>22440.227530121836</v>
      </c>
      <c r="AM26" s="9">
        <v>15873.410404112241</v>
      </c>
      <c r="AN26" s="9">
        <v>424.3326387422988</v>
      </c>
      <c r="AO26" s="9">
        <v>48562448.754977919</v>
      </c>
      <c r="AP26" s="9">
        <v>2617234.4546631528</v>
      </c>
      <c r="AQ26" s="9">
        <v>3705790.8471541228</v>
      </c>
      <c r="AR26" s="9">
        <v>727407.44146377675</v>
      </c>
      <c r="AS26" s="9">
        <v>90023889.074238211</v>
      </c>
      <c r="AT26" s="9">
        <v>127734.23738912394</v>
      </c>
      <c r="AU26" s="9">
        <v>154289.95211759294</v>
      </c>
      <c r="AV26" s="9">
        <v>1045181.6335775245</v>
      </c>
      <c r="AW26" s="9">
        <v>38242.357555453978</v>
      </c>
      <c r="AX26" s="20"/>
      <c r="AY26" s="9">
        <v>-508075.65583620692</v>
      </c>
      <c r="AZ26" s="9">
        <v>27.84840772888834</v>
      </c>
      <c r="BA26" s="9">
        <v>2.3185214271219227E-2</v>
      </c>
      <c r="BB26" s="9">
        <v>162657.65100810927</v>
      </c>
      <c r="BC26" s="9">
        <v>2000411.7481491498</v>
      </c>
      <c r="BD26" s="9">
        <v>1.5951552510757914</v>
      </c>
      <c r="BE26" s="9">
        <v>186532.74915016154</v>
      </c>
      <c r="BF26" s="9">
        <v>8496.947793038782</v>
      </c>
      <c r="BG26" s="9">
        <v>6175.530868117331</v>
      </c>
      <c r="BH26" s="9">
        <v>8645.5666884944058</v>
      </c>
      <c r="BI26" s="9">
        <v>14161.796850651688</v>
      </c>
      <c r="BJ26" s="9">
        <v>14731.600618786473</v>
      </c>
      <c r="BK26" s="9">
        <v>329.79305724839998</v>
      </c>
      <c r="BL26" s="9">
        <v>28262224.209135193</v>
      </c>
      <c r="BM26" s="9">
        <v>2546274.1579286656</v>
      </c>
      <c r="BN26" s="9">
        <v>3604108.4440065222</v>
      </c>
      <c r="BO26" s="9">
        <v>540749.85005776153</v>
      </c>
      <c r="BP26" s="9">
        <v>88807416.446066022</v>
      </c>
      <c r="BQ26" s="9">
        <v>97664.682623338827</v>
      </c>
      <c r="BR26" s="9">
        <v>151924.82200783346</v>
      </c>
      <c r="BS26" s="9">
        <v>521029.49487917544</v>
      </c>
      <c r="BT26" s="9">
        <v>19858.541190987653</v>
      </c>
      <c r="BU26" s="20"/>
    </row>
    <row r="27" spans="2:73" x14ac:dyDescent="0.2">
      <c r="B27" s="5" t="s">
        <v>41</v>
      </c>
      <c r="C27" s="13">
        <v>20</v>
      </c>
      <c r="D27" s="19"/>
      <c r="E27" s="10">
        <f t="shared" si="2"/>
        <v>4472971.5377186146</v>
      </c>
      <c r="F27" s="10">
        <f t="shared" si="2"/>
        <v>6.560482663523711</v>
      </c>
      <c r="G27" s="10">
        <f t="shared" si="2"/>
        <v>1.1252765798979013E-2</v>
      </c>
      <c r="H27" s="10">
        <f t="shared" si="2"/>
        <v>94089.830805287434</v>
      </c>
      <c r="I27" s="10">
        <f t="shared" si="2"/>
        <v>2533930.4812833881</v>
      </c>
      <c r="J27" s="10">
        <f t="shared" si="2"/>
        <v>1.0346107114215095</v>
      </c>
      <c r="K27" s="10">
        <f t="shared" si="2"/>
        <v>257132.09725202341</v>
      </c>
      <c r="L27" s="10">
        <f t="shared" si="2"/>
        <v>4733.2300982002944</v>
      </c>
      <c r="M27" s="10">
        <f t="shared" si="2"/>
        <v>5096.7983142097155</v>
      </c>
      <c r="N27" s="10">
        <f t="shared" si="2"/>
        <v>4926.5574556216488</v>
      </c>
      <c r="O27" s="10">
        <f t="shared" si="2"/>
        <v>8745.7994526838338</v>
      </c>
      <c r="P27" s="10">
        <f t="shared" si="2"/>
        <v>1209.6799657763349</v>
      </c>
      <c r="Q27" s="10">
        <f t="shared" si="2"/>
        <v>99.910325907661672</v>
      </c>
      <c r="R27" s="10">
        <f t="shared" si="2"/>
        <v>21506472.535660747</v>
      </c>
      <c r="S27" s="10">
        <f t="shared" si="2"/>
        <v>75947.211630934384</v>
      </c>
      <c r="T27" s="10">
        <f t="shared" si="2"/>
        <v>108830.23892663233</v>
      </c>
      <c r="U27" s="10">
        <f t="shared" si="3"/>
        <v>197070.79554659466</v>
      </c>
      <c r="V27" s="10">
        <f t="shared" si="1"/>
        <v>1326015.7320649326</v>
      </c>
      <c r="W27" s="10">
        <f t="shared" si="1"/>
        <v>32289.848108347462</v>
      </c>
      <c r="X27" s="10">
        <f t="shared" si="1"/>
        <v>2636.0238673150889</v>
      </c>
      <c r="Y27" s="10">
        <f t="shared" si="1"/>
        <v>552656.26507921435</v>
      </c>
      <c r="Z27" s="10">
        <f t="shared" si="1"/>
        <v>19388.180953940853</v>
      </c>
      <c r="AA27" s="20"/>
      <c r="AB27" s="10">
        <v>3938155.0578910275</v>
      </c>
      <c r="AC27" s="10">
        <v>35.874596062353554</v>
      </c>
      <c r="AD27" s="10">
        <v>3.5658254505525566E-2</v>
      </c>
      <c r="AE27" s="10">
        <v>265308.41081382352</v>
      </c>
      <c r="AF27" s="10">
        <v>4639627.0582824927</v>
      </c>
      <c r="AG27" s="10">
        <v>2.7137215020276062</v>
      </c>
      <c r="AH27" s="10">
        <v>453482.35951535136</v>
      </c>
      <c r="AI27" s="10">
        <v>13677.385669820067</v>
      </c>
      <c r="AJ27" s="10">
        <v>11597.357122754271</v>
      </c>
      <c r="AK27" s="10">
        <v>14027.15396982629</v>
      </c>
      <c r="AL27" s="10">
        <v>23652.95403231719</v>
      </c>
      <c r="AM27" s="10">
        <v>16716.627985551564</v>
      </c>
      <c r="AN27" s="10">
        <v>447.06091248492487</v>
      </c>
      <c r="AO27" s="10">
        <v>51256182.229487255</v>
      </c>
      <c r="AP27" s="10">
        <v>2756235.798924265</v>
      </c>
      <c r="AQ27" s="10">
        <v>3902628.6010387591</v>
      </c>
      <c r="AR27" s="10">
        <v>766281.16402844887</v>
      </c>
      <c r="AS27" s="10">
        <v>94807506.727923885</v>
      </c>
      <c r="AT27" s="10">
        <v>135094.77718554618</v>
      </c>
      <c r="AU27" s="10">
        <v>162556.88913871883</v>
      </c>
      <c r="AV27" s="10">
        <v>1101108.3649520308</v>
      </c>
      <c r="AW27" s="10">
        <v>40291.908523401544</v>
      </c>
      <c r="AX27" s="20"/>
      <c r="AY27" s="10">
        <v>-534816.47982758668</v>
      </c>
      <c r="AZ27" s="10">
        <v>29.314113398829843</v>
      </c>
      <c r="BA27" s="10">
        <v>2.4405488706546553E-2</v>
      </c>
      <c r="BB27" s="10">
        <v>171218.58000853608</v>
      </c>
      <c r="BC27" s="10">
        <v>2105696.5769991046</v>
      </c>
      <c r="BD27" s="10">
        <v>1.6791107906060967</v>
      </c>
      <c r="BE27" s="10">
        <v>196350.26226332795</v>
      </c>
      <c r="BF27" s="10">
        <v>8944.1555716197727</v>
      </c>
      <c r="BG27" s="10">
        <v>6500.5588085445552</v>
      </c>
      <c r="BH27" s="10">
        <v>9100.5965142046407</v>
      </c>
      <c r="BI27" s="10">
        <v>14907.154579633356</v>
      </c>
      <c r="BJ27" s="10">
        <v>15506.948019775229</v>
      </c>
      <c r="BK27" s="10">
        <v>347.1505865772632</v>
      </c>
      <c r="BL27" s="10">
        <v>29749709.693826508</v>
      </c>
      <c r="BM27" s="10">
        <v>2680288.5872933306</v>
      </c>
      <c r="BN27" s="10">
        <v>3793798.3621121268</v>
      </c>
      <c r="BO27" s="10">
        <v>569210.36848185421</v>
      </c>
      <c r="BP27" s="10">
        <v>93481490.995858952</v>
      </c>
      <c r="BQ27" s="10">
        <v>102804.92907719871</v>
      </c>
      <c r="BR27" s="10">
        <v>159920.86527140375</v>
      </c>
      <c r="BS27" s="10">
        <v>548452.09987281647</v>
      </c>
      <c r="BT27" s="10">
        <v>20903.727569460691</v>
      </c>
      <c r="BU27" s="20"/>
    </row>
    <row r="28" spans="2:73" x14ac:dyDescent="0.2">
      <c r="B28" s="7" t="s">
        <v>42</v>
      </c>
      <c r="C28" s="11">
        <v>1</v>
      </c>
      <c r="D28" s="19"/>
      <c r="E28" s="8">
        <f t="shared" si="2"/>
        <v>0</v>
      </c>
      <c r="F28" s="8">
        <f t="shared" si="2"/>
        <v>0</v>
      </c>
      <c r="G28" s="8">
        <f t="shared" si="2"/>
        <v>0</v>
      </c>
      <c r="H28" s="8">
        <f t="shared" si="2"/>
        <v>0</v>
      </c>
      <c r="I28" s="8">
        <f t="shared" si="2"/>
        <v>0</v>
      </c>
      <c r="J28" s="8">
        <f t="shared" si="2"/>
        <v>0</v>
      </c>
      <c r="K28" s="8">
        <f t="shared" si="2"/>
        <v>0</v>
      </c>
      <c r="L28" s="8">
        <f t="shared" si="2"/>
        <v>0</v>
      </c>
      <c r="M28" s="8">
        <f t="shared" si="2"/>
        <v>0</v>
      </c>
      <c r="N28" s="8">
        <f t="shared" si="2"/>
        <v>0</v>
      </c>
      <c r="O28" s="8">
        <f t="shared" si="2"/>
        <v>0</v>
      </c>
      <c r="P28" s="8">
        <f t="shared" si="2"/>
        <v>0</v>
      </c>
      <c r="Q28" s="8">
        <f t="shared" si="2"/>
        <v>0</v>
      </c>
      <c r="R28" s="8">
        <f t="shared" si="2"/>
        <v>0</v>
      </c>
      <c r="S28" s="8">
        <f t="shared" si="2"/>
        <v>0</v>
      </c>
      <c r="T28" s="8">
        <f t="shared" si="2"/>
        <v>0</v>
      </c>
      <c r="U28" s="8">
        <f t="shared" si="3"/>
        <v>0</v>
      </c>
      <c r="V28" s="8">
        <f t="shared" si="1"/>
        <v>0</v>
      </c>
      <c r="W28" s="8">
        <f t="shared" si="1"/>
        <v>0</v>
      </c>
      <c r="X28" s="8">
        <f t="shared" si="1"/>
        <v>0</v>
      </c>
      <c r="Y28" s="8">
        <f t="shared" si="1"/>
        <v>0</v>
      </c>
      <c r="Z28" s="8">
        <f t="shared" si="1"/>
        <v>0</v>
      </c>
      <c r="AA28" s="20"/>
      <c r="AB28" s="8">
        <v>-26740.823991379308</v>
      </c>
      <c r="AC28" s="8">
        <v>1.4657056699414917</v>
      </c>
      <c r="AD28" s="8">
        <v>1.2202744353273284E-3</v>
      </c>
      <c r="AE28" s="8">
        <v>8560.9290004268023</v>
      </c>
      <c r="AF28" s="8">
        <v>105284.82884995527</v>
      </c>
      <c r="AG28" s="8">
        <v>8.3955539530304837E-2</v>
      </c>
      <c r="AH28" s="8">
        <v>9817.5131131663984</v>
      </c>
      <c r="AI28" s="8">
        <v>447.20777858098864</v>
      </c>
      <c r="AJ28" s="8">
        <v>325.0279404272278</v>
      </c>
      <c r="AK28" s="8">
        <v>455.02982571023216</v>
      </c>
      <c r="AL28" s="8">
        <v>745.35772898166795</v>
      </c>
      <c r="AM28" s="8">
        <v>775.34740098876114</v>
      </c>
      <c r="AN28" s="8">
        <v>17.357529328863158</v>
      </c>
      <c r="AO28" s="8">
        <v>1487485.4846913256</v>
      </c>
      <c r="AP28" s="8">
        <v>134014.42936466658</v>
      </c>
      <c r="AQ28" s="8">
        <v>189689.91810560631</v>
      </c>
      <c r="AR28" s="8">
        <v>28460.518424092719</v>
      </c>
      <c r="AS28" s="8">
        <v>4674074.5497929482</v>
      </c>
      <c r="AT28" s="8">
        <v>5140.2464538599361</v>
      </c>
      <c r="AU28" s="8">
        <v>7996.0432635701854</v>
      </c>
      <c r="AV28" s="8">
        <v>27422.604993640809</v>
      </c>
      <c r="AW28" s="8">
        <v>1045.186378473034</v>
      </c>
      <c r="AX28" s="20"/>
      <c r="AY28" s="8">
        <v>-26740.823991379308</v>
      </c>
      <c r="AZ28" s="8">
        <v>1.4657056699414917</v>
      </c>
      <c r="BA28" s="8">
        <v>1.2202744353273284E-3</v>
      </c>
      <c r="BB28" s="8">
        <v>8560.9290004268023</v>
      </c>
      <c r="BC28" s="8">
        <v>105284.82884995527</v>
      </c>
      <c r="BD28" s="8">
        <v>8.3955539530304837E-2</v>
      </c>
      <c r="BE28" s="8">
        <v>9817.5131131663984</v>
      </c>
      <c r="BF28" s="8">
        <v>447.20777858098864</v>
      </c>
      <c r="BG28" s="8">
        <v>325.0279404272278</v>
      </c>
      <c r="BH28" s="8">
        <v>455.02982571023216</v>
      </c>
      <c r="BI28" s="8">
        <v>745.35772898166795</v>
      </c>
      <c r="BJ28" s="8">
        <v>775.34740098876114</v>
      </c>
      <c r="BK28" s="8">
        <v>17.357529328863158</v>
      </c>
      <c r="BL28" s="8">
        <v>1487485.4846913256</v>
      </c>
      <c r="BM28" s="8">
        <v>134014.42936466658</v>
      </c>
      <c r="BN28" s="8">
        <v>189689.91810560631</v>
      </c>
      <c r="BO28" s="8">
        <v>28460.518424092719</v>
      </c>
      <c r="BP28" s="8">
        <v>4674074.5497929482</v>
      </c>
      <c r="BQ28" s="8">
        <v>5140.2464538599361</v>
      </c>
      <c r="BR28" s="8">
        <v>7996.0432635701854</v>
      </c>
      <c r="BS28" s="8">
        <v>27422.604993640809</v>
      </c>
      <c r="BT28" s="8">
        <v>1045.186378473034</v>
      </c>
      <c r="BU28" s="20"/>
    </row>
    <row r="29" spans="2:73" x14ac:dyDescent="0.2">
      <c r="B29" s="4" t="s">
        <v>42</v>
      </c>
      <c r="C29" s="12">
        <v>2</v>
      </c>
      <c r="D29" s="19"/>
      <c r="E29" s="9">
        <f t="shared" si="2"/>
        <v>-109864.25015648594</v>
      </c>
      <c r="F29" s="9">
        <f t="shared" si="2"/>
        <v>0.23322672592805516</v>
      </c>
      <c r="G29" s="9">
        <f t="shared" si="2"/>
        <v>5.8435292920753492E-4</v>
      </c>
      <c r="H29" s="9">
        <f t="shared" si="2"/>
        <v>6501.716209582286</v>
      </c>
      <c r="I29" s="9">
        <f t="shared" si="2"/>
        <v>193339.85138744712</v>
      </c>
      <c r="J29" s="9">
        <f t="shared" si="2"/>
        <v>8.2139832995418077E-2</v>
      </c>
      <c r="K29" s="9">
        <f t="shared" si="2"/>
        <v>25890.158773751646</v>
      </c>
      <c r="L29" s="9">
        <f t="shared" si="2"/>
        <v>346.04867006679285</v>
      </c>
      <c r="M29" s="9">
        <f t="shared" si="2"/>
        <v>283.09679893425835</v>
      </c>
      <c r="N29" s="9">
        <f t="shared" si="2"/>
        <v>359.877298012599</v>
      </c>
      <c r="O29" s="9">
        <f t="shared" si="2"/>
        <v>360.21922104668693</v>
      </c>
      <c r="P29" s="9">
        <f t="shared" si="2"/>
        <v>-22.854637444904256</v>
      </c>
      <c r="Q29" s="9">
        <f t="shared" si="2"/>
        <v>3.029244044606628</v>
      </c>
      <c r="R29" s="9">
        <f t="shared" si="2"/>
        <v>-190050.68392439652</v>
      </c>
      <c r="S29" s="9">
        <f t="shared" si="2"/>
        <v>-14988.039927039325</v>
      </c>
      <c r="T29" s="9">
        <f t="shared" si="2"/>
        <v>-21512.655606862623</v>
      </c>
      <c r="U29" s="9">
        <f t="shared" si="3"/>
        <v>8630.283539376207</v>
      </c>
      <c r="V29" s="9">
        <f t="shared" si="1"/>
        <v>-684627.15156674758</v>
      </c>
      <c r="W29" s="9">
        <f t="shared" si="1"/>
        <v>-7568.1825069666793</v>
      </c>
      <c r="X29" s="9">
        <f t="shared" si="1"/>
        <v>-2656.0165452747915</v>
      </c>
      <c r="Y29" s="9">
        <f t="shared" si="1"/>
        <v>43873.449298936495</v>
      </c>
      <c r="Z29" s="9">
        <f t="shared" si="1"/>
        <v>1289.5506581583168</v>
      </c>
      <c r="AA29" s="20"/>
      <c r="AB29" s="9">
        <v>-163345.89813924456</v>
      </c>
      <c r="AC29" s="9">
        <v>3.1646380658110385</v>
      </c>
      <c r="AD29" s="9">
        <v>3.0249017998621917E-3</v>
      </c>
      <c r="AE29" s="9">
        <v>23623.574210435891</v>
      </c>
      <c r="AF29" s="9">
        <v>403909.50908735767</v>
      </c>
      <c r="AG29" s="9">
        <v>0.25005091205602775</v>
      </c>
      <c r="AH29" s="9">
        <v>45525.185000084442</v>
      </c>
      <c r="AI29" s="9">
        <v>1240.4642272287701</v>
      </c>
      <c r="AJ29" s="9">
        <v>933.15267978871395</v>
      </c>
      <c r="AK29" s="9">
        <v>1269.9369494330633</v>
      </c>
      <c r="AL29" s="9">
        <v>1850.9346790100228</v>
      </c>
      <c r="AM29" s="9">
        <v>1527.840164532618</v>
      </c>
      <c r="AN29" s="9">
        <v>37.744302702332945</v>
      </c>
      <c r="AO29" s="9">
        <v>2784920.2854582546</v>
      </c>
      <c r="AP29" s="9">
        <v>253040.81880229383</v>
      </c>
      <c r="AQ29" s="9">
        <v>357867.18060435</v>
      </c>
      <c r="AR29" s="9">
        <v>65551.320387561645</v>
      </c>
      <c r="AS29" s="9">
        <v>8663521.9480191488</v>
      </c>
      <c r="AT29" s="9">
        <v>2712.3104007531924</v>
      </c>
      <c r="AU29" s="9">
        <v>13336.069981865579</v>
      </c>
      <c r="AV29" s="9">
        <v>98718.659286218113</v>
      </c>
      <c r="AW29" s="9">
        <v>3379.9234151043847</v>
      </c>
      <c r="AX29" s="20"/>
      <c r="AY29" s="9">
        <v>-53481.647982758615</v>
      </c>
      <c r="AZ29" s="9">
        <v>2.9314113398829833</v>
      </c>
      <c r="BA29" s="9">
        <v>2.4405488706546567E-3</v>
      </c>
      <c r="BB29" s="9">
        <v>17121.858000853605</v>
      </c>
      <c r="BC29" s="9">
        <v>210569.65769991055</v>
      </c>
      <c r="BD29" s="9">
        <v>0.16791107906060967</v>
      </c>
      <c r="BE29" s="9">
        <v>19635.026226332797</v>
      </c>
      <c r="BF29" s="9">
        <v>894.41555716197729</v>
      </c>
      <c r="BG29" s="9">
        <v>650.05588085445561</v>
      </c>
      <c r="BH29" s="9">
        <v>910.05965142046432</v>
      </c>
      <c r="BI29" s="9">
        <v>1490.7154579633359</v>
      </c>
      <c r="BJ29" s="9">
        <v>1550.6948019775223</v>
      </c>
      <c r="BK29" s="9">
        <v>34.715058657726317</v>
      </c>
      <c r="BL29" s="9">
        <v>2974970.9693826512</v>
      </c>
      <c r="BM29" s="9">
        <v>268028.85872933315</v>
      </c>
      <c r="BN29" s="9">
        <v>379379.83621121262</v>
      </c>
      <c r="BO29" s="9">
        <v>56921.036848185438</v>
      </c>
      <c r="BP29" s="9">
        <v>9348149.0995858964</v>
      </c>
      <c r="BQ29" s="9">
        <v>10280.492907719872</v>
      </c>
      <c r="BR29" s="9">
        <v>15992.086527140371</v>
      </c>
      <c r="BS29" s="9">
        <v>54845.209987281618</v>
      </c>
      <c r="BT29" s="9">
        <v>2090.372756946068</v>
      </c>
      <c r="BU29" s="20"/>
    </row>
    <row r="30" spans="2:73" x14ac:dyDescent="0.2">
      <c r="B30" s="4" t="s">
        <v>42</v>
      </c>
      <c r="C30" s="12">
        <v>3</v>
      </c>
      <c r="D30" s="19"/>
      <c r="E30" s="9">
        <f t="shared" si="2"/>
        <v>125000.37967560461</v>
      </c>
      <c r="F30" s="9">
        <f t="shared" si="2"/>
        <v>0.60957761756258666</v>
      </c>
      <c r="G30" s="9">
        <f t="shared" si="2"/>
        <v>1.2252888693823072E-3</v>
      </c>
      <c r="H30" s="9">
        <f t="shared" si="2"/>
        <v>12805.119600903436</v>
      </c>
      <c r="I30" s="9">
        <f t="shared" si="2"/>
        <v>333929.13118817075</v>
      </c>
      <c r="J30" s="9">
        <f t="shared" si="2"/>
        <v>0.14111031395162732</v>
      </c>
      <c r="K30" s="9">
        <f t="shared" si="2"/>
        <v>39036.60111071849</v>
      </c>
      <c r="L30" s="9">
        <f t="shared" si="2"/>
        <v>636.31333582118987</v>
      </c>
      <c r="M30" s="9">
        <f t="shared" si="2"/>
        <v>566.60391317288827</v>
      </c>
      <c r="N30" s="9">
        <f t="shared" si="2"/>
        <v>661.55109915790013</v>
      </c>
      <c r="O30" s="9">
        <f t="shared" si="2"/>
        <v>861.34597519953377</v>
      </c>
      <c r="P30" s="9">
        <f t="shared" si="2"/>
        <v>47.280658744393349</v>
      </c>
      <c r="Q30" s="9">
        <f t="shared" si="2"/>
        <v>8.5494399502899796</v>
      </c>
      <c r="R30" s="9">
        <f t="shared" si="2"/>
        <v>1066816.411748413</v>
      </c>
      <c r="S30" s="9">
        <f t="shared" si="2"/>
        <v>-9500.7311156588257</v>
      </c>
      <c r="T30" s="9">
        <f t="shared" si="2"/>
        <v>-13644.073267593631</v>
      </c>
      <c r="U30" s="9">
        <f t="shared" si="3"/>
        <v>19496.141317314381</v>
      </c>
      <c r="V30" s="9">
        <f t="shared" si="1"/>
        <v>-557799.7348606158</v>
      </c>
      <c r="W30" s="9">
        <f t="shared" si="1"/>
        <v>-5080.9050653050126</v>
      </c>
      <c r="X30" s="9">
        <f t="shared" si="1"/>
        <v>-2351.7383842221825</v>
      </c>
      <c r="Y30" s="9">
        <f t="shared" si="1"/>
        <v>75617.767520309848</v>
      </c>
      <c r="Z30" s="9">
        <f t="shared" si="1"/>
        <v>2331.064291514977</v>
      </c>
      <c r="AA30" s="20"/>
      <c r="AB30" s="9">
        <v>44777.907701466676</v>
      </c>
      <c r="AC30" s="9">
        <v>5.0066946273870592</v>
      </c>
      <c r="AD30" s="9">
        <v>4.8861121753642905E-3</v>
      </c>
      <c r="AE30" s="9">
        <v>38487.906602183852</v>
      </c>
      <c r="AF30" s="9">
        <v>649783.61773803679</v>
      </c>
      <c r="AG30" s="9">
        <v>0.39297693254254179</v>
      </c>
      <c r="AH30" s="9">
        <v>68489.140450217703</v>
      </c>
      <c r="AI30" s="9">
        <v>1977.9366715641561</v>
      </c>
      <c r="AJ30" s="9">
        <v>1541.6877344545719</v>
      </c>
      <c r="AK30" s="9">
        <v>2026.6405762885965</v>
      </c>
      <c r="AL30" s="9">
        <v>3097.419162144537</v>
      </c>
      <c r="AM30" s="9">
        <v>2373.3228617106779</v>
      </c>
      <c r="AN30" s="9">
        <v>60.622027936879441</v>
      </c>
      <c r="AO30" s="9">
        <v>5529272.8658223879</v>
      </c>
      <c r="AP30" s="9">
        <v>392542.55697834096</v>
      </c>
      <c r="AQ30" s="9">
        <v>555425.68104922515</v>
      </c>
      <c r="AR30" s="9">
        <v>104877.69658959251</v>
      </c>
      <c r="AS30" s="9">
        <v>13464423.914518232</v>
      </c>
      <c r="AT30" s="9">
        <v>10339.834296274797</v>
      </c>
      <c r="AU30" s="9">
        <v>21636.391406488376</v>
      </c>
      <c r="AV30" s="9">
        <v>157885.5825012323</v>
      </c>
      <c r="AW30" s="9">
        <v>5466.6234269340803</v>
      </c>
      <c r="AX30" s="20"/>
      <c r="AY30" s="9">
        <v>-80222.471974137938</v>
      </c>
      <c r="AZ30" s="9">
        <v>4.3971170098244725</v>
      </c>
      <c r="BA30" s="9">
        <v>3.6608233059819834E-3</v>
      </c>
      <c r="BB30" s="9">
        <v>25682.787001280416</v>
      </c>
      <c r="BC30" s="9">
        <v>315854.48654986604</v>
      </c>
      <c r="BD30" s="9">
        <v>0.25186661859091447</v>
      </c>
      <c r="BE30" s="9">
        <v>29452.539339499217</v>
      </c>
      <c r="BF30" s="9">
        <v>1341.6233357429662</v>
      </c>
      <c r="BG30" s="9">
        <v>975.08382128168364</v>
      </c>
      <c r="BH30" s="9">
        <v>1365.0894771306964</v>
      </c>
      <c r="BI30" s="9">
        <v>2236.0731869450033</v>
      </c>
      <c r="BJ30" s="9">
        <v>2326.0422029662845</v>
      </c>
      <c r="BK30" s="9">
        <v>52.072587986589461</v>
      </c>
      <c r="BL30" s="9">
        <v>4462456.4540739749</v>
      </c>
      <c r="BM30" s="9">
        <v>402043.28809399978</v>
      </c>
      <c r="BN30" s="9">
        <v>569069.75431681878</v>
      </c>
      <c r="BO30" s="9">
        <v>85381.555272278129</v>
      </c>
      <c r="BP30" s="9">
        <v>14022223.649378847</v>
      </c>
      <c r="BQ30" s="9">
        <v>15420.73936157981</v>
      </c>
      <c r="BR30" s="9">
        <v>23988.129790710558</v>
      </c>
      <c r="BS30" s="9">
        <v>82267.814980922456</v>
      </c>
      <c r="BT30" s="9">
        <v>3135.5591354191033</v>
      </c>
      <c r="BU30" s="20"/>
    </row>
    <row r="31" spans="2:73" x14ac:dyDescent="0.2">
      <c r="B31" s="4" t="s">
        <v>42</v>
      </c>
      <c r="C31" s="12">
        <v>4</v>
      </c>
      <c r="D31" s="19"/>
      <c r="E31" s="9">
        <f t="shared" si="2"/>
        <v>325569.53555380891</v>
      </c>
      <c r="F31" s="9">
        <f t="shared" si="2"/>
        <v>0.98590752385610791</v>
      </c>
      <c r="G31" s="9">
        <f t="shared" si="2"/>
        <v>1.8661954024150702E-3</v>
      </c>
      <c r="H31" s="9">
        <f t="shared" si="2"/>
        <v>19108.287499164559</v>
      </c>
      <c r="I31" s="9">
        <f t="shared" si="2"/>
        <v>474514.93937489408</v>
      </c>
      <c r="J31" s="9">
        <f t="shared" si="2"/>
        <v>0.200079331990836</v>
      </c>
      <c r="K31" s="9">
        <f t="shared" si="2"/>
        <v>52183.033987503281</v>
      </c>
      <c r="L31" s="9">
        <f t="shared" si="2"/>
        <v>926.56772013358545</v>
      </c>
      <c r="M31" s="9">
        <f t="shared" si="2"/>
        <v>850.09968386851642</v>
      </c>
      <c r="N31" s="9">
        <f t="shared" si="2"/>
        <v>963.21426402519796</v>
      </c>
      <c r="O31" s="9">
        <f t="shared" si="2"/>
        <v>1362.4447000933737</v>
      </c>
      <c r="P31" s="9">
        <f t="shared" si="2"/>
        <v>117.40934511019123</v>
      </c>
      <c r="Q31" s="9">
        <f t="shared" si="2"/>
        <v>14.069286289213238</v>
      </c>
      <c r="R31" s="9">
        <f t="shared" si="2"/>
        <v>2323556.9681512071</v>
      </c>
      <c r="S31" s="9">
        <f t="shared" si="2"/>
        <v>-4014.5022540786304</v>
      </c>
      <c r="T31" s="9">
        <f t="shared" si="2"/>
        <v>-5777.0396137255011</v>
      </c>
      <c r="U31" s="9">
        <f t="shared" si="3"/>
        <v>30361.535278752417</v>
      </c>
      <c r="V31" s="9">
        <f t="shared" si="1"/>
        <v>-431011.85113349929</v>
      </c>
      <c r="W31" s="9">
        <f t="shared" si="1"/>
        <v>-2594.2115339333614</v>
      </c>
      <c r="X31" s="9">
        <f t="shared" si="1"/>
        <v>-2047.5750705495921</v>
      </c>
      <c r="Y31" s="9">
        <f t="shared" si="1"/>
        <v>107361.32459787297</v>
      </c>
      <c r="Z31" s="9">
        <f t="shared" si="1"/>
        <v>3372.5477163166333</v>
      </c>
      <c r="AA31" s="20"/>
      <c r="AB31" s="9">
        <v>218606.23958829165</v>
      </c>
      <c r="AC31" s="9">
        <v>6.8487302036220745</v>
      </c>
      <c r="AD31" s="9">
        <v>6.7472931437243837E-3</v>
      </c>
      <c r="AE31" s="9">
        <v>53352.003500871768</v>
      </c>
      <c r="AF31" s="9">
        <v>895654.25477471517</v>
      </c>
      <c r="AG31" s="9">
        <v>0.53590149011205535</v>
      </c>
      <c r="AH31" s="9">
        <v>91453.086440168874</v>
      </c>
      <c r="AI31" s="9">
        <v>2715.39883445754</v>
      </c>
      <c r="AJ31" s="9">
        <v>2150.2114455774276</v>
      </c>
      <c r="AK31" s="9">
        <v>2783.3335668661266</v>
      </c>
      <c r="AL31" s="9">
        <v>4343.8756160200455</v>
      </c>
      <c r="AM31" s="9">
        <v>3218.7989490652358</v>
      </c>
      <c r="AN31" s="9">
        <v>83.499403604665872</v>
      </c>
      <c r="AO31" s="9">
        <v>8273498.9069165094</v>
      </c>
      <c r="AP31" s="9">
        <v>532043.21520458767</v>
      </c>
      <c r="AQ31" s="9">
        <v>752982.63280869974</v>
      </c>
      <c r="AR31" s="9">
        <v>144203.60897512329</v>
      </c>
      <c r="AS31" s="9">
        <v>18265286.348038293</v>
      </c>
      <c r="AT31" s="9">
        <v>17966.774281506383</v>
      </c>
      <c r="AU31" s="9">
        <v>29936.59798373115</v>
      </c>
      <c r="AV31" s="9">
        <v>217051.7445724362</v>
      </c>
      <c r="AW31" s="9">
        <v>7553.2932302087693</v>
      </c>
      <c r="AX31" s="20"/>
      <c r="AY31" s="9">
        <v>-106963.29596551723</v>
      </c>
      <c r="AZ31" s="9">
        <v>5.8628226797659666</v>
      </c>
      <c r="BA31" s="9">
        <v>4.8810977413093135E-3</v>
      </c>
      <c r="BB31" s="9">
        <v>34243.716001707209</v>
      </c>
      <c r="BC31" s="9">
        <v>421139.31539982109</v>
      </c>
      <c r="BD31" s="9">
        <v>0.33582215812121935</v>
      </c>
      <c r="BE31" s="9">
        <v>39270.052452665594</v>
      </c>
      <c r="BF31" s="9">
        <v>1788.8311143239546</v>
      </c>
      <c r="BG31" s="9">
        <v>1300.1117617089112</v>
      </c>
      <c r="BH31" s="9">
        <v>1820.1193028409286</v>
      </c>
      <c r="BI31" s="9">
        <v>2981.4309159266718</v>
      </c>
      <c r="BJ31" s="9">
        <v>3101.3896039550445</v>
      </c>
      <c r="BK31" s="9">
        <v>69.430117315452634</v>
      </c>
      <c r="BL31" s="9">
        <v>5949941.9387653023</v>
      </c>
      <c r="BM31" s="9">
        <v>536057.7174586663</v>
      </c>
      <c r="BN31" s="9">
        <v>758759.67242242524</v>
      </c>
      <c r="BO31" s="9">
        <v>113842.07369637088</v>
      </c>
      <c r="BP31" s="9">
        <v>18696298.199171793</v>
      </c>
      <c r="BQ31" s="9">
        <v>20560.985815439744</v>
      </c>
      <c r="BR31" s="9">
        <v>31984.173054280742</v>
      </c>
      <c r="BS31" s="9">
        <v>109690.41997456324</v>
      </c>
      <c r="BT31" s="9">
        <v>4180.7455138921359</v>
      </c>
      <c r="BU31" s="20"/>
    </row>
    <row r="32" spans="2:73" x14ac:dyDescent="0.2">
      <c r="B32" s="4" t="s">
        <v>42</v>
      </c>
      <c r="C32" s="12">
        <v>5</v>
      </c>
      <c r="D32" s="19"/>
      <c r="E32" s="9">
        <f t="shared" si="2"/>
        <v>594729.63933978486</v>
      </c>
      <c r="F32" s="9">
        <f t="shared" si="2"/>
        <v>1.3747268219906337</v>
      </c>
      <c r="G32" s="9">
        <f t="shared" si="2"/>
        <v>2.5207996805898403E-3</v>
      </c>
      <c r="H32" s="9">
        <f t="shared" si="2"/>
        <v>25586.065125485686</v>
      </c>
      <c r="I32" s="9">
        <f t="shared" si="2"/>
        <v>617404.58875061828</v>
      </c>
      <c r="J32" s="9">
        <f t="shared" si="2"/>
        <v>0.2598674786970453</v>
      </c>
      <c r="K32" s="9">
        <f t="shared" si="2"/>
        <v>65356.165424470149</v>
      </c>
      <c r="L32" s="9">
        <f t="shared" si="2"/>
        <v>1220.4375783879823</v>
      </c>
      <c r="M32" s="9">
        <f t="shared" si="2"/>
        <v>1140.7362013571462</v>
      </c>
      <c r="N32" s="9">
        <f t="shared" si="2"/>
        <v>1268.7298286704981</v>
      </c>
      <c r="O32" s="9">
        <f t="shared" si="2"/>
        <v>1873.7490889962191</v>
      </c>
      <c r="P32" s="9">
        <f t="shared" si="2"/>
        <v>191.40991004948773</v>
      </c>
      <c r="Q32" s="9">
        <f t="shared" si="2"/>
        <v>19.716915069896572</v>
      </c>
      <c r="R32" s="9">
        <f t="shared" si="2"/>
        <v>3602033.1808240125</v>
      </c>
      <c r="S32" s="9">
        <f t="shared" si="2"/>
        <v>2018.1292573020328</v>
      </c>
      <c r="T32" s="9">
        <f t="shared" si="2"/>
        <v>2875.8631755433744</v>
      </c>
      <c r="U32" s="9">
        <f t="shared" si="3"/>
        <v>41705.472831690597</v>
      </c>
      <c r="V32" s="9">
        <f t="shared" si="1"/>
        <v>-285736.57542736456</v>
      </c>
      <c r="W32" s="9">
        <f t="shared" si="1"/>
        <v>1.0593677282995486</v>
      </c>
      <c r="X32" s="9">
        <f t="shared" si="1"/>
        <v>-1622.3581069969878</v>
      </c>
      <c r="Y32" s="9">
        <f t="shared" si="1"/>
        <v>139654.58654424621</v>
      </c>
      <c r="Z32" s="9">
        <f t="shared" si="1"/>
        <v>4437.7207621732914</v>
      </c>
      <c r="AA32" s="20"/>
      <c r="AB32" s="9">
        <v>461025.51938288822</v>
      </c>
      <c r="AC32" s="9">
        <v>8.7032551716980944</v>
      </c>
      <c r="AD32" s="9">
        <v>8.6221718572264787E-3</v>
      </c>
      <c r="AE32" s="9">
        <v>68390.710127619706</v>
      </c>
      <c r="AF32" s="9">
        <v>1143828.7330003944</v>
      </c>
      <c r="AG32" s="9">
        <v>0.67964517634856947</v>
      </c>
      <c r="AH32" s="9">
        <v>114443.73099030214</v>
      </c>
      <c r="AI32" s="9">
        <v>3456.4764712929255</v>
      </c>
      <c r="AJ32" s="9">
        <v>2765.875903493285</v>
      </c>
      <c r="AK32" s="9">
        <v>3543.8789572216583</v>
      </c>
      <c r="AL32" s="9">
        <v>5600.5377339045581</v>
      </c>
      <c r="AM32" s="9">
        <v>4068.146914993295</v>
      </c>
      <c r="AN32" s="9">
        <v>106.50456171421237</v>
      </c>
      <c r="AO32" s="9">
        <v>11039460.604280639</v>
      </c>
      <c r="AP32" s="9">
        <v>672090.27608063468</v>
      </c>
      <c r="AQ32" s="9">
        <v>951325.45370357507</v>
      </c>
      <c r="AR32" s="9">
        <v>184008.06495215415</v>
      </c>
      <c r="AS32" s="9">
        <v>23084636.173537374</v>
      </c>
      <c r="AT32" s="9">
        <v>25702.291637027978</v>
      </c>
      <c r="AU32" s="9">
        <v>38357.858210853949</v>
      </c>
      <c r="AV32" s="9">
        <v>276767.61151245033</v>
      </c>
      <c r="AW32" s="9">
        <v>9663.652654538464</v>
      </c>
      <c r="AX32" s="20"/>
      <c r="AY32" s="9">
        <v>-133704.11995689667</v>
      </c>
      <c r="AZ32" s="9">
        <v>7.3285283497074607</v>
      </c>
      <c r="BA32" s="9">
        <v>6.1013721766366383E-3</v>
      </c>
      <c r="BB32" s="9">
        <v>42804.645002134021</v>
      </c>
      <c r="BC32" s="9">
        <v>526424.14424977615</v>
      </c>
      <c r="BD32" s="9">
        <v>0.41977769765152417</v>
      </c>
      <c r="BE32" s="9">
        <v>49087.565565831988</v>
      </c>
      <c r="BF32" s="9">
        <v>2236.0388929049432</v>
      </c>
      <c r="BG32" s="9">
        <v>1625.1397021361388</v>
      </c>
      <c r="BH32" s="9">
        <v>2275.1491285511602</v>
      </c>
      <c r="BI32" s="9">
        <v>3726.7886449083389</v>
      </c>
      <c r="BJ32" s="9">
        <v>3876.7370049438073</v>
      </c>
      <c r="BK32" s="9">
        <v>86.787646644315799</v>
      </c>
      <c r="BL32" s="9">
        <v>7437427.4234566269</v>
      </c>
      <c r="BM32" s="9">
        <v>670072.14682333264</v>
      </c>
      <c r="BN32" s="9">
        <v>948449.59052803169</v>
      </c>
      <c r="BO32" s="9">
        <v>142302.59212046355</v>
      </c>
      <c r="BP32" s="9">
        <v>23370372.748964738</v>
      </c>
      <c r="BQ32" s="9">
        <v>25701.232269299679</v>
      </c>
      <c r="BR32" s="9">
        <v>39980.216317850936</v>
      </c>
      <c r="BS32" s="9">
        <v>137113.02496820412</v>
      </c>
      <c r="BT32" s="9">
        <v>5225.9318923651726</v>
      </c>
      <c r="BU32" s="20"/>
    </row>
    <row r="33" spans="2:73" x14ac:dyDescent="0.2">
      <c r="B33" s="4" t="s">
        <v>42</v>
      </c>
      <c r="C33" s="12">
        <v>6</v>
      </c>
      <c r="D33" s="19"/>
      <c r="E33" s="9">
        <f t="shared" si="2"/>
        <v>795298.79521798971</v>
      </c>
      <c r="F33" s="9">
        <f t="shared" si="2"/>
        <v>1.7510567282841709</v>
      </c>
      <c r="G33" s="9">
        <f t="shared" si="2"/>
        <v>3.1617062136226129E-3</v>
      </c>
      <c r="H33" s="9">
        <f t="shared" si="2"/>
        <v>31889.233023746834</v>
      </c>
      <c r="I33" s="9">
        <f t="shared" si="2"/>
        <v>757990.3969373412</v>
      </c>
      <c r="J33" s="9">
        <f t="shared" si="2"/>
        <v>0.31883649673625447</v>
      </c>
      <c r="K33" s="9">
        <f t="shared" si="2"/>
        <v>78502.59830125497</v>
      </c>
      <c r="L33" s="9">
        <f t="shared" si="2"/>
        <v>1510.6919627003786</v>
      </c>
      <c r="M33" s="9">
        <f t="shared" si="2"/>
        <v>1424.2319720527748</v>
      </c>
      <c r="N33" s="9">
        <f t="shared" si="2"/>
        <v>1570.3929935377978</v>
      </c>
      <c r="O33" s="9">
        <f t="shared" si="2"/>
        <v>2374.8478138900655</v>
      </c>
      <c r="P33" s="9">
        <f t="shared" si="2"/>
        <v>261.53859641528561</v>
      </c>
      <c r="Q33" s="9">
        <f t="shared" si="2"/>
        <v>25.23676140881993</v>
      </c>
      <c r="R33" s="9">
        <f t="shared" si="2"/>
        <v>4858773.7372268196</v>
      </c>
      <c r="S33" s="9">
        <f t="shared" si="2"/>
        <v>7504.3581188821699</v>
      </c>
      <c r="T33" s="9">
        <f t="shared" si="2"/>
        <v>10742.896829412552</v>
      </c>
      <c r="U33" s="9">
        <f t="shared" si="3"/>
        <v>52570.866793128778</v>
      </c>
      <c r="V33" s="9">
        <f t="shared" si="1"/>
        <v>-158948.69170024246</v>
      </c>
      <c r="W33" s="9">
        <f t="shared" si="1"/>
        <v>2487.7528990999635</v>
      </c>
      <c r="X33" s="9">
        <f t="shared" si="1"/>
        <v>-1318.1947933243646</v>
      </c>
      <c r="Y33" s="9">
        <f t="shared" si="1"/>
        <v>171398.14362180958</v>
      </c>
      <c r="Z33" s="9">
        <f t="shared" si="1"/>
        <v>5479.2041869749528</v>
      </c>
      <c r="AA33" s="20"/>
      <c r="AB33" s="9">
        <v>634853.85126971384</v>
      </c>
      <c r="AC33" s="9">
        <v>10.545290747933116</v>
      </c>
      <c r="AD33" s="9">
        <v>1.048335282558658E-2</v>
      </c>
      <c r="AE33" s="9">
        <v>83254.807026307666</v>
      </c>
      <c r="AF33" s="9">
        <v>1389699.3700370733</v>
      </c>
      <c r="AG33" s="9">
        <v>0.82256973391808341</v>
      </c>
      <c r="AH33" s="9">
        <v>137407.6769802534</v>
      </c>
      <c r="AI33" s="9">
        <v>4193.938634186311</v>
      </c>
      <c r="AJ33" s="9">
        <v>3374.3996146161421</v>
      </c>
      <c r="AK33" s="9">
        <v>4300.5719477991906</v>
      </c>
      <c r="AL33" s="9">
        <v>6846.994187780072</v>
      </c>
      <c r="AM33" s="9">
        <v>4913.6230023478547</v>
      </c>
      <c r="AN33" s="9">
        <v>129.38193738199885</v>
      </c>
      <c r="AO33" s="9">
        <v>13783686.645374769</v>
      </c>
      <c r="AP33" s="9">
        <v>811590.93430688174</v>
      </c>
      <c r="AQ33" s="9">
        <v>1148882.4054630501</v>
      </c>
      <c r="AR33" s="9">
        <v>223333.97733768504</v>
      </c>
      <c r="AS33" s="9">
        <v>27885498.607057452</v>
      </c>
      <c r="AT33" s="9">
        <v>33329.231622259584</v>
      </c>
      <c r="AU33" s="9">
        <v>46658.064788096752</v>
      </c>
      <c r="AV33" s="9">
        <v>335933.77358365449</v>
      </c>
      <c r="AW33" s="9">
        <v>11750.322457813159</v>
      </c>
      <c r="AX33" s="20"/>
      <c r="AY33" s="9">
        <v>-160444.94394827588</v>
      </c>
      <c r="AZ33" s="9">
        <v>8.794234019648945</v>
      </c>
      <c r="BA33" s="9">
        <v>7.3216466119639667E-3</v>
      </c>
      <c r="BB33" s="9">
        <v>51365.574002560832</v>
      </c>
      <c r="BC33" s="9">
        <v>631708.97309973207</v>
      </c>
      <c r="BD33" s="9">
        <v>0.50373323718182894</v>
      </c>
      <c r="BE33" s="9">
        <v>58905.078678998434</v>
      </c>
      <c r="BF33" s="9">
        <v>2683.2466714859324</v>
      </c>
      <c r="BG33" s="9">
        <v>1950.1676425633673</v>
      </c>
      <c r="BH33" s="9">
        <v>2730.1789542613928</v>
      </c>
      <c r="BI33" s="9">
        <v>4472.1463738900065</v>
      </c>
      <c r="BJ33" s="9">
        <v>4652.0844059325691</v>
      </c>
      <c r="BK33" s="9">
        <v>104.14517597317892</v>
      </c>
      <c r="BL33" s="9">
        <v>8924912.9081479497</v>
      </c>
      <c r="BM33" s="9">
        <v>804086.57618799957</v>
      </c>
      <c r="BN33" s="9">
        <v>1138139.5086336376</v>
      </c>
      <c r="BO33" s="9">
        <v>170763.11054455626</v>
      </c>
      <c r="BP33" s="9">
        <v>28044447.298757695</v>
      </c>
      <c r="BQ33" s="9">
        <v>30841.47872315962</v>
      </c>
      <c r="BR33" s="9">
        <v>47976.259581421116</v>
      </c>
      <c r="BS33" s="9">
        <v>164535.62996184491</v>
      </c>
      <c r="BT33" s="9">
        <v>6271.1182708382066</v>
      </c>
      <c r="BU33" s="20"/>
    </row>
    <row r="34" spans="2:73" x14ac:dyDescent="0.2">
      <c r="B34" s="4" t="s">
        <v>42</v>
      </c>
      <c r="C34" s="12">
        <v>7</v>
      </c>
      <c r="D34" s="19"/>
      <c r="E34" s="9">
        <f t="shared" si="2"/>
        <v>1030163.4250500804</v>
      </c>
      <c r="F34" s="9">
        <f t="shared" si="2"/>
        <v>2.1274076199186975</v>
      </c>
      <c r="G34" s="9">
        <f t="shared" si="2"/>
        <v>3.802642153797383E-3</v>
      </c>
      <c r="H34" s="9">
        <f t="shared" si="2"/>
        <v>38192.636415068002</v>
      </c>
      <c r="I34" s="9">
        <f t="shared" si="2"/>
        <v>898579.67673806555</v>
      </c>
      <c r="J34" s="9">
        <f t="shared" si="2"/>
        <v>0.37780697769246385</v>
      </c>
      <c r="K34" s="9">
        <f t="shared" si="2"/>
        <v>91649.040638221835</v>
      </c>
      <c r="L34" s="9">
        <f t="shared" si="2"/>
        <v>1800.9566284547786</v>
      </c>
      <c r="M34" s="9">
        <f t="shared" si="2"/>
        <v>1707.7390862914058</v>
      </c>
      <c r="N34" s="9">
        <f t="shared" si="2"/>
        <v>1872.0667946830999</v>
      </c>
      <c r="O34" s="9">
        <f t="shared" si="2"/>
        <v>2875.9745680429105</v>
      </c>
      <c r="P34" s="9">
        <f t="shared" si="2"/>
        <v>331.67389260458185</v>
      </c>
      <c r="Q34" s="9">
        <f t="shared" si="2"/>
        <v>30.756957314503296</v>
      </c>
      <c r="R34" s="9">
        <f t="shared" si="2"/>
        <v>6115640.8328996226</v>
      </c>
      <c r="S34" s="9">
        <f t="shared" si="2"/>
        <v>12991.666930262581</v>
      </c>
      <c r="T34" s="9">
        <f t="shared" si="2"/>
        <v>18611.479168681661</v>
      </c>
      <c r="U34" s="9">
        <f t="shared" si="3"/>
        <v>63436.724571066879</v>
      </c>
      <c r="V34" s="9">
        <f t="shared" si="1"/>
        <v>-32121.274994105101</v>
      </c>
      <c r="W34" s="9">
        <f t="shared" si="1"/>
        <v>4975.0303407616229</v>
      </c>
      <c r="X34" s="9">
        <f t="shared" si="1"/>
        <v>-1013.9166322717501</v>
      </c>
      <c r="Y34" s="9">
        <f t="shared" si="1"/>
        <v>203142.46184318286</v>
      </c>
      <c r="Z34" s="9">
        <f t="shared" si="1"/>
        <v>6520.7178203316143</v>
      </c>
      <c r="AA34" s="20"/>
      <c r="AB34" s="9">
        <v>842977.65711042518</v>
      </c>
      <c r="AC34" s="9">
        <v>12.387347309509138</v>
      </c>
      <c r="AD34" s="9">
        <v>1.2344563201088678E-2</v>
      </c>
      <c r="AE34" s="9">
        <v>98119.139418055653</v>
      </c>
      <c r="AF34" s="9">
        <v>1635573.4786877525</v>
      </c>
      <c r="AG34" s="9">
        <v>0.96549575440459756</v>
      </c>
      <c r="AH34" s="9">
        <v>160371.63243038664</v>
      </c>
      <c r="AI34" s="9">
        <v>4931.4110785216981</v>
      </c>
      <c r="AJ34" s="9">
        <v>3982.9346692820004</v>
      </c>
      <c r="AK34" s="9">
        <v>5057.2755746547255</v>
      </c>
      <c r="AL34" s="9">
        <v>8093.4786709145856</v>
      </c>
      <c r="AM34" s="9">
        <v>5759.1056995259141</v>
      </c>
      <c r="AN34" s="9">
        <v>152.2596626165454</v>
      </c>
      <c r="AO34" s="9">
        <v>16528039.225738904</v>
      </c>
      <c r="AP34" s="9">
        <v>951092.67248292896</v>
      </c>
      <c r="AQ34" s="9">
        <v>1346440.9059079257</v>
      </c>
      <c r="AR34" s="9">
        <v>262660.35353971593</v>
      </c>
      <c r="AS34" s="9">
        <v>32686400.573556539</v>
      </c>
      <c r="AT34" s="9">
        <v>40956.755517781196</v>
      </c>
      <c r="AU34" s="9">
        <v>54958.386212719561</v>
      </c>
      <c r="AV34" s="9">
        <v>395100.69679866865</v>
      </c>
      <c r="AW34" s="9">
        <v>13837.022469642854</v>
      </c>
      <c r="AX34" s="20"/>
      <c r="AY34" s="9">
        <v>-187185.7679396552</v>
      </c>
      <c r="AZ34" s="9">
        <v>10.259939689590441</v>
      </c>
      <c r="BA34" s="9">
        <v>8.5419210472912951E-3</v>
      </c>
      <c r="BB34" s="9">
        <v>59926.503002987651</v>
      </c>
      <c r="BC34" s="9">
        <v>736993.80194968695</v>
      </c>
      <c r="BD34" s="9">
        <v>0.58768877671213371</v>
      </c>
      <c r="BE34" s="9">
        <v>68722.591792164807</v>
      </c>
      <c r="BF34" s="9">
        <v>3130.4544500669194</v>
      </c>
      <c r="BG34" s="9">
        <v>2275.1955829905946</v>
      </c>
      <c r="BH34" s="9">
        <v>3185.2087799716255</v>
      </c>
      <c r="BI34" s="9">
        <v>5217.5041028716751</v>
      </c>
      <c r="BJ34" s="9">
        <v>5427.4318069213323</v>
      </c>
      <c r="BK34" s="9">
        <v>121.5027053020421</v>
      </c>
      <c r="BL34" s="9">
        <v>10412398.392839281</v>
      </c>
      <c r="BM34" s="9">
        <v>938101.00555266638</v>
      </c>
      <c r="BN34" s="9">
        <v>1327829.426739244</v>
      </c>
      <c r="BO34" s="9">
        <v>199223.62896864905</v>
      </c>
      <c r="BP34" s="9">
        <v>32718521.848550644</v>
      </c>
      <c r="BQ34" s="9">
        <v>35981.725177019573</v>
      </c>
      <c r="BR34" s="9">
        <v>55972.302844991311</v>
      </c>
      <c r="BS34" s="9">
        <v>191958.23495548579</v>
      </c>
      <c r="BT34" s="9">
        <v>7316.3046493112397</v>
      </c>
      <c r="BU34" s="20"/>
    </row>
    <row r="35" spans="2:73" x14ac:dyDescent="0.2">
      <c r="B35" s="4" t="s">
        <v>42</v>
      </c>
      <c r="C35" s="12">
        <v>8</v>
      </c>
      <c r="D35" s="19"/>
      <c r="E35" s="9">
        <f t="shared" si="2"/>
        <v>1230732.5809282842</v>
      </c>
      <c r="F35" s="9">
        <f t="shared" si="2"/>
        <v>2.5037375262122215</v>
      </c>
      <c r="G35" s="9">
        <f t="shared" si="2"/>
        <v>4.4435486868301417E-3</v>
      </c>
      <c r="H35" s="9">
        <f t="shared" si="2"/>
        <v>44495.80431332915</v>
      </c>
      <c r="I35" s="9">
        <f t="shared" si="2"/>
        <v>1039165.4849247887</v>
      </c>
      <c r="J35" s="9">
        <f t="shared" si="2"/>
        <v>0.43677599573167247</v>
      </c>
      <c r="K35" s="9">
        <f t="shared" si="2"/>
        <v>104795.47351500666</v>
      </c>
      <c r="L35" s="9">
        <f t="shared" si="2"/>
        <v>2091.2110127671726</v>
      </c>
      <c r="M35" s="9">
        <f t="shared" si="2"/>
        <v>1991.2348569870346</v>
      </c>
      <c r="N35" s="9">
        <f t="shared" si="2"/>
        <v>2173.7299595503969</v>
      </c>
      <c r="O35" s="9">
        <f t="shared" si="2"/>
        <v>3377.0732929367505</v>
      </c>
      <c r="P35" s="9">
        <f t="shared" si="2"/>
        <v>401.80257897038337</v>
      </c>
      <c r="Q35" s="9">
        <f t="shared" si="2"/>
        <v>36.276803653426555</v>
      </c>
      <c r="R35" s="9">
        <f t="shared" si="2"/>
        <v>7372381.3893024214</v>
      </c>
      <c r="S35" s="9">
        <f t="shared" si="2"/>
        <v>18477.895791843301</v>
      </c>
      <c r="T35" s="9">
        <f t="shared" si="2"/>
        <v>26478.512822549557</v>
      </c>
      <c r="U35" s="9">
        <f t="shared" si="3"/>
        <v>74302.118532504886</v>
      </c>
      <c r="V35" s="9">
        <f t="shared" si="1"/>
        <v>94666.608733020723</v>
      </c>
      <c r="W35" s="9">
        <f t="shared" si="1"/>
        <v>7461.7238721333051</v>
      </c>
      <c r="X35" s="9">
        <f t="shared" si="1"/>
        <v>-709.75331859914149</v>
      </c>
      <c r="Y35" s="9">
        <f t="shared" si="1"/>
        <v>234886.01892074605</v>
      </c>
      <c r="Z35" s="9">
        <f t="shared" si="1"/>
        <v>7562.2012451332703</v>
      </c>
      <c r="AA35" s="20"/>
      <c r="AB35" s="9">
        <v>1016805.9889972499</v>
      </c>
      <c r="AC35" s="9">
        <v>14.229382885744155</v>
      </c>
      <c r="AD35" s="9">
        <v>1.4205744169448769E-2</v>
      </c>
      <c r="AE35" s="9">
        <v>112983.23631674357</v>
      </c>
      <c r="AF35" s="9">
        <v>1881444.1157244309</v>
      </c>
      <c r="AG35" s="9">
        <v>1.1084203119741112</v>
      </c>
      <c r="AH35" s="9">
        <v>183335.57842033784</v>
      </c>
      <c r="AI35" s="9">
        <v>5668.8732414150818</v>
      </c>
      <c r="AJ35" s="9">
        <v>4591.4583804048571</v>
      </c>
      <c r="AK35" s="9">
        <v>5813.9685652322542</v>
      </c>
      <c r="AL35" s="9">
        <v>9339.9351247900941</v>
      </c>
      <c r="AM35" s="9">
        <v>6604.5817868804725</v>
      </c>
      <c r="AN35" s="9">
        <v>175.13703828433182</v>
      </c>
      <c r="AO35" s="9">
        <v>19272265.266833026</v>
      </c>
      <c r="AP35" s="9">
        <v>1090593.3307091759</v>
      </c>
      <c r="AQ35" s="9">
        <v>1543997.8576674</v>
      </c>
      <c r="AR35" s="9">
        <v>301986.26592524664</v>
      </c>
      <c r="AS35" s="9">
        <v>37487263.007076606</v>
      </c>
      <c r="AT35" s="9">
        <v>48583.695503012794</v>
      </c>
      <c r="AU35" s="9">
        <v>63258.592789962342</v>
      </c>
      <c r="AV35" s="9">
        <v>454266.85886987252</v>
      </c>
      <c r="AW35" s="9">
        <v>15923.692272917542</v>
      </c>
      <c r="AX35" s="20"/>
      <c r="AY35" s="9">
        <v>-213926.59193103446</v>
      </c>
      <c r="AZ35" s="9">
        <v>11.725645359531933</v>
      </c>
      <c r="BA35" s="9">
        <v>9.7621954826186269E-3</v>
      </c>
      <c r="BB35" s="9">
        <v>68487.432003414418</v>
      </c>
      <c r="BC35" s="9">
        <v>842278.63079964218</v>
      </c>
      <c r="BD35" s="9">
        <v>0.6716443162424387</v>
      </c>
      <c r="BE35" s="9">
        <v>78540.104905331187</v>
      </c>
      <c r="BF35" s="9">
        <v>3577.6622286479092</v>
      </c>
      <c r="BG35" s="9">
        <v>2600.2235234178224</v>
      </c>
      <c r="BH35" s="9">
        <v>3640.2386056818573</v>
      </c>
      <c r="BI35" s="9">
        <v>5962.8618318533436</v>
      </c>
      <c r="BJ35" s="9">
        <v>6202.7792079100891</v>
      </c>
      <c r="BK35" s="9">
        <v>138.86023463090527</v>
      </c>
      <c r="BL35" s="9">
        <v>11899883.877530605</v>
      </c>
      <c r="BM35" s="9">
        <v>1072115.4349173326</v>
      </c>
      <c r="BN35" s="9">
        <v>1517519.3448448505</v>
      </c>
      <c r="BO35" s="9">
        <v>227684.14739274175</v>
      </c>
      <c r="BP35" s="9">
        <v>37392596.398343585</v>
      </c>
      <c r="BQ35" s="9">
        <v>41121.971630879489</v>
      </c>
      <c r="BR35" s="9">
        <v>63968.346108561484</v>
      </c>
      <c r="BS35" s="9">
        <v>219380.83994912647</v>
      </c>
      <c r="BT35" s="9">
        <v>8361.4910277842719</v>
      </c>
      <c r="BU35" s="20"/>
    </row>
    <row r="36" spans="2:73" x14ac:dyDescent="0.2">
      <c r="B36" s="4" t="s">
        <v>42</v>
      </c>
      <c r="C36" s="12">
        <v>9</v>
      </c>
      <c r="D36" s="19"/>
      <c r="E36" s="9">
        <f t="shared" si="2"/>
        <v>1465597.2107603769</v>
      </c>
      <c r="F36" s="9">
        <f t="shared" si="2"/>
        <v>2.8800884178467605</v>
      </c>
      <c r="G36" s="9">
        <f t="shared" si="2"/>
        <v>5.0844846270049135E-3</v>
      </c>
      <c r="H36" s="9">
        <f t="shared" si="2"/>
        <v>50799.20770465034</v>
      </c>
      <c r="I36" s="9">
        <f t="shared" si="2"/>
        <v>1179754.7647255142</v>
      </c>
      <c r="J36" s="9">
        <f t="shared" si="2"/>
        <v>0.4957464766878823</v>
      </c>
      <c r="K36" s="9">
        <f t="shared" si="2"/>
        <v>117941.91585197356</v>
      </c>
      <c r="L36" s="9">
        <f t="shared" si="2"/>
        <v>2381.4756785215714</v>
      </c>
      <c r="M36" s="9">
        <f t="shared" si="2"/>
        <v>2274.7419712256674</v>
      </c>
      <c r="N36" s="9">
        <f t="shared" si="2"/>
        <v>2475.4037606957004</v>
      </c>
      <c r="O36" s="9">
        <f t="shared" si="2"/>
        <v>3878.2000470896</v>
      </c>
      <c r="P36" s="9">
        <f t="shared" si="2"/>
        <v>471.93787515967779</v>
      </c>
      <c r="Q36" s="9">
        <f t="shared" si="2"/>
        <v>41.796999559109963</v>
      </c>
      <c r="R36" s="9">
        <f t="shared" si="2"/>
        <v>8629248.4849752299</v>
      </c>
      <c r="S36" s="9">
        <f t="shared" si="2"/>
        <v>23965.204603223829</v>
      </c>
      <c r="T36" s="9">
        <f t="shared" si="2"/>
        <v>34347.095161817735</v>
      </c>
      <c r="U36" s="9">
        <f t="shared" si="3"/>
        <v>85167.976310443279</v>
      </c>
      <c r="V36" s="9">
        <f t="shared" si="1"/>
        <v>221494.02543917298</v>
      </c>
      <c r="W36" s="9">
        <f t="shared" si="1"/>
        <v>9949.0013137949572</v>
      </c>
      <c r="X36" s="9">
        <f t="shared" si="1"/>
        <v>-405.47515754651977</v>
      </c>
      <c r="Y36" s="9">
        <f t="shared" si="1"/>
        <v>266630.33714211953</v>
      </c>
      <c r="Z36" s="9">
        <f t="shared" si="1"/>
        <v>8603.71487848994</v>
      </c>
      <c r="AA36" s="20"/>
      <c r="AB36" s="9">
        <v>1224929.7948379628</v>
      </c>
      <c r="AC36" s="9">
        <v>16.071439447320191</v>
      </c>
      <c r="AD36" s="9">
        <v>1.6066954544950881E-2</v>
      </c>
      <c r="AE36" s="9">
        <v>127847.56870849164</v>
      </c>
      <c r="AF36" s="9">
        <v>2127318.2243751124</v>
      </c>
      <c r="AG36" s="9">
        <v>1.2513463324606262</v>
      </c>
      <c r="AH36" s="9">
        <v>206299.53387047123</v>
      </c>
      <c r="AI36" s="9">
        <v>6406.3456857504725</v>
      </c>
      <c r="AJ36" s="9">
        <v>5199.993435070719</v>
      </c>
      <c r="AK36" s="9">
        <v>6570.6721920877926</v>
      </c>
      <c r="AL36" s="9">
        <v>10586.419607924616</v>
      </c>
      <c r="AM36" s="9">
        <v>7450.0644840585383</v>
      </c>
      <c r="AN36" s="9">
        <v>198.01476351887845</v>
      </c>
      <c r="AO36" s="9">
        <v>22016617.847197175</v>
      </c>
      <c r="AP36" s="9">
        <v>1230095.0688852237</v>
      </c>
      <c r="AQ36" s="9">
        <v>1741556.3581122768</v>
      </c>
      <c r="AR36" s="9">
        <v>341312.64212727785</v>
      </c>
      <c r="AS36" s="9">
        <v>42288164.973575719</v>
      </c>
      <c r="AT36" s="9">
        <v>56211.219398534435</v>
      </c>
      <c r="AU36" s="9">
        <v>71558.91421458518</v>
      </c>
      <c r="AV36" s="9">
        <v>513433.78208488715</v>
      </c>
      <c r="AW36" s="9">
        <v>18010.392284747253</v>
      </c>
      <c r="AX36" s="20"/>
      <c r="AY36" s="9">
        <v>-240667.41592241407</v>
      </c>
      <c r="AZ36" s="9">
        <v>13.191351029473431</v>
      </c>
      <c r="BA36" s="9">
        <v>1.0982469917945967E-2</v>
      </c>
      <c r="BB36" s="9">
        <v>77048.361003841303</v>
      </c>
      <c r="BC36" s="9">
        <v>947563.45964959823</v>
      </c>
      <c r="BD36" s="9">
        <v>0.75559985577274391</v>
      </c>
      <c r="BE36" s="9">
        <v>88357.618018497669</v>
      </c>
      <c r="BF36" s="9">
        <v>4024.8700072289012</v>
      </c>
      <c r="BG36" s="9">
        <v>2925.2514638450516</v>
      </c>
      <c r="BH36" s="9">
        <v>4095.2684313920922</v>
      </c>
      <c r="BI36" s="9">
        <v>6708.2195608350157</v>
      </c>
      <c r="BJ36" s="9">
        <v>6978.1266088988605</v>
      </c>
      <c r="BK36" s="9">
        <v>156.21776395976849</v>
      </c>
      <c r="BL36" s="9">
        <v>13387369.362221945</v>
      </c>
      <c r="BM36" s="9">
        <v>1206129.8642819999</v>
      </c>
      <c r="BN36" s="9">
        <v>1707209.262950459</v>
      </c>
      <c r="BO36" s="9">
        <v>256144.66581683457</v>
      </c>
      <c r="BP36" s="9">
        <v>42066670.948136546</v>
      </c>
      <c r="BQ36" s="9">
        <v>46262.218084739477</v>
      </c>
      <c r="BR36" s="9">
        <v>71964.3893721317</v>
      </c>
      <c r="BS36" s="9">
        <v>246803.44494276762</v>
      </c>
      <c r="BT36" s="9">
        <v>9406.6774062573131</v>
      </c>
      <c r="BU36" s="20"/>
    </row>
    <row r="37" spans="2:73" x14ac:dyDescent="0.2">
      <c r="B37" s="4" t="s">
        <v>42</v>
      </c>
      <c r="C37" s="12">
        <v>10</v>
      </c>
      <c r="D37" s="19"/>
      <c r="E37" s="9">
        <f t="shared" si="2"/>
        <v>1700461.8405924658</v>
      </c>
      <c r="F37" s="9">
        <f t="shared" si="2"/>
        <v>3.2688867306402685</v>
      </c>
      <c r="G37" s="9">
        <f t="shared" si="2"/>
        <v>5.7390594980376818E-3</v>
      </c>
      <c r="H37" s="9">
        <f t="shared" si="2"/>
        <v>57276.74983791144</v>
      </c>
      <c r="I37" s="9">
        <f t="shared" si="2"/>
        <v>1322640.9424872366</v>
      </c>
      <c r="J37" s="9">
        <f t="shared" si="2"/>
        <v>0.55553316047709</v>
      </c>
      <c r="K37" s="9">
        <f t="shared" si="2"/>
        <v>131115.0378287583</v>
      </c>
      <c r="L37" s="9">
        <f t="shared" si="2"/>
        <v>2675.3352553339646</v>
      </c>
      <c r="M37" s="9">
        <f t="shared" si="2"/>
        <v>2565.3671451712917</v>
      </c>
      <c r="N37" s="9">
        <f t="shared" si="2"/>
        <v>2780.9086890629978</v>
      </c>
      <c r="O37" s="9">
        <f t="shared" si="2"/>
        <v>4389.4764067334345</v>
      </c>
      <c r="P37" s="9">
        <f t="shared" si="2"/>
        <v>545.93183027547184</v>
      </c>
      <c r="Q37" s="9">
        <f t="shared" si="2"/>
        <v>47.444278773033091</v>
      </c>
      <c r="R37" s="9">
        <f t="shared" si="2"/>
        <v>9907598.1583780237</v>
      </c>
      <c r="S37" s="9">
        <f t="shared" si="2"/>
        <v>29996.756164803868</v>
      </c>
      <c r="T37" s="9">
        <f t="shared" si="2"/>
        <v>42998.449265685398</v>
      </c>
      <c r="U37" s="9">
        <f t="shared" si="3"/>
        <v>96511.450046881044</v>
      </c>
      <c r="V37" s="9">
        <f t="shared" si="1"/>
        <v>366729.76816623658</v>
      </c>
      <c r="W37" s="9">
        <f t="shared" si="1"/>
        <v>12543.688305166608</v>
      </c>
      <c r="X37" s="9">
        <f t="shared" si="1"/>
        <v>19.626958626016858</v>
      </c>
      <c r="Y37" s="9">
        <f t="shared" si="1"/>
        <v>298922.8379446824</v>
      </c>
      <c r="Z37" s="9">
        <f t="shared" si="1"/>
        <v>9668.8577157915861</v>
      </c>
      <c r="AA37" s="20"/>
      <c r="AB37" s="9">
        <v>1433053.6006786723</v>
      </c>
      <c r="AC37" s="9">
        <v>17.925943430055195</v>
      </c>
      <c r="AD37" s="9">
        <v>1.7941803851310965E-2</v>
      </c>
      <c r="AE37" s="9">
        <v>142886.03984217951</v>
      </c>
      <c r="AF37" s="9">
        <v>2375489.2309867893</v>
      </c>
      <c r="AG37" s="9">
        <v>1.3950885557801389</v>
      </c>
      <c r="AH37" s="9">
        <v>229290.16896042236</v>
      </c>
      <c r="AI37" s="9">
        <v>7147.4130411438528</v>
      </c>
      <c r="AJ37" s="9">
        <v>5815.6465494435715</v>
      </c>
      <c r="AK37" s="9">
        <v>7331.20694616532</v>
      </c>
      <c r="AL37" s="9">
        <v>11843.05369655012</v>
      </c>
      <c r="AM37" s="9">
        <v>8299.4058401630919</v>
      </c>
      <c r="AN37" s="9">
        <v>221.0195720616648</v>
      </c>
      <c r="AO37" s="9">
        <v>24782453.005291283</v>
      </c>
      <c r="AP37" s="9">
        <v>1370141.0498114699</v>
      </c>
      <c r="AQ37" s="9">
        <v>1939897.6303217507</v>
      </c>
      <c r="AR37" s="9">
        <v>381116.63428780838</v>
      </c>
      <c r="AS37" s="9">
        <v>47107475.26609575</v>
      </c>
      <c r="AT37" s="9">
        <v>63946.152843765987</v>
      </c>
      <c r="AU37" s="9">
        <v>79980.059594327919</v>
      </c>
      <c r="AV37" s="9">
        <v>573148.88788109075</v>
      </c>
      <c r="AW37" s="9">
        <v>20120.721500521933</v>
      </c>
      <c r="AX37" s="20"/>
      <c r="AY37" s="9">
        <v>-267408.2399137934</v>
      </c>
      <c r="AZ37" s="9">
        <v>14.657056699414927</v>
      </c>
      <c r="BA37" s="9">
        <v>1.2202744353273284E-2</v>
      </c>
      <c r="BB37" s="9">
        <v>85609.29000426807</v>
      </c>
      <c r="BC37" s="9">
        <v>1052848.2884995528</v>
      </c>
      <c r="BD37" s="9">
        <v>0.8395553953030489</v>
      </c>
      <c r="BE37" s="9">
        <v>98175.131131664064</v>
      </c>
      <c r="BF37" s="9">
        <v>4472.0777858098882</v>
      </c>
      <c r="BG37" s="9">
        <v>3250.2794042722799</v>
      </c>
      <c r="BH37" s="9">
        <v>4550.2982571023222</v>
      </c>
      <c r="BI37" s="9">
        <v>7453.5772898166852</v>
      </c>
      <c r="BJ37" s="9">
        <v>7753.47400988762</v>
      </c>
      <c r="BK37" s="9">
        <v>173.57529328863171</v>
      </c>
      <c r="BL37" s="9">
        <v>14874854.846913259</v>
      </c>
      <c r="BM37" s="9">
        <v>1340144.293646666</v>
      </c>
      <c r="BN37" s="9">
        <v>1896899.1810560653</v>
      </c>
      <c r="BO37" s="9">
        <v>284605.18424092734</v>
      </c>
      <c r="BP37" s="9">
        <v>46740745.497929513</v>
      </c>
      <c r="BQ37" s="9">
        <v>51402.464538599379</v>
      </c>
      <c r="BR37" s="9">
        <v>79960.432635701902</v>
      </c>
      <c r="BS37" s="9">
        <v>274226.04993640835</v>
      </c>
      <c r="BT37" s="9">
        <v>10451.863784730347</v>
      </c>
      <c r="BU37" s="20"/>
    </row>
    <row r="38" spans="2:73" x14ac:dyDescent="0.2">
      <c r="B38" s="4" t="s">
        <v>42</v>
      </c>
      <c r="C38" s="12">
        <v>11</v>
      </c>
      <c r="D38" s="19"/>
      <c r="E38" s="9">
        <f t="shared" si="2"/>
        <v>1935326.4704245559</v>
      </c>
      <c r="F38" s="9">
        <f t="shared" si="2"/>
        <v>3.6452376222748022</v>
      </c>
      <c r="G38" s="9">
        <f t="shared" si="2"/>
        <v>6.3799954382124449E-3</v>
      </c>
      <c r="H38" s="9">
        <f t="shared" si="2"/>
        <v>63580.153229232557</v>
      </c>
      <c r="I38" s="9">
        <f t="shared" si="2"/>
        <v>1463230.2222879594</v>
      </c>
      <c r="J38" s="9">
        <f t="shared" si="2"/>
        <v>0.61450364143330005</v>
      </c>
      <c r="K38" s="9">
        <f t="shared" si="2"/>
        <v>144261.48016572511</v>
      </c>
      <c r="L38" s="9">
        <f t="shared" si="2"/>
        <v>2965.5999210883629</v>
      </c>
      <c r="M38" s="9">
        <f t="shared" si="2"/>
        <v>2848.8742594099244</v>
      </c>
      <c r="N38" s="9">
        <f t="shared" si="2"/>
        <v>3082.5824902082986</v>
      </c>
      <c r="O38" s="9">
        <f t="shared" si="2"/>
        <v>4890.6031608862795</v>
      </c>
      <c r="P38" s="9">
        <f t="shared" si="2"/>
        <v>616.06712646477354</v>
      </c>
      <c r="Q38" s="9">
        <f t="shared" si="2"/>
        <v>52.964474678716499</v>
      </c>
      <c r="R38" s="9">
        <f t="shared" si="2"/>
        <v>11164465.254050823</v>
      </c>
      <c r="S38" s="9">
        <f t="shared" si="2"/>
        <v>35484.064976183698</v>
      </c>
      <c r="T38" s="9">
        <f t="shared" si="2"/>
        <v>50867.031604954274</v>
      </c>
      <c r="U38" s="9">
        <f t="shared" si="3"/>
        <v>107377.30782481923</v>
      </c>
      <c r="V38" s="9">
        <f t="shared" si="1"/>
        <v>493557.18487236649</v>
      </c>
      <c r="W38" s="9">
        <f t="shared" si="1"/>
        <v>15030.96574682826</v>
      </c>
      <c r="X38" s="9">
        <f t="shared" si="1"/>
        <v>323.90511967866041</v>
      </c>
      <c r="Y38" s="9">
        <f t="shared" si="1"/>
        <v>330667.15616605594</v>
      </c>
      <c r="Z38" s="9">
        <f t="shared" si="1"/>
        <v>10710.371349148247</v>
      </c>
      <c r="AA38" s="20"/>
      <c r="AB38" s="9">
        <v>1641177.4065193837</v>
      </c>
      <c r="AC38" s="9">
        <v>19.767999991631218</v>
      </c>
      <c r="AD38" s="9">
        <v>1.9803014226813062E-2</v>
      </c>
      <c r="AE38" s="9">
        <v>157750.37223392745</v>
      </c>
      <c r="AF38" s="9">
        <v>2621363.3396374681</v>
      </c>
      <c r="AG38" s="9">
        <v>1.5380145762666533</v>
      </c>
      <c r="AH38" s="9">
        <v>252254.12441055561</v>
      </c>
      <c r="AI38" s="9">
        <v>7884.8854854792389</v>
      </c>
      <c r="AJ38" s="9">
        <v>6424.1816041094307</v>
      </c>
      <c r="AK38" s="9">
        <v>8087.910573020853</v>
      </c>
      <c r="AL38" s="9">
        <v>13089.538179684632</v>
      </c>
      <c r="AM38" s="9">
        <v>9144.8885373411522</v>
      </c>
      <c r="AN38" s="9">
        <v>243.89729729621129</v>
      </c>
      <c r="AO38" s="9">
        <v>27526805.585655414</v>
      </c>
      <c r="AP38" s="9">
        <v>1509642.787987517</v>
      </c>
      <c r="AQ38" s="9">
        <v>2137456.1307666255</v>
      </c>
      <c r="AR38" s="9">
        <v>420443.01048983936</v>
      </c>
      <c r="AS38" s="9">
        <v>51908377.23259484</v>
      </c>
      <c r="AT38" s="9">
        <v>71573.676739287592</v>
      </c>
      <c r="AU38" s="9">
        <v>88280.38101895072</v>
      </c>
      <c r="AV38" s="9">
        <v>632315.81109610503</v>
      </c>
      <c r="AW38" s="9">
        <v>22207.42151235163</v>
      </c>
      <c r="AX38" s="20"/>
      <c r="AY38" s="9">
        <v>-294149.06390517234</v>
      </c>
      <c r="AZ38" s="9">
        <v>16.122762369356415</v>
      </c>
      <c r="BA38" s="9">
        <v>1.3423018788600617E-2</v>
      </c>
      <c r="BB38" s="9">
        <v>94170.219004694896</v>
      </c>
      <c r="BC38" s="9">
        <v>1158133.1173495087</v>
      </c>
      <c r="BD38" s="9">
        <v>0.92351093483335323</v>
      </c>
      <c r="BE38" s="9">
        <v>107992.64424483052</v>
      </c>
      <c r="BF38" s="9">
        <v>4919.2855643908761</v>
      </c>
      <c r="BG38" s="9">
        <v>3575.3073446995063</v>
      </c>
      <c r="BH38" s="9">
        <v>5005.3280828125544</v>
      </c>
      <c r="BI38" s="9">
        <v>8198.9350187983528</v>
      </c>
      <c r="BJ38" s="9">
        <v>8528.8214108763786</v>
      </c>
      <c r="BK38" s="9">
        <v>190.93282261749479</v>
      </c>
      <c r="BL38" s="9">
        <v>16362340.331604591</v>
      </c>
      <c r="BM38" s="9">
        <v>1474158.7230113333</v>
      </c>
      <c r="BN38" s="9">
        <v>2086589.0991616712</v>
      </c>
      <c r="BO38" s="9">
        <v>313065.70266502013</v>
      </c>
      <c r="BP38" s="9">
        <v>51414820.047722474</v>
      </c>
      <c r="BQ38" s="9">
        <v>56542.710992459331</v>
      </c>
      <c r="BR38" s="9">
        <v>87956.47589927206</v>
      </c>
      <c r="BS38" s="9">
        <v>301648.65493004909</v>
      </c>
      <c r="BT38" s="9">
        <v>11497.050163203383</v>
      </c>
      <c r="BU38" s="20"/>
    </row>
    <row r="39" spans="2:73" x14ac:dyDescent="0.2">
      <c r="B39" s="4" t="s">
        <v>42</v>
      </c>
      <c r="C39" s="12">
        <v>12</v>
      </c>
      <c r="D39" s="19"/>
      <c r="E39" s="9">
        <f t="shared" ref="E39:T54" si="4">AB39-AY39</f>
        <v>2135895.6263027615</v>
      </c>
      <c r="F39" s="9">
        <f t="shared" si="4"/>
        <v>4.0215675285683368</v>
      </c>
      <c r="G39" s="9">
        <f t="shared" si="4"/>
        <v>7.0209019712452313E-3</v>
      </c>
      <c r="H39" s="9">
        <f t="shared" si="4"/>
        <v>69883.321127493764</v>
      </c>
      <c r="I39" s="9">
        <f t="shared" si="4"/>
        <v>1603816.0304746835</v>
      </c>
      <c r="J39" s="9">
        <f t="shared" si="4"/>
        <v>0.67347265947250956</v>
      </c>
      <c r="K39" s="9">
        <f t="shared" si="4"/>
        <v>157407.91304250993</v>
      </c>
      <c r="L39" s="9">
        <f t="shared" si="4"/>
        <v>3255.8543054007596</v>
      </c>
      <c r="M39" s="9">
        <f t="shared" si="4"/>
        <v>3132.3700301055542</v>
      </c>
      <c r="N39" s="9">
        <f t="shared" si="4"/>
        <v>3384.2456550755978</v>
      </c>
      <c r="O39" s="9">
        <f t="shared" si="4"/>
        <v>5391.7018857801322</v>
      </c>
      <c r="P39" s="9">
        <f t="shared" si="4"/>
        <v>686.19581283057232</v>
      </c>
      <c r="Q39" s="9">
        <f t="shared" si="4"/>
        <v>58.484321017639843</v>
      </c>
      <c r="R39" s="9">
        <f t="shared" si="4"/>
        <v>12421205.810453646</v>
      </c>
      <c r="S39" s="9">
        <f t="shared" si="4"/>
        <v>40970.293837764766</v>
      </c>
      <c r="T39" s="9">
        <f t="shared" si="4"/>
        <v>58734.065258825198</v>
      </c>
      <c r="U39" s="9">
        <f t="shared" si="3"/>
        <v>118242.70178625762</v>
      </c>
      <c r="V39" s="9">
        <f t="shared" si="1"/>
        <v>620345.06859953701</v>
      </c>
      <c r="W39" s="9">
        <f t="shared" si="1"/>
        <v>17517.65927819995</v>
      </c>
      <c r="X39" s="9">
        <f t="shared" si="1"/>
        <v>628.06843335123267</v>
      </c>
      <c r="Y39" s="9">
        <f t="shared" si="1"/>
        <v>362410.71324361925</v>
      </c>
      <c r="Z39" s="9">
        <f t="shared" si="1"/>
        <v>11751.854773949908</v>
      </c>
      <c r="AA39" s="20"/>
      <c r="AB39" s="9">
        <v>1815005.7384062097</v>
      </c>
      <c r="AC39" s="9">
        <v>21.610035567866241</v>
      </c>
      <c r="AD39" s="9">
        <v>2.1664195195173166E-2</v>
      </c>
      <c r="AE39" s="9">
        <v>172614.46913261546</v>
      </c>
      <c r="AF39" s="9">
        <v>2867233.9766741479</v>
      </c>
      <c r="AG39" s="9">
        <v>1.6809391338361677</v>
      </c>
      <c r="AH39" s="9">
        <v>275218.07040050684</v>
      </c>
      <c r="AI39" s="9">
        <v>8622.3476483726263</v>
      </c>
      <c r="AJ39" s="9">
        <v>7032.7053152322887</v>
      </c>
      <c r="AK39" s="9">
        <v>8844.6035635983862</v>
      </c>
      <c r="AL39" s="9">
        <v>14335.994633560147</v>
      </c>
      <c r="AM39" s="9">
        <v>9990.3646246957142</v>
      </c>
      <c r="AN39" s="9">
        <v>266.77467296399783</v>
      </c>
      <c r="AO39" s="9">
        <v>30271031.626749553</v>
      </c>
      <c r="AP39" s="9">
        <v>1649143.4462137641</v>
      </c>
      <c r="AQ39" s="9">
        <v>2335013.0825261013</v>
      </c>
      <c r="AR39" s="9">
        <v>459768.92287537025</v>
      </c>
      <c r="AS39" s="9">
        <v>56709239.666114941</v>
      </c>
      <c r="AT39" s="9">
        <v>79200.616724519205</v>
      </c>
      <c r="AU39" s="9">
        <v>96580.587596193523</v>
      </c>
      <c r="AV39" s="9">
        <v>691481.97316730919</v>
      </c>
      <c r="AW39" s="9">
        <v>24294.091315626327</v>
      </c>
      <c r="AX39" s="20"/>
      <c r="AY39" s="9">
        <v>-320889.88789655187</v>
      </c>
      <c r="AZ39" s="9">
        <v>17.588468039297904</v>
      </c>
      <c r="BA39" s="9">
        <v>1.4643293223927935E-2</v>
      </c>
      <c r="BB39" s="9">
        <v>102731.14800512169</v>
      </c>
      <c r="BC39" s="9">
        <v>1263417.9461994644</v>
      </c>
      <c r="BD39" s="9">
        <v>1.0074664743636581</v>
      </c>
      <c r="BE39" s="9">
        <v>117810.15735799693</v>
      </c>
      <c r="BF39" s="9">
        <v>5366.4933429718667</v>
      </c>
      <c r="BG39" s="9">
        <v>3900.3352851267346</v>
      </c>
      <c r="BH39" s="9">
        <v>5460.3579085227884</v>
      </c>
      <c r="BI39" s="9">
        <v>8944.2927477800149</v>
      </c>
      <c r="BJ39" s="9">
        <v>9304.1688118651418</v>
      </c>
      <c r="BK39" s="9">
        <v>208.29035194635799</v>
      </c>
      <c r="BL39" s="9">
        <v>17849825.816295907</v>
      </c>
      <c r="BM39" s="9">
        <v>1608173.1523759994</v>
      </c>
      <c r="BN39" s="9">
        <v>2276279.0172672761</v>
      </c>
      <c r="BO39" s="9">
        <v>341526.22108911263</v>
      </c>
      <c r="BP39" s="9">
        <v>56088894.597515404</v>
      </c>
      <c r="BQ39" s="9">
        <v>61682.957446319255</v>
      </c>
      <c r="BR39" s="9">
        <v>95952.519162842291</v>
      </c>
      <c r="BS39" s="9">
        <v>329071.25992368994</v>
      </c>
      <c r="BT39" s="9">
        <v>12542.236541676419</v>
      </c>
      <c r="BU39" s="20"/>
    </row>
    <row r="40" spans="2:73" x14ac:dyDescent="0.2">
      <c r="B40" s="4" t="s">
        <v>42</v>
      </c>
      <c r="C40" s="12">
        <v>13</v>
      </c>
      <c r="D40" s="19"/>
      <c r="E40" s="9">
        <f t="shared" si="4"/>
        <v>2336464.7821809659</v>
      </c>
      <c r="F40" s="9">
        <f t="shared" si="4"/>
        <v>4.3978974348618678</v>
      </c>
      <c r="G40" s="9">
        <f t="shared" si="4"/>
        <v>7.66180850427799E-3</v>
      </c>
      <c r="H40" s="9">
        <f t="shared" si="4"/>
        <v>76186.489025754854</v>
      </c>
      <c r="I40" s="9">
        <f t="shared" si="4"/>
        <v>1744401.8386614076</v>
      </c>
      <c r="J40" s="9">
        <f t="shared" si="4"/>
        <v>0.7324416775117184</v>
      </c>
      <c r="K40" s="9">
        <f t="shared" si="4"/>
        <v>170554.34591929481</v>
      </c>
      <c r="L40" s="9">
        <f t="shared" si="4"/>
        <v>3546.1086897131599</v>
      </c>
      <c r="M40" s="9">
        <f t="shared" si="4"/>
        <v>3415.8658008011807</v>
      </c>
      <c r="N40" s="9">
        <f t="shared" si="4"/>
        <v>3685.9088199429007</v>
      </c>
      <c r="O40" s="9">
        <f t="shared" si="4"/>
        <v>5892.8006106739631</v>
      </c>
      <c r="P40" s="9">
        <f t="shared" si="4"/>
        <v>756.32449919636565</v>
      </c>
      <c r="Q40" s="9">
        <f t="shared" si="4"/>
        <v>64.004167356563187</v>
      </c>
      <c r="R40" s="9">
        <f t="shared" si="4"/>
        <v>13677946.366856441</v>
      </c>
      <c r="S40" s="9">
        <f t="shared" si="4"/>
        <v>46456.522699345369</v>
      </c>
      <c r="T40" s="9">
        <f t="shared" si="4"/>
        <v>66601.098912693094</v>
      </c>
      <c r="U40" s="9">
        <f t="shared" si="3"/>
        <v>129108.09574769577</v>
      </c>
      <c r="V40" s="9">
        <f t="shared" si="1"/>
        <v>747132.95232662559</v>
      </c>
      <c r="W40" s="9">
        <f t="shared" si="1"/>
        <v>20004.352809571617</v>
      </c>
      <c r="X40" s="9">
        <f t="shared" si="1"/>
        <v>932.23174702387769</v>
      </c>
      <c r="Y40" s="9">
        <f t="shared" si="1"/>
        <v>394154.2703211825</v>
      </c>
      <c r="Z40" s="9">
        <f t="shared" si="1"/>
        <v>12793.338198751562</v>
      </c>
      <c r="AA40" s="20"/>
      <c r="AB40" s="9">
        <v>1988834.0702930351</v>
      </c>
      <c r="AC40" s="9">
        <v>23.452071144101261</v>
      </c>
      <c r="AD40" s="9">
        <v>2.352537616353326E-2</v>
      </c>
      <c r="AE40" s="9">
        <v>187478.56603130334</v>
      </c>
      <c r="AF40" s="9">
        <v>3113104.6137108263</v>
      </c>
      <c r="AG40" s="9">
        <v>1.8238636914056812</v>
      </c>
      <c r="AH40" s="9">
        <v>298182.0163904581</v>
      </c>
      <c r="AI40" s="9">
        <v>9359.8098112660118</v>
      </c>
      <c r="AJ40" s="9">
        <v>7641.229026355144</v>
      </c>
      <c r="AK40" s="9">
        <v>9601.2965541759186</v>
      </c>
      <c r="AL40" s="9">
        <v>15582.451087435657</v>
      </c>
      <c r="AM40" s="9">
        <v>10835.840712050271</v>
      </c>
      <c r="AN40" s="9">
        <v>289.65204863178434</v>
      </c>
      <c r="AO40" s="9">
        <v>33015257.667843677</v>
      </c>
      <c r="AP40" s="9">
        <v>1788644.1044400111</v>
      </c>
      <c r="AQ40" s="9">
        <v>2532570.0342855761</v>
      </c>
      <c r="AR40" s="9">
        <v>499094.83526090102</v>
      </c>
      <c r="AS40" s="9">
        <v>61510102.099634998</v>
      </c>
      <c r="AT40" s="9">
        <v>86827.556709750803</v>
      </c>
      <c r="AU40" s="9">
        <v>104880.79417343631</v>
      </c>
      <c r="AV40" s="9">
        <v>750648.13523851323</v>
      </c>
      <c r="AW40" s="9">
        <v>26380.761118901017</v>
      </c>
      <c r="AX40" s="20"/>
      <c r="AY40" s="9">
        <v>-347630.71188793099</v>
      </c>
      <c r="AZ40" s="9">
        <v>19.054173709239393</v>
      </c>
      <c r="BA40" s="9">
        <v>1.586356765925527E-2</v>
      </c>
      <c r="BB40" s="9">
        <v>111292.07700554849</v>
      </c>
      <c r="BC40" s="9">
        <v>1368702.7750494187</v>
      </c>
      <c r="BD40" s="9">
        <v>1.0914220138939628</v>
      </c>
      <c r="BE40" s="9">
        <v>127627.67047116329</v>
      </c>
      <c r="BF40" s="9">
        <v>5813.7011215528519</v>
      </c>
      <c r="BG40" s="9">
        <v>4225.3632255539633</v>
      </c>
      <c r="BH40" s="9">
        <v>5915.3877342330179</v>
      </c>
      <c r="BI40" s="9">
        <v>9689.6504767616934</v>
      </c>
      <c r="BJ40" s="9">
        <v>10079.516212853905</v>
      </c>
      <c r="BK40" s="9">
        <v>225.64788127522115</v>
      </c>
      <c r="BL40" s="9">
        <v>19337311.300987236</v>
      </c>
      <c r="BM40" s="9">
        <v>1742187.5817406657</v>
      </c>
      <c r="BN40" s="9">
        <v>2465968.935372883</v>
      </c>
      <c r="BO40" s="9">
        <v>369986.73951320525</v>
      </c>
      <c r="BP40" s="9">
        <v>60762969.147308372</v>
      </c>
      <c r="BQ40" s="9">
        <v>66823.203900179185</v>
      </c>
      <c r="BR40" s="9">
        <v>103948.56242641243</v>
      </c>
      <c r="BS40" s="9">
        <v>356493.86491733073</v>
      </c>
      <c r="BT40" s="9">
        <v>13587.422920149455</v>
      </c>
      <c r="BU40" s="20"/>
    </row>
    <row r="41" spans="2:73" x14ac:dyDescent="0.2">
      <c r="B41" s="4" t="s">
        <v>42</v>
      </c>
      <c r="C41" s="12">
        <v>14</v>
      </c>
      <c r="D41" s="19"/>
      <c r="E41" s="9">
        <f t="shared" si="4"/>
        <v>2605624.8859669417</v>
      </c>
      <c r="F41" s="9">
        <f t="shared" si="4"/>
        <v>4.7867167329963927</v>
      </c>
      <c r="G41" s="9">
        <f t="shared" si="4"/>
        <v>8.3164127824527645E-3</v>
      </c>
      <c r="H41" s="9">
        <f t="shared" si="4"/>
        <v>82664.26665207601</v>
      </c>
      <c r="I41" s="9">
        <f t="shared" si="4"/>
        <v>1887291.4880371313</v>
      </c>
      <c r="J41" s="9">
        <f t="shared" si="4"/>
        <v>0.79222982421792776</v>
      </c>
      <c r="K41" s="9">
        <f t="shared" si="4"/>
        <v>183727.47735626175</v>
      </c>
      <c r="L41" s="9">
        <f t="shared" si="4"/>
        <v>3839.9785479675584</v>
      </c>
      <c r="M41" s="9">
        <f t="shared" si="4"/>
        <v>3706.502318289813</v>
      </c>
      <c r="N41" s="9">
        <f t="shared" si="4"/>
        <v>3991.4243845881965</v>
      </c>
      <c r="O41" s="9">
        <f t="shared" si="4"/>
        <v>6404.1049995768226</v>
      </c>
      <c r="P41" s="9">
        <f t="shared" si="4"/>
        <v>830.32506413566625</v>
      </c>
      <c r="Q41" s="9">
        <f t="shared" si="4"/>
        <v>69.651796137246578</v>
      </c>
      <c r="R41" s="9">
        <f t="shared" si="4"/>
        <v>14956422.579529244</v>
      </c>
      <c r="S41" s="9">
        <f t="shared" si="4"/>
        <v>52489.154210724868</v>
      </c>
      <c r="T41" s="9">
        <f t="shared" si="4"/>
        <v>75254.001701960806</v>
      </c>
      <c r="U41" s="9">
        <f t="shared" si="3"/>
        <v>140452.03330063372</v>
      </c>
      <c r="V41" s="9">
        <f t="shared" si="1"/>
        <v>892408.22803279012</v>
      </c>
      <c r="W41" s="9">
        <f t="shared" si="1"/>
        <v>22599.62371123326</v>
      </c>
      <c r="X41" s="9">
        <f t="shared" si="1"/>
        <v>1357.4487105764856</v>
      </c>
      <c r="Y41" s="9">
        <f t="shared" si="1"/>
        <v>426447.53226755577</v>
      </c>
      <c r="Z41" s="9">
        <f t="shared" si="1"/>
        <v>13858.511244608224</v>
      </c>
      <c r="AA41" s="20"/>
      <c r="AB41" s="9">
        <v>2231253.350087631</v>
      </c>
      <c r="AC41" s="9">
        <v>25.306596112177282</v>
      </c>
      <c r="AD41" s="9">
        <v>2.5400254877035362E-2</v>
      </c>
      <c r="AE41" s="9">
        <v>202517.27265805134</v>
      </c>
      <c r="AF41" s="9">
        <v>3361279.0919365054</v>
      </c>
      <c r="AG41" s="9">
        <v>1.9676073776421954</v>
      </c>
      <c r="AH41" s="9">
        <v>321172.66094059136</v>
      </c>
      <c r="AI41" s="9">
        <v>10100.887448101397</v>
      </c>
      <c r="AJ41" s="9">
        <v>8256.8934842710041</v>
      </c>
      <c r="AK41" s="9">
        <v>10361.84194453145</v>
      </c>
      <c r="AL41" s="9">
        <v>16839.113205320173</v>
      </c>
      <c r="AM41" s="9">
        <v>11685.188677978333</v>
      </c>
      <c r="AN41" s="9">
        <v>312.65720674133081</v>
      </c>
      <c r="AO41" s="9">
        <v>35781219.365207806</v>
      </c>
      <c r="AP41" s="9">
        <v>1928691.1653160581</v>
      </c>
      <c r="AQ41" s="9">
        <v>2730912.8551804507</v>
      </c>
      <c r="AR41" s="9">
        <v>538899.29123793193</v>
      </c>
      <c r="AS41" s="9">
        <v>66329451.925134085</v>
      </c>
      <c r="AT41" s="9">
        <v>94563.07406527242</v>
      </c>
      <c r="AU41" s="9">
        <v>113302.05440055914</v>
      </c>
      <c r="AV41" s="9">
        <v>810364.00217852741</v>
      </c>
      <c r="AW41" s="9">
        <v>28491.120543230711</v>
      </c>
      <c r="AX41" s="20"/>
      <c r="AY41" s="9">
        <v>-374371.53587931045</v>
      </c>
      <c r="AZ41" s="9">
        <v>20.519879379180889</v>
      </c>
      <c r="BA41" s="9">
        <v>1.7083842094582597E-2</v>
      </c>
      <c r="BB41" s="9">
        <v>119853.00600597533</v>
      </c>
      <c r="BC41" s="9">
        <v>1473987.6038993741</v>
      </c>
      <c r="BD41" s="9">
        <v>1.1753775534242676</v>
      </c>
      <c r="BE41" s="9">
        <v>137445.18358432961</v>
      </c>
      <c r="BF41" s="9">
        <v>6260.9089001338389</v>
      </c>
      <c r="BG41" s="9">
        <v>4550.3911659811911</v>
      </c>
      <c r="BH41" s="9">
        <v>6370.4175599432538</v>
      </c>
      <c r="BI41" s="9">
        <v>10435.00820574335</v>
      </c>
      <c r="BJ41" s="9">
        <v>10854.863613842666</v>
      </c>
      <c r="BK41" s="9">
        <v>243.00541060408423</v>
      </c>
      <c r="BL41" s="9">
        <v>20824796.785678562</v>
      </c>
      <c r="BM41" s="9">
        <v>1876202.0111053332</v>
      </c>
      <c r="BN41" s="9">
        <v>2655658.8534784899</v>
      </c>
      <c r="BO41" s="9">
        <v>398447.25793729821</v>
      </c>
      <c r="BP41" s="9">
        <v>65437043.697101295</v>
      </c>
      <c r="BQ41" s="9">
        <v>71963.45035403916</v>
      </c>
      <c r="BR41" s="9">
        <v>111944.60568998265</v>
      </c>
      <c r="BS41" s="9">
        <v>383916.46991097165</v>
      </c>
      <c r="BT41" s="9">
        <v>14632.609298622487</v>
      </c>
      <c r="BU41" s="20"/>
    </row>
    <row r="42" spans="2:73" x14ac:dyDescent="0.2">
      <c r="B42" s="4" t="s">
        <v>42</v>
      </c>
      <c r="C42" s="12">
        <v>15</v>
      </c>
      <c r="D42" s="19"/>
      <c r="E42" s="9">
        <f t="shared" si="4"/>
        <v>2806194.0418451461</v>
      </c>
      <c r="F42" s="9">
        <f t="shared" si="4"/>
        <v>5.1630466392899237</v>
      </c>
      <c r="G42" s="9">
        <f t="shared" si="4"/>
        <v>8.9573193154855214E-3</v>
      </c>
      <c r="H42" s="9">
        <f t="shared" si="4"/>
        <v>88967.434550337159</v>
      </c>
      <c r="I42" s="9">
        <f t="shared" si="4"/>
        <v>2027877.2962238553</v>
      </c>
      <c r="J42" s="9">
        <f t="shared" si="4"/>
        <v>0.85119884225713638</v>
      </c>
      <c r="K42" s="9">
        <f t="shared" si="4"/>
        <v>196873.91023304651</v>
      </c>
      <c r="L42" s="9">
        <f t="shared" si="4"/>
        <v>4130.2329322799515</v>
      </c>
      <c r="M42" s="9">
        <f t="shared" si="4"/>
        <v>3989.9980889854423</v>
      </c>
      <c r="N42" s="9">
        <f t="shared" si="4"/>
        <v>4293.0875494555003</v>
      </c>
      <c r="O42" s="9">
        <f t="shared" si="4"/>
        <v>6905.2037244706662</v>
      </c>
      <c r="P42" s="9">
        <f t="shared" si="4"/>
        <v>900.4537505014614</v>
      </c>
      <c r="Q42" s="9">
        <f t="shared" si="4"/>
        <v>75.171642476169836</v>
      </c>
      <c r="R42" s="9">
        <f t="shared" si="4"/>
        <v>16213163.135932051</v>
      </c>
      <c r="S42" s="9">
        <f t="shared" si="4"/>
        <v>57975.383072305704</v>
      </c>
      <c r="T42" s="9">
        <f t="shared" si="4"/>
        <v>83121.035355830099</v>
      </c>
      <c r="U42" s="9">
        <f t="shared" si="3"/>
        <v>151317.42726207193</v>
      </c>
      <c r="V42" s="9">
        <f t="shared" si="1"/>
        <v>1019196.1117598712</v>
      </c>
      <c r="W42" s="9">
        <f t="shared" si="1"/>
        <v>25086.317242604928</v>
      </c>
      <c r="X42" s="9">
        <f t="shared" si="1"/>
        <v>1661.6120242491015</v>
      </c>
      <c r="Y42" s="9">
        <f t="shared" si="1"/>
        <v>458191.08934511896</v>
      </c>
      <c r="Z42" s="9">
        <f t="shared" si="1"/>
        <v>14899.994669409883</v>
      </c>
      <c r="AA42" s="20"/>
      <c r="AB42" s="9">
        <v>2405081.6819744566</v>
      </c>
      <c r="AC42" s="9">
        <v>27.148631688412298</v>
      </c>
      <c r="AD42" s="9">
        <v>2.7261435845395452E-2</v>
      </c>
      <c r="AE42" s="9">
        <v>217381.36955673926</v>
      </c>
      <c r="AF42" s="9">
        <v>3607149.7289731847</v>
      </c>
      <c r="AG42" s="9">
        <v>2.1105319352117093</v>
      </c>
      <c r="AH42" s="9">
        <v>344136.60693054256</v>
      </c>
      <c r="AI42" s="9">
        <v>10838.349610994781</v>
      </c>
      <c r="AJ42" s="9">
        <v>8865.4171953938603</v>
      </c>
      <c r="AK42" s="9">
        <v>11118.534935108981</v>
      </c>
      <c r="AL42" s="9">
        <v>18085.569659195684</v>
      </c>
      <c r="AM42" s="9">
        <v>12530.664765332889</v>
      </c>
      <c r="AN42" s="9">
        <v>335.53458240911726</v>
      </c>
      <c r="AO42" s="9">
        <v>38525445.406301931</v>
      </c>
      <c r="AP42" s="9">
        <v>2068191.823542305</v>
      </c>
      <c r="AQ42" s="9">
        <v>2928469.8069399265</v>
      </c>
      <c r="AR42" s="9">
        <v>578225.2036234627</v>
      </c>
      <c r="AS42" s="9">
        <v>71130314.358654141</v>
      </c>
      <c r="AT42" s="9">
        <v>102190.014050504</v>
      </c>
      <c r="AU42" s="9">
        <v>121602.26097780187</v>
      </c>
      <c r="AV42" s="9">
        <v>869530.16424973134</v>
      </c>
      <c r="AW42" s="9">
        <v>30577.790346505404</v>
      </c>
      <c r="AX42" s="20"/>
      <c r="AY42" s="9">
        <v>-401112.35987068963</v>
      </c>
      <c r="AZ42" s="9">
        <v>21.985585049122374</v>
      </c>
      <c r="BA42" s="9">
        <v>1.8304116529909931E-2</v>
      </c>
      <c r="BB42" s="9">
        <v>128413.9350064021</v>
      </c>
      <c r="BC42" s="9">
        <v>1579272.4327493294</v>
      </c>
      <c r="BD42" s="9">
        <v>1.259333092954573</v>
      </c>
      <c r="BE42" s="9">
        <v>147262.69669749605</v>
      </c>
      <c r="BF42" s="9">
        <v>6708.1166787148295</v>
      </c>
      <c r="BG42" s="9">
        <v>4875.419106408418</v>
      </c>
      <c r="BH42" s="9">
        <v>6825.4473856534805</v>
      </c>
      <c r="BI42" s="9">
        <v>11180.365934725018</v>
      </c>
      <c r="BJ42" s="9">
        <v>11630.211014831428</v>
      </c>
      <c r="BK42" s="9">
        <v>260.36293993294743</v>
      </c>
      <c r="BL42" s="9">
        <v>22312282.27036988</v>
      </c>
      <c r="BM42" s="9">
        <v>2010216.4404699993</v>
      </c>
      <c r="BN42" s="9">
        <v>2845348.7715840964</v>
      </c>
      <c r="BO42" s="9">
        <v>426907.77636139077</v>
      </c>
      <c r="BP42" s="9">
        <v>70111118.24689427</v>
      </c>
      <c r="BQ42" s="9">
        <v>77103.696807899076</v>
      </c>
      <c r="BR42" s="9">
        <v>119940.64895355277</v>
      </c>
      <c r="BS42" s="9">
        <v>411339.07490461238</v>
      </c>
      <c r="BT42" s="9">
        <v>15677.795677095521</v>
      </c>
      <c r="BU42" s="20"/>
    </row>
    <row r="43" spans="2:73" x14ac:dyDescent="0.2">
      <c r="B43" s="4" t="s">
        <v>42</v>
      </c>
      <c r="C43" s="12">
        <v>16</v>
      </c>
      <c r="D43" s="19"/>
      <c r="E43" s="9">
        <f t="shared" si="4"/>
        <v>3041058.6716772337</v>
      </c>
      <c r="F43" s="9">
        <f t="shared" si="4"/>
        <v>5.5393975309244361</v>
      </c>
      <c r="G43" s="9">
        <f t="shared" si="4"/>
        <v>9.5982552556602707E-3</v>
      </c>
      <c r="H43" s="9">
        <f t="shared" si="4"/>
        <v>95270.837941658217</v>
      </c>
      <c r="I43" s="9">
        <f t="shared" si="4"/>
        <v>2168466.576024577</v>
      </c>
      <c r="J43" s="9">
        <f t="shared" si="4"/>
        <v>0.91016932321334476</v>
      </c>
      <c r="K43" s="9">
        <f t="shared" si="4"/>
        <v>210020.35257001311</v>
      </c>
      <c r="L43" s="9">
        <f t="shared" si="4"/>
        <v>4420.4975980343415</v>
      </c>
      <c r="M43" s="9">
        <f t="shared" si="4"/>
        <v>4273.5052032240656</v>
      </c>
      <c r="N43" s="9">
        <f t="shared" si="4"/>
        <v>4594.761350600792</v>
      </c>
      <c r="O43" s="9">
        <f t="shared" si="4"/>
        <v>7406.3304786234985</v>
      </c>
      <c r="P43" s="9">
        <f t="shared" si="4"/>
        <v>970.58904669076037</v>
      </c>
      <c r="Q43" s="9">
        <f t="shared" si="4"/>
        <v>80.691838381853017</v>
      </c>
      <c r="R43" s="9">
        <f t="shared" si="4"/>
        <v>17470030.231604829</v>
      </c>
      <c r="S43" s="9">
        <f t="shared" si="4"/>
        <v>63462.691883685067</v>
      </c>
      <c r="T43" s="9">
        <f t="shared" si="4"/>
        <v>90989.617695098743</v>
      </c>
      <c r="U43" s="9">
        <f t="shared" si="3"/>
        <v>162183.28504000977</v>
      </c>
      <c r="V43" s="9">
        <f t="shared" si="1"/>
        <v>1146023.528466031</v>
      </c>
      <c r="W43" s="9">
        <f t="shared" si="1"/>
        <v>27573.594684266558</v>
      </c>
      <c r="X43" s="9">
        <f t="shared" si="1"/>
        <v>1965.8901853016432</v>
      </c>
      <c r="Y43" s="9">
        <f t="shared" si="1"/>
        <v>489935.40756649204</v>
      </c>
      <c r="Z43" s="9">
        <f t="shared" si="1"/>
        <v>15941.508302766535</v>
      </c>
      <c r="AA43" s="20"/>
      <c r="AB43" s="9">
        <v>2613205.487815165</v>
      </c>
      <c r="AC43" s="9">
        <v>28.990688249988306</v>
      </c>
      <c r="AD43" s="9">
        <v>2.9122646220897531E-2</v>
      </c>
      <c r="AE43" s="9">
        <v>232245.70194848708</v>
      </c>
      <c r="AF43" s="9">
        <v>3853023.8376238616</v>
      </c>
      <c r="AG43" s="9">
        <v>2.2534579556982224</v>
      </c>
      <c r="AH43" s="9">
        <v>367100.56238067552</v>
      </c>
      <c r="AI43" s="9">
        <v>11575.82205533016</v>
      </c>
      <c r="AJ43" s="9">
        <v>9473.9522500597104</v>
      </c>
      <c r="AK43" s="9">
        <v>11875.238561964507</v>
      </c>
      <c r="AL43" s="9">
        <v>19332.054142330187</v>
      </c>
      <c r="AM43" s="9">
        <v>13376.147462510944</v>
      </c>
      <c r="AN43" s="9">
        <v>358.41230764366361</v>
      </c>
      <c r="AO43" s="9">
        <v>41269797.986666039</v>
      </c>
      <c r="AP43" s="9">
        <v>2207693.5617183507</v>
      </c>
      <c r="AQ43" s="9">
        <v>3126028.3073848002</v>
      </c>
      <c r="AR43" s="9">
        <v>617551.57982549327</v>
      </c>
      <c r="AS43" s="9">
        <v>75931216.325153202</v>
      </c>
      <c r="AT43" s="9">
        <v>109817.53794602555</v>
      </c>
      <c r="AU43" s="9">
        <v>129902.58240242462</v>
      </c>
      <c r="AV43" s="9">
        <v>928697.08746474504</v>
      </c>
      <c r="AW43" s="9">
        <v>32664.490358335079</v>
      </c>
      <c r="AX43" s="20"/>
      <c r="AY43" s="9">
        <v>-427853.18386206892</v>
      </c>
      <c r="AZ43" s="9">
        <v>23.45129071906387</v>
      </c>
      <c r="BA43" s="9">
        <v>1.9524390965237261E-2</v>
      </c>
      <c r="BB43" s="9">
        <v>136974.86400682887</v>
      </c>
      <c r="BC43" s="9">
        <v>1684557.2615992848</v>
      </c>
      <c r="BD43" s="9">
        <v>1.3432886324848776</v>
      </c>
      <c r="BE43" s="9">
        <v>157080.2098106624</v>
      </c>
      <c r="BF43" s="9">
        <v>7155.3244572958183</v>
      </c>
      <c r="BG43" s="9">
        <v>5200.4470468356449</v>
      </c>
      <c r="BH43" s="9">
        <v>7280.4772113637146</v>
      </c>
      <c r="BI43" s="9">
        <v>11925.723663706689</v>
      </c>
      <c r="BJ43" s="9">
        <v>12405.558415820184</v>
      </c>
      <c r="BK43" s="9">
        <v>277.72046926181059</v>
      </c>
      <c r="BL43" s="9">
        <v>23799767.755061209</v>
      </c>
      <c r="BM43" s="9">
        <v>2144230.8698346657</v>
      </c>
      <c r="BN43" s="9">
        <v>3035038.6896897014</v>
      </c>
      <c r="BO43" s="9">
        <v>455368.29478548351</v>
      </c>
      <c r="BP43" s="9">
        <v>74785192.796687171</v>
      </c>
      <c r="BQ43" s="9">
        <v>82243.943261758992</v>
      </c>
      <c r="BR43" s="9">
        <v>127936.69221712298</v>
      </c>
      <c r="BS43" s="9">
        <v>438761.679898253</v>
      </c>
      <c r="BT43" s="9">
        <v>16722.982055568544</v>
      </c>
      <c r="BU43" s="20"/>
    </row>
    <row r="44" spans="2:73" x14ac:dyDescent="0.2">
      <c r="B44" s="4" t="s">
        <v>42</v>
      </c>
      <c r="C44" s="12">
        <v>17</v>
      </c>
      <c r="D44" s="19"/>
      <c r="E44" s="9">
        <f t="shared" si="4"/>
        <v>3241627.8275554385</v>
      </c>
      <c r="F44" s="9">
        <f t="shared" si="4"/>
        <v>5.9157274372179707</v>
      </c>
      <c r="G44" s="9">
        <f t="shared" si="4"/>
        <v>1.0239161788693055E-2</v>
      </c>
      <c r="H44" s="9">
        <f t="shared" si="4"/>
        <v>101574.00583991941</v>
      </c>
      <c r="I44" s="9">
        <f t="shared" si="4"/>
        <v>2309052.3842113009</v>
      </c>
      <c r="J44" s="9">
        <f t="shared" si="4"/>
        <v>0.96913834125255449</v>
      </c>
      <c r="K44" s="9">
        <f t="shared" si="4"/>
        <v>223166.78544679805</v>
      </c>
      <c r="L44" s="9">
        <f t="shared" si="4"/>
        <v>4710.7519823467401</v>
      </c>
      <c r="M44" s="9">
        <f t="shared" si="4"/>
        <v>4557.0009739196921</v>
      </c>
      <c r="N44" s="9">
        <f t="shared" si="4"/>
        <v>4896.4245154680957</v>
      </c>
      <c r="O44" s="9">
        <f t="shared" si="4"/>
        <v>7907.4292035173403</v>
      </c>
      <c r="P44" s="9">
        <f t="shared" si="4"/>
        <v>1040.7177330565501</v>
      </c>
      <c r="Q44" s="9">
        <f t="shared" si="4"/>
        <v>86.211684720776304</v>
      </c>
      <c r="R44" s="9">
        <f t="shared" si="4"/>
        <v>18726770.788007632</v>
      </c>
      <c r="S44" s="9">
        <f t="shared" si="4"/>
        <v>68948.92074526567</v>
      </c>
      <c r="T44" s="9">
        <f t="shared" si="4"/>
        <v>98856.651348965708</v>
      </c>
      <c r="U44" s="9">
        <f t="shared" si="3"/>
        <v>173048.67900144774</v>
      </c>
      <c r="V44" s="9">
        <f t="shared" si="1"/>
        <v>1272811.4121931493</v>
      </c>
      <c r="W44" s="9">
        <f t="shared" si="1"/>
        <v>30060.288215638153</v>
      </c>
      <c r="X44" s="9">
        <f t="shared" si="1"/>
        <v>2270.0534989741864</v>
      </c>
      <c r="Y44" s="9">
        <f t="shared" si="1"/>
        <v>521678.96464405494</v>
      </c>
      <c r="Z44" s="9">
        <f t="shared" si="1"/>
        <v>16982.991727568176</v>
      </c>
      <c r="AA44" s="20"/>
      <c r="AB44" s="9">
        <v>2787033.8197019901</v>
      </c>
      <c r="AC44" s="9">
        <v>30.832723826223326</v>
      </c>
      <c r="AD44" s="9">
        <v>3.0983827189257629E-2</v>
      </c>
      <c r="AE44" s="9">
        <v>247109.79884717503</v>
      </c>
      <c r="AF44" s="9">
        <v>4098894.4746605405</v>
      </c>
      <c r="AG44" s="9">
        <v>2.3963825132677363</v>
      </c>
      <c r="AH44" s="9">
        <v>390064.50837062689</v>
      </c>
      <c r="AI44" s="9">
        <v>12313.284218223547</v>
      </c>
      <c r="AJ44" s="9">
        <v>10082.475961182567</v>
      </c>
      <c r="AK44" s="9">
        <v>12631.931552542041</v>
      </c>
      <c r="AL44" s="9">
        <v>20578.510596205695</v>
      </c>
      <c r="AM44" s="9">
        <v>14221.623549865501</v>
      </c>
      <c r="AN44" s="9">
        <v>381.28968331145006</v>
      </c>
      <c r="AO44" s="9">
        <v>44014024.02776017</v>
      </c>
      <c r="AP44" s="9">
        <v>2347194.2199445977</v>
      </c>
      <c r="AQ44" s="9">
        <v>3323585.2591442745</v>
      </c>
      <c r="AR44" s="9">
        <v>656877.49221102404</v>
      </c>
      <c r="AS44" s="9">
        <v>80732078.758673266</v>
      </c>
      <c r="AT44" s="9">
        <v>117444.47793125713</v>
      </c>
      <c r="AU44" s="9">
        <v>138202.78897966741</v>
      </c>
      <c r="AV44" s="9">
        <v>987863.24953594909</v>
      </c>
      <c r="AW44" s="9">
        <v>34751.160161609769</v>
      </c>
      <c r="AX44" s="20"/>
      <c r="AY44" s="9">
        <v>-454594.00785344839</v>
      </c>
      <c r="AZ44" s="9">
        <v>24.916996389005355</v>
      </c>
      <c r="BA44" s="9">
        <v>2.0744665400564574E-2</v>
      </c>
      <c r="BB44" s="9">
        <v>145535.79300725562</v>
      </c>
      <c r="BC44" s="9">
        <v>1789842.0904492394</v>
      </c>
      <c r="BD44" s="9">
        <v>1.4272441720151818</v>
      </c>
      <c r="BE44" s="9">
        <v>166897.72292382884</v>
      </c>
      <c r="BF44" s="9">
        <v>7602.5322358768071</v>
      </c>
      <c r="BG44" s="9">
        <v>5525.4749872628745</v>
      </c>
      <c r="BH44" s="9">
        <v>7735.507037073945</v>
      </c>
      <c r="BI44" s="9">
        <v>12671.081392688355</v>
      </c>
      <c r="BJ44" s="9">
        <v>13180.90581680895</v>
      </c>
      <c r="BK44" s="9">
        <v>295.07799859067376</v>
      </c>
      <c r="BL44" s="9">
        <v>25287253.239752539</v>
      </c>
      <c r="BM44" s="9">
        <v>2278245.299199332</v>
      </c>
      <c r="BN44" s="9">
        <v>3224728.6077953088</v>
      </c>
      <c r="BO44" s="9">
        <v>483828.8132095763</v>
      </c>
      <c r="BP44" s="9">
        <v>79459267.346480116</v>
      </c>
      <c r="BQ44" s="9">
        <v>87384.189715618981</v>
      </c>
      <c r="BR44" s="9">
        <v>135932.73548069323</v>
      </c>
      <c r="BS44" s="9">
        <v>466184.28489189415</v>
      </c>
      <c r="BT44" s="9">
        <v>17768.168434041592</v>
      </c>
      <c r="BU44" s="20"/>
    </row>
    <row r="45" spans="2:73" x14ac:dyDescent="0.2">
      <c r="B45" s="4" t="s">
        <v>42</v>
      </c>
      <c r="C45" s="12">
        <v>18</v>
      </c>
      <c r="D45" s="19"/>
      <c r="E45" s="9">
        <f t="shared" si="4"/>
        <v>3476492.4573875316</v>
      </c>
      <c r="F45" s="9">
        <f t="shared" si="4"/>
        <v>6.2920783288525115</v>
      </c>
      <c r="G45" s="9">
        <f t="shared" si="4"/>
        <v>1.088009772886785E-2</v>
      </c>
      <c r="H45" s="9">
        <f t="shared" si="4"/>
        <v>107877.40923124066</v>
      </c>
      <c r="I45" s="9">
        <f t="shared" si="4"/>
        <v>2449641.6640120274</v>
      </c>
      <c r="J45" s="9">
        <f t="shared" si="4"/>
        <v>1.0281088222087646</v>
      </c>
      <c r="K45" s="9">
        <f t="shared" si="4"/>
        <v>236313.22778376503</v>
      </c>
      <c r="L45" s="9">
        <f t="shared" si="4"/>
        <v>5001.016648101142</v>
      </c>
      <c r="M45" s="9">
        <f t="shared" si="4"/>
        <v>4840.5080881583335</v>
      </c>
      <c r="N45" s="9">
        <f t="shared" si="4"/>
        <v>5198.0983166134001</v>
      </c>
      <c r="O45" s="9">
        <f t="shared" si="4"/>
        <v>8408.5559576702035</v>
      </c>
      <c r="P45" s="9">
        <f t="shared" si="4"/>
        <v>1110.8530292458636</v>
      </c>
      <c r="Q45" s="9">
        <f t="shared" si="4"/>
        <v>91.73188062645994</v>
      </c>
      <c r="R45" s="9">
        <f t="shared" si="4"/>
        <v>19983637.883680467</v>
      </c>
      <c r="S45" s="9">
        <f t="shared" si="4"/>
        <v>74436.229556647595</v>
      </c>
      <c r="T45" s="9">
        <f t="shared" si="4"/>
        <v>106725.23368823901</v>
      </c>
      <c r="U45" s="9">
        <f t="shared" si="3"/>
        <v>183914.53677938657</v>
      </c>
      <c r="V45" s="9">
        <f t="shared" si="1"/>
        <v>1399638.8288993239</v>
      </c>
      <c r="W45" s="9">
        <f t="shared" si="1"/>
        <v>32547.565657299914</v>
      </c>
      <c r="X45" s="9">
        <f t="shared" si="1"/>
        <v>2574.3316600270045</v>
      </c>
      <c r="Y45" s="9">
        <f t="shared" si="1"/>
        <v>553423.28286542895</v>
      </c>
      <c r="Z45" s="9">
        <f t="shared" si="1"/>
        <v>18024.505360924879</v>
      </c>
      <c r="AA45" s="20"/>
      <c r="AB45" s="9">
        <v>2995157.625542704</v>
      </c>
      <c r="AC45" s="9">
        <v>32.674780387799366</v>
      </c>
      <c r="AD45" s="9">
        <v>3.2845037564759753E-2</v>
      </c>
      <c r="AE45" s="9">
        <v>261974.13123892318</v>
      </c>
      <c r="AF45" s="9">
        <v>4344768.5833112225</v>
      </c>
      <c r="AG45" s="9">
        <v>2.5393085337542516</v>
      </c>
      <c r="AH45" s="9">
        <v>413028.46382076031</v>
      </c>
      <c r="AI45" s="9">
        <v>13050.756662558939</v>
      </c>
      <c r="AJ45" s="9">
        <v>10691.011015848433</v>
      </c>
      <c r="AK45" s="9">
        <v>13388.635179397579</v>
      </c>
      <c r="AL45" s="9">
        <v>21824.995079340224</v>
      </c>
      <c r="AM45" s="9">
        <v>15067.106247043572</v>
      </c>
      <c r="AN45" s="9">
        <v>404.16740854599675</v>
      </c>
      <c r="AO45" s="9">
        <v>46758376.608124331</v>
      </c>
      <c r="AP45" s="9">
        <v>2486695.9581206464</v>
      </c>
      <c r="AQ45" s="9">
        <v>3521143.7595891524</v>
      </c>
      <c r="AR45" s="9">
        <v>696203.86841305543</v>
      </c>
      <c r="AS45" s="9">
        <v>85532980.7251724</v>
      </c>
      <c r="AT45" s="9">
        <v>125072.0018267788</v>
      </c>
      <c r="AU45" s="9">
        <v>146503.11040429032</v>
      </c>
      <c r="AV45" s="9">
        <v>1047030.1727509637</v>
      </c>
      <c r="AW45" s="9">
        <v>36837.860173439491</v>
      </c>
      <c r="AX45" s="20"/>
      <c r="AY45" s="9">
        <v>-481334.83184482751</v>
      </c>
      <c r="AZ45" s="9">
        <v>26.382702058946855</v>
      </c>
      <c r="BA45" s="9">
        <v>2.1964939835891904E-2</v>
      </c>
      <c r="BB45" s="9">
        <v>154096.72200768252</v>
      </c>
      <c r="BC45" s="9">
        <v>1895126.9192991951</v>
      </c>
      <c r="BD45" s="9">
        <v>1.5111997115454869</v>
      </c>
      <c r="BE45" s="9">
        <v>176715.23603699528</v>
      </c>
      <c r="BF45" s="9">
        <v>8049.7400144577969</v>
      </c>
      <c r="BG45" s="9">
        <v>5850.5029276900996</v>
      </c>
      <c r="BH45" s="9">
        <v>8190.536862784179</v>
      </c>
      <c r="BI45" s="9">
        <v>13416.439121670021</v>
      </c>
      <c r="BJ45" s="9">
        <v>13956.253217797708</v>
      </c>
      <c r="BK45" s="9">
        <v>312.43552791953681</v>
      </c>
      <c r="BL45" s="9">
        <v>26774738.724443864</v>
      </c>
      <c r="BM45" s="9">
        <v>2412259.7285639988</v>
      </c>
      <c r="BN45" s="9">
        <v>3414418.5259009134</v>
      </c>
      <c r="BO45" s="9">
        <v>512289.33163366886</v>
      </c>
      <c r="BP45" s="9">
        <v>84133341.896273077</v>
      </c>
      <c r="BQ45" s="9">
        <v>92524.436169478882</v>
      </c>
      <c r="BR45" s="9">
        <v>143928.77874426331</v>
      </c>
      <c r="BS45" s="9">
        <v>493606.88988553477</v>
      </c>
      <c r="BT45" s="9">
        <v>18813.354812514612</v>
      </c>
      <c r="BU45" s="20"/>
    </row>
    <row r="46" spans="2:73" x14ac:dyDescent="0.2">
      <c r="B46" s="4" t="s">
        <v>42</v>
      </c>
      <c r="C46" s="12">
        <v>19</v>
      </c>
      <c r="D46" s="19"/>
      <c r="E46" s="9">
        <f t="shared" si="4"/>
        <v>3711357.0872196211</v>
      </c>
      <c r="F46" s="9">
        <f t="shared" si="4"/>
        <v>6.680876641646023</v>
      </c>
      <c r="G46" s="9">
        <f t="shared" si="4"/>
        <v>1.1534672599900608E-2</v>
      </c>
      <c r="H46" s="9">
        <f t="shared" si="4"/>
        <v>114354.95136450173</v>
      </c>
      <c r="I46" s="9">
        <f t="shared" si="4"/>
        <v>2592527.8417737484</v>
      </c>
      <c r="J46" s="9">
        <f t="shared" si="4"/>
        <v>1.0878955059979729</v>
      </c>
      <c r="K46" s="9">
        <f t="shared" si="4"/>
        <v>249486.34976054981</v>
      </c>
      <c r="L46" s="9">
        <f t="shared" si="4"/>
        <v>5294.8762249135343</v>
      </c>
      <c r="M46" s="9">
        <f t="shared" si="4"/>
        <v>5131.1332621039537</v>
      </c>
      <c r="N46" s="9">
        <f t="shared" si="4"/>
        <v>5503.6032449807008</v>
      </c>
      <c r="O46" s="9">
        <f t="shared" si="4"/>
        <v>8919.8323173140416</v>
      </c>
      <c r="P46" s="9">
        <f t="shared" si="4"/>
        <v>1184.8469843616513</v>
      </c>
      <c r="Q46" s="9">
        <f t="shared" si="4"/>
        <v>97.379159840383181</v>
      </c>
      <c r="R46" s="9">
        <f t="shared" si="4"/>
        <v>21261987.557083245</v>
      </c>
      <c r="S46" s="9">
        <f t="shared" si="4"/>
        <v>80467.781118226703</v>
      </c>
      <c r="T46" s="9">
        <f t="shared" si="4"/>
        <v>115376.58779210318</v>
      </c>
      <c r="U46" s="9">
        <f t="shared" si="3"/>
        <v>195258.01051582431</v>
      </c>
      <c r="V46" s="9">
        <f t="shared" si="1"/>
        <v>1544874.5716264248</v>
      </c>
      <c r="W46" s="9">
        <f t="shared" si="1"/>
        <v>35142.252648671536</v>
      </c>
      <c r="X46" s="9">
        <f t="shared" si="1"/>
        <v>2999.4337761995848</v>
      </c>
      <c r="Y46" s="9">
        <f t="shared" si="1"/>
        <v>585715.78366799187</v>
      </c>
      <c r="Z46" s="9">
        <f t="shared" si="1"/>
        <v>19089.648198226514</v>
      </c>
      <c r="AA46" s="20"/>
      <c r="AB46" s="9">
        <v>3203281.4313834142</v>
      </c>
      <c r="AC46" s="9">
        <v>34.529284370534363</v>
      </c>
      <c r="AD46" s="9">
        <v>3.4719886871119834E-2</v>
      </c>
      <c r="AE46" s="9">
        <v>277012.602372611</v>
      </c>
      <c r="AF46" s="9">
        <v>4592939.5899228984</v>
      </c>
      <c r="AG46" s="9">
        <v>2.6830507570737643</v>
      </c>
      <c r="AH46" s="9">
        <v>436019.09891071136</v>
      </c>
      <c r="AI46" s="9">
        <v>13791.824017952316</v>
      </c>
      <c r="AJ46" s="9">
        <v>11306.664130221285</v>
      </c>
      <c r="AK46" s="9">
        <v>14149.169933475107</v>
      </c>
      <c r="AL46" s="9">
        <v>23081.62916796573</v>
      </c>
      <c r="AM46" s="9">
        <v>15916.447603148124</v>
      </c>
      <c r="AN46" s="9">
        <v>427.17221708878316</v>
      </c>
      <c r="AO46" s="9">
        <v>49524211.766218439</v>
      </c>
      <c r="AP46" s="9">
        <v>2626741.9390468923</v>
      </c>
      <c r="AQ46" s="9">
        <v>3719485.0317986254</v>
      </c>
      <c r="AR46" s="9">
        <v>736007.86057358584</v>
      </c>
      <c r="AS46" s="9">
        <v>90352291.017692447</v>
      </c>
      <c r="AT46" s="9">
        <v>132806.93527201036</v>
      </c>
      <c r="AU46" s="9">
        <v>154924.25578403304</v>
      </c>
      <c r="AV46" s="9">
        <v>1106745.2785471673</v>
      </c>
      <c r="AW46" s="9">
        <v>38948.189389214167</v>
      </c>
      <c r="AX46" s="20"/>
      <c r="AY46" s="9">
        <v>-508075.65583620692</v>
      </c>
      <c r="AZ46" s="9">
        <v>27.84840772888834</v>
      </c>
      <c r="BA46" s="9">
        <v>2.3185214271219227E-2</v>
      </c>
      <c r="BB46" s="9">
        <v>162657.65100810927</v>
      </c>
      <c r="BC46" s="9">
        <v>2000411.7481491498</v>
      </c>
      <c r="BD46" s="9">
        <v>1.5951552510757914</v>
      </c>
      <c r="BE46" s="9">
        <v>186532.74915016154</v>
      </c>
      <c r="BF46" s="9">
        <v>8496.947793038782</v>
      </c>
      <c r="BG46" s="9">
        <v>6175.530868117331</v>
      </c>
      <c r="BH46" s="9">
        <v>8645.5666884944058</v>
      </c>
      <c r="BI46" s="9">
        <v>14161.796850651688</v>
      </c>
      <c r="BJ46" s="9">
        <v>14731.600618786473</v>
      </c>
      <c r="BK46" s="9">
        <v>329.79305724839998</v>
      </c>
      <c r="BL46" s="9">
        <v>28262224.209135193</v>
      </c>
      <c r="BM46" s="9">
        <v>2546274.1579286656</v>
      </c>
      <c r="BN46" s="9">
        <v>3604108.4440065222</v>
      </c>
      <c r="BO46" s="9">
        <v>540749.85005776153</v>
      </c>
      <c r="BP46" s="9">
        <v>88807416.446066022</v>
      </c>
      <c r="BQ46" s="9">
        <v>97664.682623338827</v>
      </c>
      <c r="BR46" s="9">
        <v>151924.82200783346</v>
      </c>
      <c r="BS46" s="9">
        <v>521029.49487917544</v>
      </c>
      <c r="BT46" s="9">
        <v>19858.541190987653</v>
      </c>
      <c r="BU46" s="20"/>
    </row>
    <row r="47" spans="2:73" x14ac:dyDescent="0.2">
      <c r="B47" s="5" t="s">
        <v>42</v>
      </c>
      <c r="C47" s="13">
        <v>20</v>
      </c>
      <c r="D47" s="19"/>
      <c r="E47" s="10">
        <f t="shared" si="4"/>
        <v>3946221.717051595</v>
      </c>
      <c r="F47" s="10">
        <f t="shared" si="4"/>
        <v>7.0572275332797538</v>
      </c>
      <c r="G47" s="10">
        <f t="shared" si="4"/>
        <v>1.2175608540074552E-2</v>
      </c>
      <c r="H47" s="10">
        <f t="shared" si="4"/>
        <v>120658.35475581602</v>
      </c>
      <c r="I47" s="10">
        <f t="shared" si="4"/>
        <v>2733117.1215743637</v>
      </c>
      <c r="J47" s="10">
        <f t="shared" si="4"/>
        <v>1.1468659869541185</v>
      </c>
      <c r="K47" s="10">
        <f t="shared" si="4"/>
        <v>262632.79209750687</v>
      </c>
      <c r="L47" s="10">
        <f t="shared" si="4"/>
        <v>5585.1408906676024</v>
      </c>
      <c r="M47" s="10">
        <f t="shared" si="4"/>
        <v>5414.6403763423214</v>
      </c>
      <c r="N47" s="10">
        <f t="shared" si="4"/>
        <v>5805.2770461256587</v>
      </c>
      <c r="O47" s="10">
        <f t="shared" si="4"/>
        <v>9420.9590714663391</v>
      </c>
      <c r="P47" s="10">
        <f t="shared" si="4"/>
        <v>1254.9822805505883</v>
      </c>
      <c r="Q47" s="10">
        <f t="shared" si="4"/>
        <v>102.89935574605653</v>
      </c>
      <c r="R47" s="10">
        <f t="shared" si="4"/>
        <v>22518854.652754862</v>
      </c>
      <c r="S47" s="10">
        <f t="shared" si="4"/>
        <v>85955.089929549489</v>
      </c>
      <c r="T47" s="10">
        <f t="shared" si="4"/>
        <v>123245.17013128893</v>
      </c>
      <c r="U47" s="10">
        <f t="shared" si="3"/>
        <v>206123.86829374556</v>
      </c>
      <c r="V47" s="10">
        <f t="shared" si="1"/>
        <v>1671701.9883304983</v>
      </c>
      <c r="W47" s="10">
        <f t="shared" si="1"/>
        <v>37629.530090329834</v>
      </c>
      <c r="X47" s="10">
        <f t="shared" si="1"/>
        <v>3303.7119372485031</v>
      </c>
      <c r="Y47" s="10">
        <f t="shared" si="1"/>
        <v>617460.10188933846</v>
      </c>
      <c r="Z47" s="10">
        <f t="shared" si="1"/>
        <v>20131.16183158226</v>
      </c>
      <c r="AA47" s="20"/>
      <c r="AB47" s="10">
        <v>3411405.2372240084</v>
      </c>
      <c r="AC47" s="10">
        <v>36.371340932109597</v>
      </c>
      <c r="AD47" s="10">
        <v>3.6581097246621105E-2</v>
      </c>
      <c r="AE47" s="10">
        <v>291876.9347643521</v>
      </c>
      <c r="AF47" s="10">
        <v>4838813.6985734683</v>
      </c>
      <c r="AG47" s="10">
        <v>2.8259767775602151</v>
      </c>
      <c r="AH47" s="10">
        <v>458983.05436083482</v>
      </c>
      <c r="AI47" s="10">
        <v>14529.296462287375</v>
      </c>
      <c r="AJ47" s="10">
        <v>11915.199184886877</v>
      </c>
      <c r="AK47" s="10">
        <v>14905.873560330299</v>
      </c>
      <c r="AL47" s="10">
        <v>24328.113651099695</v>
      </c>
      <c r="AM47" s="10">
        <v>16761.930300325817</v>
      </c>
      <c r="AN47" s="10">
        <v>450.04994232331973</v>
      </c>
      <c r="AO47" s="10">
        <v>52268564.34658137</v>
      </c>
      <c r="AP47" s="10">
        <v>2766243.6772228801</v>
      </c>
      <c r="AQ47" s="10">
        <v>3917043.5322434157</v>
      </c>
      <c r="AR47" s="10">
        <v>775334.23677559977</v>
      </c>
      <c r="AS47" s="10">
        <v>95153192.984189451</v>
      </c>
      <c r="AT47" s="10">
        <v>140434.45916752855</v>
      </c>
      <c r="AU47" s="10">
        <v>163224.57720865225</v>
      </c>
      <c r="AV47" s="10">
        <v>1165912.2017621549</v>
      </c>
      <c r="AW47" s="10">
        <v>41034.88940104295</v>
      </c>
      <c r="AX47" s="20"/>
      <c r="AY47" s="10">
        <v>-534816.47982758668</v>
      </c>
      <c r="AZ47" s="10">
        <v>29.314113398829843</v>
      </c>
      <c r="BA47" s="10">
        <v>2.4405488706546553E-2</v>
      </c>
      <c r="BB47" s="10">
        <v>171218.58000853608</v>
      </c>
      <c r="BC47" s="10">
        <v>2105696.5769991046</v>
      </c>
      <c r="BD47" s="10">
        <v>1.6791107906060967</v>
      </c>
      <c r="BE47" s="10">
        <v>196350.26226332795</v>
      </c>
      <c r="BF47" s="10">
        <v>8944.1555716197727</v>
      </c>
      <c r="BG47" s="10">
        <v>6500.5588085445552</v>
      </c>
      <c r="BH47" s="10">
        <v>9100.5965142046407</v>
      </c>
      <c r="BI47" s="10">
        <v>14907.154579633356</v>
      </c>
      <c r="BJ47" s="10">
        <v>15506.948019775229</v>
      </c>
      <c r="BK47" s="10">
        <v>347.1505865772632</v>
      </c>
      <c r="BL47" s="10">
        <v>29749709.693826508</v>
      </c>
      <c r="BM47" s="10">
        <v>2680288.5872933306</v>
      </c>
      <c r="BN47" s="10">
        <v>3793798.3621121268</v>
      </c>
      <c r="BO47" s="10">
        <v>569210.36848185421</v>
      </c>
      <c r="BP47" s="10">
        <v>93481490.995858952</v>
      </c>
      <c r="BQ47" s="10">
        <v>102804.92907719871</v>
      </c>
      <c r="BR47" s="10">
        <v>159920.86527140375</v>
      </c>
      <c r="BS47" s="10">
        <v>548452.09987281647</v>
      </c>
      <c r="BT47" s="10">
        <v>20903.727569460691</v>
      </c>
      <c r="BU47" s="20"/>
    </row>
    <row r="48" spans="2:73" x14ac:dyDescent="0.2">
      <c r="B48" s="7" t="s">
        <v>43</v>
      </c>
      <c r="C48" s="11">
        <v>1</v>
      </c>
      <c r="D48" s="19"/>
      <c r="E48" s="8">
        <f t="shared" si="4"/>
        <v>0</v>
      </c>
      <c r="F48" s="8">
        <f t="shared" si="4"/>
        <v>0</v>
      </c>
      <c r="G48" s="8">
        <f t="shared" si="4"/>
        <v>0</v>
      </c>
      <c r="H48" s="8">
        <f t="shared" si="4"/>
        <v>0</v>
      </c>
      <c r="I48" s="8">
        <f t="shared" si="4"/>
        <v>0</v>
      </c>
      <c r="J48" s="8">
        <f t="shared" si="4"/>
        <v>0</v>
      </c>
      <c r="K48" s="8">
        <f t="shared" si="4"/>
        <v>0</v>
      </c>
      <c r="L48" s="8">
        <f t="shared" si="4"/>
        <v>0</v>
      </c>
      <c r="M48" s="8">
        <f t="shared" si="4"/>
        <v>0</v>
      </c>
      <c r="N48" s="8">
        <f t="shared" si="4"/>
        <v>0</v>
      </c>
      <c r="O48" s="8">
        <f t="shared" si="4"/>
        <v>0</v>
      </c>
      <c r="P48" s="8">
        <f t="shared" si="4"/>
        <v>0</v>
      </c>
      <c r="Q48" s="8">
        <f t="shared" si="4"/>
        <v>0</v>
      </c>
      <c r="R48" s="8">
        <f t="shared" si="4"/>
        <v>0</v>
      </c>
      <c r="S48" s="8">
        <f t="shared" si="4"/>
        <v>0</v>
      </c>
      <c r="T48" s="8">
        <f t="shared" si="4"/>
        <v>0</v>
      </c>
      <c r="U48" s="8">
        <f t="shared" si="3"/>
        <v>0</v>
      </c>
      <c r="V48" s="8">
        <f t="shared" si="1"/>
        <v>0</v>
      </c>
      <c r="W48" s="8">
        <f t="shared" si="1"/>
        <v>0</v>
      </c>
      <c r="X48" s="8">
        <f t="shared" si="1"/>
        <v>0</v>
      </c>
      <c r="Y48" s="8">
        <f t="shared" si="1"/>
        <v>0</v>
      </c>
      <c r="Z48" s="8">
        <f t="shared" si="1"/>
        <v>0</v>
      </c>
      <c r="AA48" s="20"/>
      <c r="AB48" s="8">
        <v>-26740.823991379308</v>
      </c>
      <c r="AC48" s="8">
        <v>1.4657056699414917</v>
      </c>
      <c r="AD48" s="8">
        <v>1.2202744353273284E-3</v>
      </c>
      <c r="AE48" s="8">
        <v>8560.9290004268023</v>
      </c>
      <c r="AF48" s="8">
        <v>105284.82884995527</v>
      </c>
      <c r="AG48" s="8">
        <v>8.3955539530304837E-2</v>
      </c>
      <c r="AH48" s="8">
        <v>9817.5131131663984</v>
      </c>
      <c r="AI48" s="8">
        <v>447.20777858098864</v>
      </c>
      <c r="AJ48" s="8">
        <v>325.0279404272278</v>
      </c>
      <c r="AK48" s="8">
        <v>455.02982571023216</v>
      </c>
      <c r="AL48" s="8">
        <v>745.35772898166795</v>
      </c>
      <c r="AM48" s="8">
        <v>775.34740098876114</v>
      </c>
      <c r="AN48" s="8">
        <v>17.357529328863158</v>
      </c>
      <c r="AO48" s="8">
        <v>1487485.4846913256</v>
      </c>
      <c r="AP48" s="8">
        <v>134014.42936466658</v>
      </c>
      <c r="AQ48" s="8">
        <v>189689.91810560631</v>
      </c>
      <c r="AR48" s="8">
        <v>28460.518424092719</v>
      </c>
      <c r="AS48" s="8">
        <v>4674074.5497929482</v>
      </c>
      <c r="AT48" s="8">
        <v>5140.2464538599361</v>
      </c>
      <c r="AU48" s="8">
        <v>7996.0432635701854</v>
      </c>
      <c r="AV48" s="8">
        <v>27422.604993640809</v>
      </c>
      <c r="AW48" s="8">
        <v>1045.186378473034</v>
      </c>
      <c r="AX48" s="20"/>
      <c r="AY48" s="8">
        <v>-26740.823991379308</v>
      </c>
      <c r="AZ48" s="8">
        <v>1.4657056699414917</v>
      </c>
      <c r="BA48" s="8">
        <v>1.2202744353273284E-3</v>
      </c>
      <c r="BB48" s="8">
        <v>8560.9290004268023</v>
      </c>
      <c r="BC48" s="8">
        <v>105284.82884995527</v>
      </c>
      <c r="BD48" s="8">
        <v>8.3955539530304837E-2</v>
      </c>
      <c r="BE48" s="8">
        <v>9817.5131131663984</v>
      </c>
      <c r="BF48" s="8">
        <v>447.20777858098864</v>
      </c>
      <c r="BG48" s="8">
        <v>325.0279404272278</v>
      </c>
      <c r="BH48" s="8">
        <v>455.02982571023216</v>
      </c>
      <c r="BI48" s="8">
        <v>745.35772898166795</v>
      </c>
      <c r="BJ48" s="8">
        <v>775.34740098876114</v>
      </c>
      <c r="BK48" s="8">
        <v>17.357529328863158</v>
      </c>
      <c r="BL48" s="8">
        <v>1487485.4846913256</v>
      </c>
      <c r="BM48" s="8">
        <v>134014.42936466658</v>
      </c>
      <c r="BN48" s="8">
        <v>189689.91810560631</v>
      </c>
      <c r="BO48" s="8">
        <v>28460.518424092719</v>
      </c>
      <c r="BP48" s="8">
        <v>4674074.5497929482</v>
      </c>
      <c r="BQ48" s="8">
        <v>5140.2464538599361</v>
      </c>
      <c r="BR48" s="8">
        <v>7996.0432635701854</v>
      </c>
      <c r="BS48" s="8">
        <v>27422.604993640809</v>
      </c>
      <c r="BT48" s="8">
        <v>1045.186378473034</v>
      </c>
      <c r="BU48" s="20"/>
    </row>
    <row r="49" spans="2:73" x14ac:dyDescent="0.2">
      <c r="B49" s="4" t="s">
        <v>43</v>
      </c>
      <c r="C49" s="12">
        <v>2</v>
      </c>
      <c r="D49" s="19"/>
      <c r="E49" s="9">
        <f t="shared" si="4"/>
        <v>-109864.25015648582</v>
      </c>
      <c r="F49" s="9">
        <f t="shared" si="4"/>
        <v>0.23322672592805604</v>
      </c>
      <c r="G49" s="9">
        <f t="shared" si="4"/>
        <v>5.8435292920753579E-4</v>
      </c>
      <c r="H49" s="9">
        <f t="shared" si="4"/>
        <v>6501.7162095822896</v>
      </c>
      <c r="I49" s="9">
        <f t="shared" si="4"/>
        <v>193339.85138744724</v>
      </c>
      <c r="J49" s="9">
        <f t="shared" si="4"/>
        <v>8.2139832995418133E-2</v>
      </c>
      <c r="K49" s="9">
        <f t="shared" si="4"/>
        <v>25890.158773751667</v>
      </c>
      <c r="L49" s="9">
        <f t="shared" si="4"/>
        <v>346.04867006679308</v>
      </c>
      <c r="M49" s="9">
        <f t="shared" si="4"/>
        <v>283.09679893425869</v>
      </c>
      <c r="N49" s="9">
        <f t="shared" si="4"/>
        <v>359.87729801259945</v>
      </c>
      <c r="O49" s="9">
        <f t="shared" si="4"/>
        <v>360.21922104668761</v>
      </c>
      <c r="P49" s="9">
        <f t="shared" si="4"/>
        <v>-22.854637444904029</v>
      </c>
      <c r="Q49" s="9">
        <f t="shared" si="4"/>
        <v>3.0292440446066422</v>
      </c>
      <c r="R49" s="9">
        <f t="shared" si="4"/>
        <v>-190050.68392439466</v>
      </c>
      <c r="S49" s="9">
        <f t="shared" si="4"/>
        <v>-14988.039927039208</v>
      </c>
      <c r="T49" s="9">
        <f t="shared" si="4"/>
        <v>-21512.655606862565</v>
      </c>
      <c r="U49" s="9">
        <f t="shared" si="3"/>
        <v>8630.2835393762216</v>
      </c>
      <c r="V49" s="9">
        <f t="shared" si="1"/>
        <v>-684627.15156674385</v>
      </c>
      <c r="W49" s="9">
        <f t="shared" si="1"/>
        <v>-7568.1825069666756</v>
      </c>
      <c r="X49" s="9">
        <f t="shared" si="1"/>
        <v>-2656.016545274786</v>
      </c>
      <c r="Y49" s="9">
        <f t="shared" si="1"/>
        <v>43873.449298936524</v>
      </c>
      <c r="Z49" s="9">
        <f t="shared" si="1"/>
        <v>1289.5506581583177</v>
      </c>
      <c r="AA49" s="20"/>
      <c r="AB49" s="9">
        <v>-163345.89813924444</v>
      </c>
      <c r="AC49" s="9">
        <v>3.1646380658110393</v>
      </c>
      <c r="AD49" s="9">
        <v>3.0249017998621925E-3</v>
      </c>
      <c r="AE49" s="9">
        <v>23623.574210435894</v>
      </c>
      <c r="AF49" s="9">
        <v>403909.50908735779</v>
      </c>
      <c r="AG49" s="9">
        <v>0.25005091205602781</v>
      </c>
      <c r="AH49" s="9">
        <v>45525.185000084464</v>
      </c>
      <c r="AI49" s="9">
        <v>1240.4642272287704</v>
      </c>
      <c r="AJ49" s="9">
        <v>933.15267978871429</v>
      </c>
      <c r="AK49" s="9">
        <v>1269.9369494330638</v>
      </c>
      <c r="AL49" s="9">
        <v>1850.9346790100235</v>
      </c>
      <c r="AM49" s="9">
        <v>1527.8401645326182</v>
      </c>
      <c r="AN49" s="9">
        <v>37.744302702332959</v>
      </c>
      <c r="AO49" s="9">
        <v>2784920.2854582565</v>
      </c>
      <c r="AP49" s="9">
        <v>253040.81880229394</v>
      </c>
      <c r="AQ49" s="9">
        <v>357867.18060435005</v>
      </c>
      <c r="AR49" s="9">
        <v>65551.32038756166</v>
      </c>
      <c r="AS49" s="9">
        <v>8663521.9480191525</v>
      </c>
      <c r="AT49" s="9">
        <v>2712.3104007531965</v>
      </c>
      <c r="AU49" s="9">
        <v>13336.069981865585</v>
      </c>
      <c r="AV49" s="9">
        <v>98718.659286218142</v>
      </c>
      <c r="AW49" s="9">
        <v>3379.9234151043856</v>
      </c>
      <c r="AX49" s="20"/>
      <c r="AY49" s="9">
        <v>-53481.647982758615</v>
      </c>
      <c r="AZ49" s="9">
        <v>2.9314113398829833</v>
      </c>
      <c r="BA49" s="9">
        <v>2.4405488706546567E-3</v>
      </c>
      <c r="BB49" s="9">
        <v>17121.858000853605</v>
      </c>
      <c r="BC49" s="9">
        <v>210569.65769991055</v>
      </c>
      <c r="BD49" s="9">
        <v>0.16791107906060967</v>
      </c>
      <c r="BE49" s="9">
        <v>19635.026226332797</v>
      </c>
      <c r="BF49" s="9">
        <v>894.41555716197729</v>
      </c>
      <c r="BG49" s="9">
        <v>650.05588085445561</v>
      </c>
      <c r="BH49" s="9">
        <v>910.05965142046432</v>
      </c>
      <c r="BI49" s="9">
        <v>1490.7154579633359</v>
      </c>
      <c r="BJ49" s="9">
        <v>1550.6948019775223</v>
      </c>
      <c r="BK49" s="9">
        <v>34.715058657726317</v>
      </c>
      <c r="BL49" s="9">
        <v>2974970.9693826512</v>
      </c>
      <c r="BM49" s="9">
        <v>268028.85872933315</v>
      </c>
      <c r="BN49" s="9">
        <v>379379.83621121262</v>
      </c>
      <c r="BO49" s="9">
        <v>56921.036848185438</v>
      </c>
      <c r="BP49" s="9">
        <v>9348149.0995858964</v>
      </c>
      <c r="BQ49" s="9">
        <v>10280.492907719872</v>
      </c>
      <c r="BR49" s="9">
        <v>15992.086527140371</v>
      </c>
      <c r="BS49" s="9">
        <v>54845.209987281618</v>
      </c>
      <c r="BT49" s="9">
        <v>2090.372756946068</v>
      </c>
      <c r="BU49" s="20"/>
    </row>
    <row r="50" spans="2:73" x14ac:dyDescent="0.2">
      <c r="B50" s="4" t="s">
        <v>43</v>
      </c>
      <c r="C50" s="12">
        <v>3</v>
      </c>
      <c r="D50" s="19"/>
      <c r="E50" s="9">
        <f t="shared" si="4"/>
        <v>125000.37967560449</v>
      </c>
      <c r="F50" s="9">
        <f t="shared" si="4"/>
        <v>0.60957761756258577</v>
      </c>
      <c r="G50" s="9">
        <f t="shared" si="4"/>
        <v>1.2252888693823055E-3</v>
      </c>
      <c r="H50" s="9">
        <f t="shared" si="4"/>
        <v>12805.119600903428</v>
      </c>
      <c r="I50" s="9">
        <f t="shared" si="4"/>
        <v>333929.13118817064</v>
      </c>
      <c r="J50" s="9">
        <f t="shared" si="4"/>
        <v>0.14111031395162726</v>
      </c>
      <c r="K50" s="9">
        <f t="shared" si="4"/>
        <v>39036.601110718475</v>
      </c>
      <c r="L50" s="9">
        <f t="shared" si="4"/>
        <v>636.31333582118918</v>
      </c>
      <c r="M50" s="9">
        <f t="shared" si="4"/>
        <v>566.60391317288736</v>
      </c>
      <c r="N50" s="9">
        <f t="shared" si="4"/>
        <v>661.55109915789899</v>
      </c>
      <c r="O50" s="9">
        <f t="shared" si="4"/>
        <v>861.34597519953286</v>
      </c>
      <c r="P50" s="9">
        <f t="shared" si="4"/>
        <v>47.28065874439244</v>
      </c>
      <c r="Q50" s="9">
        <f t="shared" si="4"/>
        <v>8.5494399502899654</v>
      </c>
      <c r="R50" s="9">
        <f t="shared" si="4"/>
        <v>1066816.4117484102</v>
      </c>
      <c r="S50" s="9">
        <f t="shared" si="4"/>
        <v>-9500.7311156589421</v>
      </c>
      <c r="T50" s="9">
        <f t="shared" si="4"/>
        <v>-13644.073267593747</v>
      </c>
      <c r="U50" s="9">
        <f t="shared" si="3"/>
        <v>19496.141317314366</v>
      </c>
      <c r="V50" s="9">
        <f t="shared" si="1"/>
        <v>-557799.73486061953</v>
      </c>
      <c r="W50" s="9">
        <f t="shared" si="1"/>
        <v>-5080.9050653050199</v>
      </c>
      <c r="X50" s="9">
        <f t="shared" si="1"/>
        <v>-2351.7383842221861</v>
      </c>
      <c r="Y50" s="9">
        <f t="shared" si="1"/>
        <v>75617.76752030979</v>
      </c>
      <c r="Z50" s="9">
        <f t="shared" si="1"/>
        <v>2331.0642915149751</v>
      </c>
      <c r="AA50" s="20"/>
      <c r="AB50" s="9">
        <v>44777.90770146656</v>
      </c>
      <c r="AC50" s="9">
        <v>5.0066946273870583</v>
      </c>
      <c r="AD50" s="9">
        <v>4.8861121753642888E-3</v>
      </c>
      <c r="AE50" s="9">
        <v>38487.906602183844</v>
      </c>
      <c r="AF50" s="9">
        <v>649783.61773803667</v>
      </c>
      <c r="AG50" s="9">
        <v>0.39297693254254173</v>
      </c>
      <c r="AH50" s="9">
        <v>68489.140450217688</v>
      </c>
      <c r="AI50" s="9">
        <v>1977.9366715641554</v>
      </c>
      <c r="AJ50" s="9">
        <v>1541.687734454571</v>
      </c>
      <c r="AK50" s="9">
        <v>2026.6405762885954</v>
      </c>
      <c r="AL50" s="9">
        <v>3097.4191621445361</v>
      </c>
      <c r="AM50" s="9">
        <v>2373.322861710677</v>
      </c>
      <c r="AN50" s="9">
        <v>60.622027936879427</v>
      </c>
      <c r="AO50" s="9">
        <v>5529272.8658223851</v>
      </c>
      <c r="AP50" s="9">
        <v>392542.55697834084</v>
      </c>
      <c r="AQ50" s="9">
        <v>555425.68104922504</v>
      </c>
      <c r="AR50" s="9">
        <v>104877.6965895925</v>
      </c>
      <c r="AS50" s="9">
        <v>13464423.914518228</v>
      </c>
      <c r="AT50" s="9">
        <v>10339.83429627479</v>
      </c>
      <c r="AU50" s="9">
        <v>21636.391406488372</v>
      </c>
      <c r="AV50" s="9">
        <v>157885.58250123225</v>
      </c>
      <c r="AW50" s="9">
        <v>5466.6234269340785</v>
      </c>
      <c r="AX50" s="20"/>
      <c r="AY50" s="9">
        <v>-80222.471974137938</v>
      </c>
      <c r="AZ50" s="9">
        <v>4.3971170098244725</v>
      </c>
      <c r="BA50" s="9">
        <v>3.6608233059819834E-3</v>
      </c>
      <c r="BB50" s="9">
        <v>25682.787001280416</v>
      </c>
      <c r="BC50" s="9">
        <v>315854.48654986604</v>
      </c>
      <c r="BD50" s="9">
        <v>0.25186661859091447</v>
      </c>
      <c r="BE50" s="9">
        <v>29452.539339499217</v>
      </c>
      <c r="BF50" s="9">
        <v>1341.6233357429662</v>
      </c>
      <c r="BG50" s="9">
        <v>975.08382128168364</v>
      </c>
      <c r="BH50" s="9">
        <v>1365.0894771306964</v>
      </c>
      <c r="BI50" s="9">
        <v>2236.0731869450033</v>
      </c>
      <c r="BJ50" s="9">
        <v>2326.0422029662845</v>
      </c>
      <c r="BK50" s="9">
        <v>52.072587986589461</v>
      </c>
      <c r="BL50" s="9">
        <v>4462456.4540739749</v>
      </c>
      <c r="BM50" s="9">
        <v>402043.28809399978</v>
      </c>
      <c r="BN50" s="9">
        <v>569069.75431681878</v>
      </c>
      <c r="BO50" s="9">
        <v>85381.555272278129</v>
      </c>
      <c r="BP50" s="9">
        <v>14022223.649378847</v>
      </c>
      <c r="BQ50" s="9">
        <v>15420.73936157981</v>
      </c>
      <c r="BR50" s="9">
        <v>23988.129790710558</v>
      </c>
      <c r="BS50" s="9">
        <v>82267.814980922456</v>
      </c>
      <c r="BT50" s="9">
        <v>3135.5591354191033</v>
      </c>
      <c r="BU50" s="20"/>
    </row>
    <row r="51" spans="2:73" x14ac:dyDescent="0.2">
      <c r="B51" s="4" t="s">
        <v>43</v>
      </c>
      <c r="C51" s="12">
        <v>4</v>
      </c>
      <c r="D51" s="19"/>
      <c r="E51" s="9">
        <f t="shared" si="4"/>
        <v>325569.53555380827</v>
      </c>
      <c r="F51" s="9">
        <f t="shared" si="4"/>
        <v>0.9859075238561017</v>
      </c>
      <c r="G51" s="9">
        <f t="shared" si="4"/>
        <v>1.8661954024150641E-3</v>
      </c>
      <c r="H51" s="9">
        <f t="shared" si="4"/>
        <v>19108.287499164508</v>
      </c>
      <c r="I51" s="9">
        <f t="shared" si="4"/>
        <v>474514.9393748935</v>
      </c>
      <c r="J51" s="9">
        <f t="shared" si="4"/>
        <v>0.20007933199083566</v>
      </c>
      <c r="K51" s="9">
        <f t="shared" si="4"/>
        <v>52183.033987503237</v>
      </c>
      <c r="L51" s="9">
        <f t="shared" si="4"/>
        <v>926.56772013358272</v>
      </c>
      <c r="M51" s="9">
        <f t="shared" si="4"/>
        <v>850.0996838685146</v>
      </c>
      <c r="N51" s="9">
        <f t="shared" si="4"/>
        <v>963.21426402519569</v>
      </c>
      <c r="O51" s="9">
        <f t="shared" si="4"/>
        <v>1362.444700093371</v>
      </c>
      <c r="P51" s="9">
        <f t="shared" si="4"/>
        <v>117.4093451101885</v>
      </c>
      <c r="Q51" s="9">
        <f t="shared" si="4"/>
        <v>14.069286289213167</v>
      </c>
      <c r="R51" s="9">
        <f t="shared" si="4"/>
        <v>2323556.9681511996</v>
      </c>
      <c r="S51" s="9">
        <f t="shared" si="4"/>
        <v>-4014.502254079096</v>
      </c>
      <c r="T51" s="9">
        <f t="shared" si="4"/>
        <v>-5777.0396137259668</v>
      </c>
      <c r="U51" s="9">
        <f t="shared" si="3"/>
        <v>30361.53527875233</v>
      </c>
      <c r="V51" s="9">
        <f t="shared" si="1"/>
        <v>-431011.85113351047</v>
      </c>
      <c r="W51" s="9">
        <f t="shared" si="1"/>
        <v>-2594.2115339333832</v>
      </c>
      <c r="X51" s="9">
        <f t="shared" si="1"/>
        <v>-2047.5750705496139</v>
      </c>
      <c r="Y51" s="9">
        <f t="shared" si="1"/>
        <v>107361.32459787282</v>
      </c>
      <c r="Z51" s="9">
        <f t="shared" si="1"/>
        <v>3372.5477163166279</v>
      </c>
      <c r="AA51" s="20"/>
      <c r="AB51" s="9">
        <v>218606.23958829104</v>
      </c>
      <c r="AC51" s="9">
        <v>6.8487302036220683</v>
      </c>
      <c r="AD51" s="9">
        <v>6.7472931437243776E-3</v>
      </c>
      <c r="AE51" s="9">
        <v>53352.003500871717</v>
      </c>
      <c r="AF51" s="9">
        <v>895654.25477471459</v>
      </c>
      <c r="AG51" s="9">
        <v>0.53590149011205501</v>
      </c>
      <c r="AH51" s="9">
        <v>91453.08644016883</v>
      </c>
      <c r="AI51" s="9">
        <v>2715.3988344575373</v>
      </c>
      <c r="AJ51" s="9">
        <v>2150.2114455774258</v>
      </c>
      <c r="AK51" s="9">
        <v>2783.3335668661243</v>
      </c>
      <c r="AL51" s="9">
        <v>4343.8756160200428</v>
      </c>
      <c r="AM51" s="9">
        <v>3218.798949065233</v>
      </c>
      <c r="AN51" s="9">
        <v>83.499403604665801</v>
      </c>
      <c r="AO51" s="9">
        <v>8273498.9069165019</v>
      </c>
      <c r="AP51" s="9">
        <v>532043.21520458721</v>
      </c>
      <c r="AQ51" s="9">
        <v>752982.63280869927</v>
      </c>
      <c r="AR51" s="9">
        <v>144203.60897512321</v>
      </c>
      <c r="AS51" s="9">
        <v>18265286.348038282</v>
      </c>
      <c r="AT51" s="9">
        <v>17966.774281506361</v>
      </c>
      <c r="AU51" s="9">
        <v>29936.597983731128</v>
      </c>
      <c r="AV51" s="9">
        <v>217051.74457243606</v>
      </c>
      <c r="AW51" s="9">
        <v>7553.2932302087638</v>
      </c>
      <c r="AX51" s="20"/>
      <c r="AY51" s="9">
        <v>-106963.29596551723</v>
      </c>
      <c r="AZ51" s="9">
        <v>5.8628226797659666</v>
      </c>
      <c r="BA51" s="9">
        <v>4.8810977413093135E-3</v>
      </c>
      <c r="BB51" s="9">
        <v>34243.716001707209</v>
      </c>
      <c r="BC51" s="9">
        <v>421139.31539982109</v>
      </c>
      <c r="BD51" s="9">
        <v>0.33582215812121935</v>
      </c>
      <c r="BE51" s="9">
        <v>39270.052452665594</v>
      </c>
      <c r="BF51" s="9">
        <v>1788.8311143239546</v>
      </c>
      <c r="BG51" s="9">
        <v>1300.1117617089112</v>
      </c>
      <c r="BH51" s="9">
        <v>1820.1193028409286</v>
      </c>
      <c r="BI51" s="9">
        <v>2981.4309159266718</v>
      </c>
      <c r="BJ51" s="9">
        <v>3101.3896039550445</v>
      </c>
      <c r="BK51" s="9">
        <v>69.430117315452634</v>
      </c>
      <c r="BL51" s="9">
        <v>5949941.9387653023</v>
      </c>
      <c r="BM51" s="9">
        <v>536057.7174586663</v>
      </c>
      <c r="BN51" s="9">
        <v>758759.67242242524</v>
      </c>
      <c r="BO51" s="9">
        <v>113842.07369637088</v>
      </c>
      <c r="BP51" s="9">
        <v>18696298.199171793</v>
      </c>
      <c r="BQ51" s="9">
        <v>20560.985815439744</v>
      </c>
      <c r="BR51" s="9">
        <v>31984.173054280742</v>
      </c>
      <c r="BS51" s="9">
        <v>109690.41997456324</v>
      </c>
      <c r="BT51" s="9">
        <v>4180.7455138921359</v>
      </c>
      <c r="BU51" s="20"/>
    </row>
    <row r="52" spans="2:73" x14ac:dyDescent="0.2">
      <c r="B52" s="4" t="s">
        <v>43</v>
      </c>
      <c r="C52" s="12">
        <v>5</v>
      </c>
      <c r="D52" s="19"/>
      <c r="E52" s="9">
        <f t="shared" si="4"/>
        <v>594729.63933978463</v>
      </c>
      <c r="F52" s="9">
        <f t="shared" si="4"/>
        <v>1.3747268219906319</v>
      </c>
      <c r="G52" s="9">
        <f t="shared" si="4"/>
        <v>2.5207996805898403E-3</v>
      </c>
      <c r="H52" s="9">
        <f t="shared" si="4"/>
        <v>25586.065125485686</v>
      </c>
      <c r="I52" s="9">
        <f t="shared" si="4"/>
        <v>617404.58875061804</v>
      </c>
      <c r="J52" s="9">
        <f t="shared" si="4"/>
        <v>0.25986747869704507</v>
      </c>
      <c r="K52" s="9">
        <f t="shared" si="4"/>
        <v>65356.16542447012</v>
      </c>
      <c r="L52" s="9">
        <f t="shared" si="4"/>
        <v>1220.4375783879818</v>
      </c>
      <c r="M52" s="9">
        <f t="shared" si="4"/>
        <v>1140.7362013571458</v>
      </c>
      <c r="N52" s="9">
        <f t="shared" si="4"/>
        <v>1268.7298286704968</v>
      </c>
      <c r="O52" s="9">
        <f t="shared" si="4"/>
        <v>1873.7490889962182</v>
      </c>
      <c r="P52" s="9">
        <f t="shared" si="4"/>
        <v>191.40991004948728</v>
      </c>
      <c r="Q52" s="9">
        <f t="shared" si="4"/>
        <v>19.716915069896544</v>
      </c>
      <c r="R52" s="9">
        <f t="shared" si="4"/>
        <v>3602033.1808240106</v>
      </c>
      <c r="S52" s="9">
        <f t="shared" si="4"/>
        <v>2018.1292573019164</v>
      </c>
      <c r="T52" s="9">
        <f t="shared" si="4"/>
        <v>2875.863175543258</v>
      </c>
      <c r="U52" s="9">
        <f t="shared" si="3"/>
        <v>41705.472831690568</v>
      </c>
      <c r="V52" s="9">
        <f t="shared" si="1"/>
        <v>-285736.57542736828</v>
      </c>
      <c r="W52" s="9">
        <f t="shared" si="1"/>
        <v>1.0593677282995486</v>
      </c>
      <c r="X52" s="9">
        <f t="shared" si="1"/>
        <v>-1622.358106996995</v>
      </c>
      <c r="Y52" s="9">
        <f t="shared" si="1"/>
        <v>139654.58654424615</v>
      </c>
      <c r="Z52" s="9">
        <f t="shared" si="1"/>
        <v>4437.7207621732896</v>
      </c>
      <c r="AA52" s="20"/>
      <c r="AB52" s="9">
        <v>461025.51938288799</v>
      </c>
      <c r="AC52" s="9">
        <v>8.7032551716980926</v>
      </c>
      <c r="AD52" s="9">
        <v>8.6221718572264787E-3</v>
      </c>
      <c r="AE52" s="9">
        <v>68390.710127619706</v>
      </c>
      <c r="AF52" s="9">
        <v>1143828.7330003942</v>
      </c>
      <c r="AG52" s="9">
        <v>0.67964517634856925</v>
      </c>
      <c r="AH52" s="9">
        <v>114443.73099030211</v>
      </c>
      <c r="AI52" s="9">
        <v>3456.476471292925</v>
      </c>
      <c r="AJ52" s="9">
        <v>2765.8759034932846</v>
      </c>
      <c r="AK52" s="9">
        <v>3543.8789572216569</v>
      </c>
      <c r="AL52" s="9">
        <v>5600.5377339045572</v>
      </c>
      <c r="AM52" s="9">
        <v>4068.1469149932946</v>
      </c>
      <c r="AN52" s="9">
        <v>106.50456171421234</v>
      </c>
      <c r="AO52" s="9">
        <v>11039460.604280638</v>
      </c>
      <c r="AP52" s="9">
        <v>672090.27608063456</v>
      </c>
      <c r="AQ52" s="9">
        <v>951325.45370357495</v>
      </c>
      <c r="AR52" s="9">
        <v>184008.06495215412</v>
      </c>
      <c r="AS52" s="9">
        <v>23084636.17353737</v>
      </c>
      <c r="AT52" s="9">
        <v>25702.291637027978</v>
      </c>
      <c r="AU52" s="9">
        <v>38357.858210853941</v>
      </c>
      <c r="AV52" s="9">
        <v>276767.61151245027</v>
      </c>
      <c r="AW52" s="9">
        <v>9663.6526545384622</v>
      </c>
      <c r="AX52" s="20"/>
      <c r="AY52" s="9">
        <v>-133704.11995689667</v>
      </c>
      <c r="AZ52" s="9">
        <v>7.3285283497074607</v>
      </c>
      <c r="BA52" s="9">
        <v>6.1013721766366383E-3</v>
      </c>
      <c r="BB52" s="9">
        <v>42804.645002134021</v>
      </c>
      <c r="BC52" s="9">
        <v>526424.14424977615</v>
      </c>
      <c r="BD52" s="9">
        <v>0.41977769765152417</v>
      </c>
      <c r="BE52" s="9">
        <v>49087.565565831988</v>
      </c>
      <c r="BF52" s="9">
        <v>2236.0388929049432</v>
      </c>
      <c r="BG52" s="9">
        <v>1625.1397021361388</v>
      </c>
      <c r="BH52" s="9">
        <v>2275.1491285511602</v>
      </c>
      <c r="BI52" s="9">
        <v>3726.7886449083389</v>
      </c>
      <c r="BJ52" s="9">
        <v>3876.7370049438073</v>
      </c>
      <c r="BK52" s="9">
        <v>86.787646644315799</v>
      </c>
      <c r="BL52" s="9">
        <v>7437427.4234566269</v>
      </c>
      <c r="BM52" s="9">
        <v>670072.14682333264</v>
      </c>
      <c r="BN52" s="9">
        <v>948449.59052803169</v>
      </c>
      <c r="BO52" s="9">
        <v>142302.59212046355</v>
      </c>
      <c r="BP52" s="9">
        <v>23370372.748964738</v>
      </c>
      <c r="BQ52" s="9">
        <v>25701.232269299679</v>
      </c>
      <c r="BR52" s="9">
        <v>39980.216317850936</v>
      </c>
      <c r="BS52" s="9">
        <v>137113.02496820412</v>
      </c>
      <c r="BT52" s="9">
        <v>5225.9318923651726</v>
      </c>
      <c r="BU52" s="20"/>
    </row>
    <row r="53" spans="2:73" x14ac:dyDescent="0.2">
      <c r="B53" s="4" t="s">
        <v>43</v>
      </c>
      <c r="C53" s="12">
        <v>6</v>
      </c>
      <c r="D53" s="19"/>
      <c r="E53" s="9">
        <f t="shared" si="4"/>
        <v>795298.79521798901</v>
      </c>
      <c r="F53" s="9">
        <f t="shared" si="4"/>
        <v>1.7510567282841674</v>
      </c>
      <c r="G53" s="9">
        <f t="shared" si="4"/>
        <v>3.1617062136226077E-3</v>
      </c>
      <c r="H53" s="9">
        <f t="shared" si="4"/>
        <v>31889.233023746805</v>
      </c>
      <c r="I53" s="9">
        <f t="shared" si="4"/>
        <v>757990.39693734073</v>
      </c>
      <c r="J53" s="9">
        <f t="shared" si="4"/>
        <v>0.31883649673625414</v>
      </c>
      <c r="K53" s="9">
        <f t="shared" si="4"/>
        <v>78502.598301254911</v>
      </c>
      <c r="L53" s="9">
        <f t="shared" si="4"/>
        <v>1510.6919627003767</v>
      </c>
      <c r="M53" s="9">
        <f t="shared" si="4"/>
        <v>1424.2319720527735</v>
      </c>
      <c r="N53" s="9">
        <f t="shared" si="4"/>
        <v>1570.3929935377969</v>
      </c>
      <c r="O53" s="9">
        <f t="shared" si="4"/>
        <v>2374.8478138900618</v>
      </c>
      <c r="P53" s="9">
        <f t="shared" si="4"/>
        <v>261.53859641528379</v>
      </c>
      <c r="Q53" s="9">
        <f t="shared" si="4"/>
        <v>25.236761408819902</v>
      </c>
      <c r="R53" s="9">
        <f t="shared" si="4"/>
        <v>4858773.737226814</v>
      </c>
      <c r="S53" s="9">
        <f t="shared" si="4"/>
        <v>7504.3581188819371</v>
      </c>
      <c r="T53" s="9">
        <f t="shared" si="4"/>
        <v>10742.896829412086</v>
      </c>
      <c r="U53" s="9">
        <f t="shared" si="3"/>
        <v>52570.866793128691</v>
      </c>
      <c r="V53" s="9">
        <f t="shared" si="1"/>
        <v>-158948.69170025364</v>
      </c>
      <c r="W53" s="9">
        <f t="shared" si="1"/>
        <v>2487.752899099949</v>
      </c>
      <c r="X53" s="9">
        <f t="shared" si="1"/>
        <v>-1318.1947933243937</v>
      </c>
      <c r="Y53" s="9">
        <f t="shared" si="1"/>
        <v>171398.1436218094</v>
      </c>
      <c r="Z53" s="9">
        <f t="shared" si="1"/>
        <v>5479.2041869749473</v>
      </c>
      <c r="AA53" s="20"/>
      <c r="AB53" s="9">
        <v>634853.85126971314</v>
      </c>
      <c r="AC53" s="9">
        <v>10.545290747933112</v>
      </c>
      <c r="AD53" s="9">
        <v>1.0483352825586574E-2</v>
      </c>
      <c r="AE53" s="9">
        <v>83254.807026307637</v>
      </c>
      <c r="AF53" s="9">
        <v>1389699.3700370728</v>
      </c>
      <c r="AG53" s="9">
        <v>0.82256973391808308</v>
      </c>
      <c r="AH53" s="9">
        <v>137407.67698025334</v>
      </c>
      <c r="AI53" s="9">
        <v>4193.9386341863092</v>
      </c>
      <c r="AJ53" s="9">
        <v>3374.3996146161408</v>
      </c>
      <c r="AK53" s="9">
        <v>4300.5719477991897</v>
      </c>
      <c r="AL53" s="9">
        <v>6846.9941877800684</v>
      </c>
      <c r="AM53" s="9">
        <v>4913.6230023478529</v>
      </c>
      <c r="AN53" s="9">
        <v>129.38193738199882</v>
      </c>
      <c r="AO53" s="9">
        <v>13783686.645374764</v>
      </c>
      <c r="AP53" s="9">
        <v>811590.93430688151</v>
      </c>
      <c r="AQ53" s="9">
        <v>1148882.4054630497</v>
      </c>
      <c r="AR53" s="9">
        <v>223333.97733768495</v>
      </c>
      <c r="AS53" s="9">
        <v>27885498.607057441</v>
      </c>
      <c r="AT53" s="9">
        <v>33329.231622259569</v>
      </c>
      <c r="AU53" s="9">
        <v>46658.064788096723</v>
      </c>
      <c r="AV53" s="9">
        <v>335933.77358365431</v>
      </c>
      <c r="AW53" s="9">
        <v>11750.322457813154</v>
      </c>
      <c r="AX53" s="20"/>
      <c r="AY53" s="9">
        <v>-160444.94394827588</v>
      </c>
      <c r="AZ53" s="9">
        <v>8.794234019648945</v>
      </c>
      <c r="BA53" s="9">
        <v>7.3216466119639667E-3</v>
      </c>
      <c r="BB53" s="9">
        <v>51365.574002560832</v>
      </c>
      <c r="BC53" s="9">
        <v>631708.97309973207</v>
      </c>
      <c r="BD53" s="9">
        <v>0.50373323718182894</v>
      </c>
      <c r="BE53" s="9">
        <v>58905.078678998434</v>
      </c>
      <c r="BF53" s="9">
        <v>2683.2466714859324</v>
      </c>
      <c r="BG53" s="9">
        <v>1950.1676425633673</v>
      </c>
      <c r="BH53" s="9">
        <v>2730.1789542613928</v>
      </c>
      <c r="BI53" s="9">
        <v>4472.1463738900065</v>
      </c>
      <c r="BJ53" s="9">
        <v>4652.0844059325691</v>
      </c>
      <c r="BK53" s="9">
        <v>104.14517597317892</v>
      </c>
      <c r="BL53" s="9">
        <v>8924912.9081479497</v>
      </c>
      <c r="BM53" s="9">
        <v>804086.57618799957</v>
      </c>
      <c r="BN53" s="9">
        <v>1138139.5086336376</v>
      </c>
      <c r="BO53" s="9">
        <v>170763.11054455626</v>
      </c>
      <c r="BP53" s="9">
        <v>28044447.298757695</v>
      </c>
      <c r="BQ53" s="9">
        <v>30841.47872315962</v>
      </c>
      <c r="BR53" s="9">
        <v>47976.259581421116</v>
      </c>
      <c r="BS53" s="9">
        <v>164535.62996184491</v>
      </c>
      <c r="BT53" s="9">
        <v>6271.1182708382066</v>
      </c>
      <c r="BU53" s="20"/>
    </row>
    <row r="54" spans="2:73" x14ac:dyDescent="0.2">
      <c r="B54" s="4" t="s">
        <v>43</v>
      </c>
      <c r="C54" s="12">
        <v>7</v>
      </c>
      <c r="D54" s="19"/>
      <c r="E54" s="9">
        <f t="shared" si="4"/>
        <v>1030163.4250500808</v>
      </c>
      <c r="F54" s="9">
        <f t="shared" si="4"/>
        <v>2.1274076199187011</v>
      </c>
      <c r="G54" s="9">
        <f t="shared" si="4"/>
        <v>3.8026421537973847E-3</v>
      </c>
      <c r="H54" s="9">
        <f t="shared" si="4"/>
        <v>38192.636415068017</v>
      </c>
      <c r="I54" s="9">
        <f t="shared" si="4"/>
        <v>898579.67673806578</v>
      </c>
      <c r="J54" s="9">
        <f t="shared" si="4"/>
        <v>0.37780697769246407</v>
      </c>
      <c r="K54" s="9">
        <f t="shared" si="4"/>
        <v>91649.040638221864</v>
      </c>
      <c r="L54" s="9">
        <f t="shared" si="4"/>
        <v>1800.9566284547795</v>
      </c>
      <c r="M54" s="9">
        <f t="shared" si="4"/>
        <v>1707.7390862914067</v>
      </c>
      <c r="N54" s="9">
        <f t="shared" si="4"/>
        <v>1872.0667946831009</v>
      </c>
      <c r="O54" s="9">
        <f t="shared" si="4"/>
        <v>2875.9745680429123</v>
      </c>
      <c r="P54" s="9">
        <f t="shared" si="4"/>
        <v>331.67389260458458</v>
      </c>
      <c r="Q54" s="9">
        <f t="shared" si="4"/>
        <v>30.756957314503296</v>
      </c>
      <c r="R54" s="9">
        <f t="shared" si="4"/>
        <v>6115640.8328996226</v>
      </c>
      <c r="S54" s="9">
        <f t="shared" si="4"/>
        <v>12991.666930262581</v>
      </c>
      <c r="T54" s="9">
        <f t="shared" ref="T54:Z117" si="5">AQ54-BN54</f>
        <v>18611.479168681893</v>
      </c>
      <c r="U54" s="9">
        <f t="shared" si="3"/>
        <v>63436.724571066938</v>
      </c>
      <c r="V54" s="9">
        <f t="shared" si="1"/>
        <v>-32121.274994101375</v>
      </c>
      <c r="W54" s="9">
        <f t="shared" si="1"/>
        <v>4975.0303407616375</v>
      </c>
      <c r="X54" s="9">
        <f t="shared" si="1"/>
        <v>-1013.9166322717501</v>
      </c>
      <c r="Y54" s="9">
        <f t="shared" si="1"/>
        <v>203142.46184318286</v>
      </c>
      <c r="Z54" s="9">
        <f t="shared" si="1"/>
        <v>6520.7178203316162</v>
      </c>
      <c r="AA54" s="20"/>
      <c r="AB54" s="9">
        <v>842977.65711042553</v>
      </c>
      <c r="AC54" s="9">
        <v>12.387347309509142</v>
      </c>
      <c r="AD54" s="9">
        <v>1.234456320108868E-2</v>
      </c>
      <c r="AE54" s="9">
        <v>98119.139418055667</v>
      </c>
      <c r="AF54" s="9">
        <v>1635573.4786877527</v>
      </c>
      <c r="AG54" s="9">
        <v>0.96549575440459778</v>
      </c>
      <c r="AH54" s="9">
        <v>160371.63243038667</v>
      </c>
      <c r="AI54" s="9">
        <v>4931.411078521699</v>
      </c>
      <c r="AJ54" s="9">
        <v>3982.9346692820013</v>
      </c>
      <c r="AK54" s="9">
        <v>5057.2755746547264</v>
      </c>
      <c r="AL54" s="9">
        <v>8093.4786709145874</v>
      </c>
      <c r="AM54" s="9">
        <v>5759.1056995259169</v>
      </c>
      <c r="AN54" s="9">
        <v>152.2596626165454</v>
      </c>
      <c r="AO54" s="9">
        <v>16528039.225738904</v>
      </c>
      <c r="AP54" s="9">
        <v>951092.67248292896</v>
      </c>
      <c r="AQ54" s="9">
        <v>1346440.9059079259</v>
      </c>
      <c r="AR54" s="9">
        <v>262660.35353971599</v>
      </c>
      <c r="AS54" s="9">
        <v>32686400.573556542</v>
      </c>
      <c r="AT54" s="9">
        <v>40956.75551778121</v>
      </c>
      <c r="AU54" s="9">
        <v>54958.386212719561</v>
      </c>
      <c r="AV54" s="9">
        <v>395100.69679866865</v>
      </c>
      <c r="AW54" s="9">
        <v>13837.022469642856</v>
      </c>
      <c r="AX54" s="20"/>
      <c r="AY54" s="9">
        <v>-187185.7679396552</v>
      </c>
      <c r="AZ54" s="9">
        <v>10.259939689590441</v>
      </c>
      <c r="BA54" s="9">
        <v>8.5419210472912951E-3</v>
      </c>
      <c r="BB54" s="9">
        <v>59926.503002987651</v>
      </c>
      <c r="BC54" s="9">
        <v>736993.80194968695</v>
      </c>
      <c r="BD54" s="9">
        <v>0.58768877671213371</v>
      </c>
      <c r="BE54" s="9">
        <v>68722.591792164807</v>
      </c>
      <c r="BF54" s="9">
        <v>3130.4544500669194</v>
      </c>
      <c r="BG54" s="9">
        <v>2275.1955829905946</v>
      </c>
      <c r="BH54" s="9">
        <v>3185.2087799716255</v>
      </c>
      <c r="BI54" s="9">
        <v>5217.5041028716751</v>
      </c>
      <c r="BJ54" s="9">
        <v>5427.4318069213323</v>
      </c>
      <c r="BK54" s="9">
        <v>121.5027053020421</v>
      </c>
      <c r="BL54" s="9">
        <v>10412398.392839281</v>
      </c>
      <c r="BM54" s="9">
        <v>938101.00555266638</v>
      </c>
      <c r="BN54" s="9">
        <v>1327829.426739244</v>
      </c>
      <c r="BO54" s="9">
        <v>199223.62896864905</v>
      </c>
      <c r="BP54" s="9">
        <v>32718521.848550644</v>
      </c>
      <c r="BQ54" s="9">
        <v>35981.725177019573</v>
      </c>
      <c r="BR54" s="9">
        <v>55972.302844991311</v>
      </c>
      <c r="BS54" s="9">
        <v>191958.23495548579</v>
      </c>
      <c r="BT54" s="9">
        <v>7316.3046493112397</v>
      </c>
      <c r="BU54" s="20"/>
    </row>
    <row r="55" spans="2:73" x14ac:dyDescent="0.2">
      <c r="B55" s="4" t="s">
        <v>43</v>
      </c>
      <c r="C55" s="12">
        <v>8</v>
      </c>
      <c r="D55" s="19"/>
      <c r="E55" s="9">
        <f t="shared" ref="E55:S71" si="6">AB55-AY55</f>
        <v>1230732.5809282842</v>
      </c>
      <c r="F55" s="9">
        <f t="shared" si="6"/>
        <v>2.5037375262122215</v>
      </c>
      <c r="G55" s="9">
        <f t="shared" si="6"/>
        <v>4.4435486868301417E-3</v>
      </c>
      <c r="H55" s="9">
        <f t="shared" si="6"/>
        <v>44495.80431332915</v>
      </c>
      <c r="I55" s="9">
        <f t="shared" si="6"/>
        <v>1039165.4849247887</v>
      </c>
      <c r="J55" s="9">
        <f t="shared" si="6"/>
        <v>0.43677599573167247</v>
      </c>
      <c r="K55" s="9">
        <f t="shared" si="6"/>
        <v>104795.47351500666</v>
      </c>
      <c r="L55" s="9">
        <f t="shared" si="6"/>
        <v>2091.2110127671726</v>
      </c>
      <c r="M55" s="9">
        <f t="shared" si="6"/>
        <v>1991.2348569870346</v>
      </c>
      <c r="N55" s="9">
        <f t="shared" si="6"/>
        <v>2173.7299595503969</v>
      </c>
      <c r="O55" s="9">
        <f t="shared" si="6"/>
        <v>3377.0732929367505</v>
      </c>
      <c r="P55" s="9">
        <f t="shared" si="6"/>
        <v>401.80257897038337</v>
      </c>
      <c r="Q55" s="9">
        <f t="shared" si="6"/>
        <v>36.276803653426555</v>
      </c>
      <c r="R55" s="9">
        <f t="shared" si="6"/>
        <v>7372381.3893024214</v>
      </c>
      <c r="S55" s="9">
        <f t="shared" si="6"/>
        <v>18477.895791843301</v>
      </c>
      <c r="T55" s="9">
        <f t="shared" si="5"/>
        <v>26478.512822549557</v>
      </c>
      <c r="U55" s="9">
        <f t="shared" si="3"/>
        <v>74302.118532504886</v>
      </c>
      <c r="V55" s="9">
        <f t="shared" si="1"/>
        <v>94666.608733020723</v>
      </c>
      <c r="W55" s="9">
        <f t="shared" si="1"/>
        <v>7461.7238721333051</v>
      </c>
      <c r="X55" s="9">
        <f t="shared" si="1"/>
        <v>-709.75331859914149</v>
      </c>
      <c r="Y55" s="9">
        <f t="shared" si="1"/>
        <v>234886.01892074605</v>
      </c>
      <c r="Z55" s="9">
        <f t="shared" si="1"/>
        <v>7562.2012451332703</v>
      </c>
      <c r="AA55" s="20"/>
      <c r="AB55" s="9">
        <v>1016805.9889972499</v>
      </c>
      <c r="AC55" s="9">
        <v>14.229382885744155</v>
      </c>
      <c r="AD55" s="9">
        <v>1.4205744169448769E-2</v>
      </c>
      <c r="AE55" s="9">
        <v>112983.23631674357</v>
      </c>
      <c r="AF55" s="9">
        <v>1881444.1157244309</v>
      </c>
      <c r="AG55" s="9">
        <v>1.1084203119741112</v>
      </c>
      <c r="AH55" s="9">
        <v>183335.57842033784</v>
      </c>
      <c r="AI55" s="9">
        <v>5668.8732414150818</v>
      </c>
      <c r="AJ55" s="9">
        <v>4591.4583804048571</v>
      </c>
      <c r="AK55" s="9">
        <v>5813.9685652322542</v>
      </c>
      <c r="AL55" s="9">
        <v>9339.9351247900941</v>
      </c>
      <c r="AM55" s="9">
        <v>6604.5817868804725</v>
      </c>
      <c r="AN55" s="9">
        <v>175.13703828433182</v>
      </c>
      <c r="AO55" s="9">
        <v>19272265.266833026</v>
      </c>
      <c r="AP55" s="9">
        <v>1090593.3307091759</v>
      </c>
      <c r="AQ55" s="9">
        <v>1543997.8576674</v>
      </c>
      <c r="AR55" s="9">
        <v>301986.26592524664</v>
      </c>
      <c r="AS55" s="9">
        <v>37487263.007076606</v>
      </c>
      <c r="AT55" s="9">
        <v>48583.695503012794</v>
      </c>
      <c r="AU55" s="9">
        <v>63258.592789962342</v>
      </c>
      <c r="AV55" s="9">
        <v>454266.85886987252</v>
      </c>
      <c r="AW55" s="9">
        <v>15923.692272917542</v>
      </c>
      <c r="AX55" s="20"/>
      <c r="AY55" s="9">
        <v>-213926.59193103446</v>
      </c>
      <c r="AZ55" s="9">
        <v>11.725645359531933</v>
      </c>
      <c r="BA55" s="9">
        <v>9.7621954826186269E-3</v>
      </c>
      <c r="BB55" s="9">
        <v>68487.432003414418</v>
      </c>
      <c r="BC55" s="9">
        <v>842278.63079964218</v>
      </c>
      <c r="BD55" s="9">
        <v>0.6716443162424387</v>
      </c>
      <c r="BE55" s="9">
        <v>78540.104905331187</v>
      </c>
      <c r="BF55" s="9">
        <v>3577.6622286479092</v>
      </c>
      <c r="BG55" s="9">
        <v>2600.2235234178224</v>
      </c>
      <c r="BH55" s="9">
        <v>3640.2386056818573</v>
      </c>
      <c r="BI55" s="9">
        <v>5962.8618318533436</v>
      </c>
      <c r="BJ55" s="9">
        <v>6202.7792079100891</v>
      </c>
      <c r="BK55" s="9">
        <v>138.86023463090527</v>
      </c>
      <c r="BL55" s="9">
        <v>11899883.877530605</v>
      </c>
      <c r="BM55" s="9">
        <v>1072115.4349173326</v>
      </c>
      <c r="BN55" s="9">
        <v>1517519.3448448505</v>
      </c>
      <c r="BO55" s="9">
        <v>227684.14739274175</v>
      </c>
      <c r="BP55" s="9">
        <v>37392596.398343585</v>
      </c>
      <c r="BQ55" s="9">
        <v>41121.971630879489</v>
      </c>
      <c r="BR55" s="9">
        <v>63968.346108561484</v>
      </c>
      <c r="BS55" s="9">
        <v>219380.83994912647</v>
      </c>
      <c r="BT55" s="9">
        <v>8361.4910277842719</v>
      </c>
      <c r="BU55" s="20"/>
    </row>
    <row r="56" spans="2:73" x14ac:dyDescent="0.2">
      <c r="B56" s="4" t="s">
        <v>43</v>
      </c>
      <c r="C56" s="12">
        <v>9</v>
      </c>
      <c r="D56" s="19"/>
      <c r="E56" s="9">
        <f t="shared" si="6"/>
        <v>1465597.2107603769</v>
      </c>
      <c r="F56" s="9">
        <f t="shared" si="6"/>
        <v>2.8800884178467605</v>
      </c>
      <c r="G56" s="9">
        <f t="shared" si="6"/>
        <v>5.0844846270049135E-3</v>
      </c>
      <c r="H56" s="9">
        <f t="shared" si="6"/>
        <v>50799.20770465034</v>
      </c>
      <c r="I56" s="9">
        <f t="shared" si="6"/>
        <v>1179754.7647255142</v>
      </c>
      <c r="J56" s="9">
        <f t="shared" si="6"/>
        <v>0.4957464766878823</v>
      </c>
      <c r="K56" s="9">
        <f t="shared" si="6"/>
        <v>117941.91585197356</v>
      </c>
      <c r="L56" s="9">
        <f t="shared" si="6"/>
        <v>2381.4756785215714</v>
      </c>
      <c r="M56" s="9">
        <f t="shared" si="6"/>
        <v>2274.7419712256674</v>
      </c>
      <c r="N56" s="9">
        <f t="shared" si="6"/>
        <v>2475.4037606957004</v>
      </c>
      <c r="O56" s="9">
        <f t="shared" si="6"/>
        <v>3878.2000470896</v>
      </c>
      <c r="P56" s="9">
        <f t="shared" si="6"/>
        <v>471.93787515967779</v>
      </c>
      <c r="Q56" s="9">
        <f t="shared" si="6"/>
        <v>41.796999559109963</v>
      </c>
      <c r="R56" s="9">
        <f t="shared" si="6"/>
        <v>8629248.4849752299</v>
      </c>
      <c r="S56" s="9">
        <f t="shared" si="6"/>
        <v>23965.204603223829</v>
      </c>
      <c r="T56" s="9">
        <f t="shared" si="5"/>
        <v>34347.095161817735</v>
      </c>
      <c r="U56" s="9">
        <f t="shared" si="3"/>
        <v>85167.976310443279</v>
      </c>
      <c r="V56" s="9">
        <f t="shared" si="1"/>
        <v>221494.02543917298</v>
      </c>
      <c r="W56" s="9">
        <f t="shared" si="1"/>
        <v>9949.0013137949572</v>
      </c>
      <c r="X56" s="9">
        <f t="shared" si="1"/>
        <v>-405.47515754651977</v>
      </c>
      <c r="Y56" s="9">
        <f t="shared" si="1"/>
        <v>266630.33714211953</v>
      </c>
      <c r="Z56" s="9">
        <f t="shared" si="1"/>
        <v>8603.71487848994</v>
      </c>
      <c r="AA56" s="20"/>
      <c r="AB56" s="9">
        <v>1224929.7948379628</v>
      </c>
      <c r="AC56" s="9">
        <v>16.071439447320191</v>
      </c>
      <c r="AD56" s="9">
        <v>1.6066954544950881E-2</v>
      </c>
      <c r="AE56" s="9">
        <v>127847.56870849164</v>
      </c>
      <c r="AF56" s="9">
        <v>2127318.2243751124</v>
      </c>
      <c r="AG56" s="9">
        <v>1.2513463324606262</v>
      </c>
      <c r="AH56" s="9">
        <v>206299.53387047123</v>
      </c>
      <c r="AI56" s="9">
        <v>6406.3456857504725</v>
      </c>
      <c r="AJ56" s="9">
        <v>5199.993435070719</v>
      </c>
      <c r="AK56" s="9">
        <v>6570.6721920877926</v>
      </c>
      <c r="AL56" s="9">
        <v>10586.419607924616</v>
      </c>
      <c r="AM56" s="9">
        <v>7450.0644840585383</v>
      </c>
      <c r="AN56" s="9">
        <v>198.01476351887845</v>
      </c>
      <c r="AO56" s="9">
        <v>22016617.847197175</v>
      </c>
      <c r="AP56" s="9">
        <v>1230095.0688852237</v>
      </c>
      <c r="AQ56" s="9">
        <v>1741556.3581122768</v>
      </c>
      <c r="AR56" s="9">
        <v>341312.64212727785</v>
      </c>
      <c r="AS56" s="9">
        <v>42288164.973575719</v>
      </c>
      <c r="AT56" s="9">
        <v>56211.219398534435</v>
      </c>
      <c r="AU56" s="9">
        <v>71558.91421458518</v>
      </c>
      <c r="AV56" s="9">
        <v>513433.78208488715</v>
      </c>
      <c r="AW56" s="9">
        <v>18010.392284747253</v>
      </c>
      <c r="AX56" s="20"/>
      <c r="AY56" s="9">
        <v>-240667.41592241407</v>
      </c>
      <c r="AZ56" s="9">
        <v>13.191351029473431</v>
      </c>
      <c r="BA56" s="9">
        <v>1.0982469917945967E-2</v>
      </c>
      <c r="BB56" s="9">
        <v>77048.361003841303</v>
      </c>
      <c r="BC56" s="9">
        <v>947563.45964959823</v>
      </c>
      <c r="BD56" s="9">
        <v>0.75559985577274391</v>
      </c>
      <c r="BE56" s="9">
        <v>88357.618018497669</v>
      </c>
      <c r="BF56" s="9">
        <v>4024.8700072289012</v>
      </c>
      <c r="BG56" s="9">
        <v>2925.2514638450516</v>
      </c>
      <c r="BH56" s="9">
        <v>4095.2684313920922</v>
      </c>
      <c r="BI56" s="9">
        <v>6708.2195608350157</v>
      </c>
      <c r="BJ56" s="9">
        <v>6978.1266088988605</v>
      </c>
      <c r="BK56" s="9">
        <v>156.21776395976849</v>
      </c>
      <c r="BL56" s="9">
        <v>13387369.362221945</v>
      </c>
      <c r="BM56" s="9">
        <v>1206129.8642819999</v>
      </c>
      <c r="BN56" s="9">
        <v>1707209.262950459</v>
      </c>
      <c r="BO56" s="9">
        <v>256144.66581683457</v>
      </c>
      <c r="BP56" s="9">
        <v>42066670.948136546</v>
      </c>
      <c r="BQ56" s="9">
        <v>46262.218084739477</v>
      </c>
      <c r="BR56" s="9">
        <v>71964.3893721317</v>
      </c>
      <c r="BS56" s="9">
        <v>246803.44494276762</v>
      </c>
      <c r="BT56" s="9">
        <v>9406.6774062573131</v>
      </c>
      <c r="BU56" s="20"/>
    </row>
    <row r="57" spans="2:73" x14ac:dyDescent="0.2">
      <c r="B57" s="4" t="s">
        <v>43</v>
      </c>
      <c r="C57" s="12">
        <v>10</v>
      </c>
      <c r="D57" s="19"/>
      <c r="E57" s="9">
        <f t="shared" si="6"/>
        <v>1700461.8405924658</v>
      </c>
      <c r="F57" s="9">
        <f t="shared" si="6"/>
        <v>3.2688867306402685</v>
      </c>
      <c r="G57" s="9">
        <f t="shared" si="6"/>
        <v>5.7390594980376818E-3</v>
      </c>
      <c r="H57" s="9">
        <f t="shared" si="6"/>
        <v>57276.74983791144</v>
      </c>
      <c r="I57" s="9">
        <f t="shared" si="6"/>
        <v>1322640.9424872366</v>
      </c>
      <c r="J57" s="9">
        <f t="shared" si="6"/>
        <v>0.55553316047709</v>
      </c>
      <c r="K57" s="9">
        <f t="shared" si="6"/>
        <v>131115.0378287583</v>
      </c>
      <c r="L57" s="9">
        <f t="shared" si="6"/>
        <v>2675.3352553339646</v>
      </c>
      <c r="M57" s="9">
        <f t="shared" si="6"/>
        <v>2565.3671451712917</v>
      </c>
      <c r="N57" s="9">
        <f t="shared" si="6"/>
        <v>2780.9086890629978</v>
      </c>
      <c r="O57" s="9">
        <f t="shared" si="6"/>
        <v>4389.4764067334345</v>
      </c>
      <c r="P57" s="9">
        <f t="shared" si="6"/>
        <v>545.93183027547184</v>
      </c>
      <c r="Q57" s="9">
        <f t="shared" si="6"/>
        <v>47.444278773033091</v>
      </c>
      <c r="R57" s="9">
        <f t="shared" si="6"/>
        <v>9907598.1583780237</v>
      </c>
      <c r="S57" s="9">
        <f t="shared" si="6"/>
        <v>29996.756164803868</v>
      </c>
      <c r="T57" s="9">
        <f t="shared" si="5"/>
        <v>42998.449265685398</v>
      </c>
      <c r="U57" s="9">
        <f t="shared" si="3"/>
        <v>96511.450046881044</v>
      </c>
      <c r="V57" s="9">
        <f t="shared" si="1"/>
        <v>366729.76816623658</v>
      </c>
      <c r="W57" s="9">
        <f t="shared" si="1"/>
        <v>12543.688305166608</v>
      </c>
      <c r="X57" s="9">
        <f t="shared" si="1"/>
        <v>19.626958626016858</v>
      </c>
      <c r="Y57" s="9">
        <f t="shared" si="1"/>
        <v>298922.8379446824</v>
      </c>
      <c r="Z57" s="9">
        <f t="shared" si="1"/>
        <v>9668.8577157915861</v>
      </c>
      <c r="AA57" s="20"/>
      <c r="AB57" s="9">
        <v>1433053.6006786723</v>
      </c>
      <c r="AC57" s="9">
        <v>17.925943430055195</v>
      </c>
      <c r="AD57" s="9">
        <v>1.7941803851310965E-2</v>
      </c>
      <c r="AE57" s="9">
        <v>142886.03984217951</v>
      </c>
      <c r="AF57" s="9">
        <v>2375489.2309867893</v>
      </c>
      <c r="AG57" s="9">
        <v>1.3950885557801389</v>
      </c>
      <c r="AH57" s="9">
        <v>229290.16896042236</v>
      </c>
      <c r="AI57" s="9">
        <v>7147.4130411438528</v>
      </c>
      <c r="AJ57" s="9">
        <v>5815.6465494435715</v>
      </c>
      <c r="AK57" s="9">
        <v>7331.20694616532</v>
      </c>
      <c r="AL57" s="9">
        <v>11843.05369655012</v>
      </c>
      <c r="AM57" s="9">
        <v>8299.4058401630919</v>
      </c>
      <c r="AN57" s="9">
        <v>221.0195720616648</v>
      </c>
      <c r="AO57" s="9">
        <v>24782453.005291283</v>
      </c>
      <c r="AP57" s="9">
        <v>1370141.0498114699</v>
      </c>
      <c r="AQ57" s="9">
        <v>1939897.6303217507</v>
      </c>
      <c r="AR57" s="9">
        <v>381116.63428780838</v>
      </c>
      <c r="AS57" s="9">
        <v>47107475.26609575</v>
      </c>
      <c r="AT57" s="9">
        <v>63946.152843765987</v>
      </c>
      <c r="AU57" s="9">
        <v>79980.059594327919</v>
      </c>
      <c r="AV57" s="9">
        <v>573148.88788109075</v>
      </c>
      <c r="AW57" s="9">
        <v>20120.721500521933</v>
      </c>
      <c r="AX57" s="20"/>
      <c r="AY57" s="9">
        <v>-267408.2399137934</v>
      </c>
      <c r="AZ57" s="9">
        <v>14.657056699414927</v>
      </c>
      <c r="BA57" s="9">
        <v>1.2202744353273284E-2</v>
      </c>
      <c r="BB57" s="9">
        <v>85609.29000426807</v>
      </c>
      <c r="BC57" s="9">
        <v>1052848.2884995528</v>
      </c>
      <c r="BD57" s="9">
        <v>0.8395553953030489</v>
      </c>
      <c r="BE57" s="9">
        <v>98175.131131664064</v>
      </c>
      <c r="BF57" s="9">
        <v>4472.0777858098882</v>
      </c>
      <c r="BG57" s="9">
        <v>3250.2794042722799</v>
      </c>
      <c r="BH57" s="9">
        <v>4550.2982571023222</v>
      </c>
      <c r="BI57" s="9">
        <v>7453.5772898166852</v>
      </c>
      <c r="BJ57" s="9">
        <v>7753.47400988762</v>
      </c>
      <c r="BK57" s="9">
        <v>173.57529328863171</v>
      </c>
      <c r="BL57" s="9">
        <v>14874854.846913259</v>
      </c>
      <c r="BM57" s="9">
        <v>1340144.293646666</v>
      </c>
      <c r="BN57" s="9">
        <v>1896899.1810560653</v>
      </c>
      <c r="BO57" s="9">
        <v>284605.18424092734</v>
      </c>
      <c r="BP57" s="9">
        <v>46740745.497929513</v>
      </c>
      <c r="BQ57" s="9">
        <v>51402.464538599379</v>
      </c>
      <c r="BR57" s="9">
        <v>79960.432635701902</v>
      </c>
      <c r="BS57" s="9">
        <v>274226.04993640835</v>
      </c>
      <c r="BT57" s="9">
        <v>10451.863784730347</v>
      </c>
      <c r="BU57" s="20"/>
    </row>
    <row r="58" spans="2:73" x14ac:dyDescent="0.2">
      <c r="B58" s="4" t="s">
        <v>43</v>
      </c>
      <c r="C58" s="12">
        <v>11</v>
      </c>
      <c r="D58" s="19"/>
      <c r="E58" s="9">
        <f t="shared" si="6"/>
        <v>1935326.4704245559</v>
      </c>
      <c r="F58" s="9">
        <f t="shared" si="6"/>
        <v>3.6452376222748022</v>
      </c>
      <c r="G58" s="9">
        <f t="shared" si="6"/>
        <v>6.3799954382124449E-3</v>
      </c>
      <c r="H58" s="9">
        <f t="shared" si="6"/>
        <v>63580.153229232557</v>
      </c>
      <c r="I58" s="9">
        <f t="shared" si="6"/>
        <v>1463230.2222879594</v>
      </c>
      <c r="J58" s="9">
        <f t="shared" si="6"/>
        <v>0.61450364143330005</v>
      </c>
      <c r="K58" s="9">
        <f t="shared" si="6"/>
        <v>144261.48016572511</v>
      </c>
      <c r="L58" s="9">
        <f t="shared" si="6"/>
        <v>2965.5999210883629</v>
      </c>
      <c r="M58" s="9">
        <f t="shared" si="6"/>
        <v>2848.8742594099244</v>
      </c>
      <c r="N58" s="9">
        <f t="shared" si="6"/>
        <v>3082.5824902082986</v>
      </c>
      <c r="O58" s="9">
        <f t="shared" si="6"/>
        <v>4890.6031608862795</v>
      </c>
      <c r="P58" s="9">
        <f t="shared" si="6"/>
        <v>616.06712646477354</v>
      </c>
      <c r="Q58" s="9">
        <f t="shared" si="6"/>
        <v>52.964474678716499</v>
      </c>
      <c r="R58" s="9">
        <f t="shared" si="6"/>
        <v>11164465.254050823</v>
      </c>
      <c r="S58" s="9">
        <f t="shared" si="6"/>
        <v>35484.064976183698</v>
      </c>
      <c r="T58" s="9">
        <f t="shared" si="5"/>
        <v>50867.031604954274</v>
      </c>
      <c r="U58" s="9">
        <f t="shared" si="3"/>
        <v>107377.30782481923</v>
      </c>
      <c r="V58" s="9">
        <f t="shared" si="1"/>
        <v>493557.18487236649</v>
      </c>
      <c r="W58" s="9">
        <f t="shared" si="1"/>
        <v>15030.96574682826</v>
      </c>
      <c r="X58" s="9">
        <f t="shared" si="1"/>
        <v>323.90511967866041</v>
      </c>
      <c r="Y58" s="9">
        <f t="shared" si="1"/>
        <v>330667.15616605594</v>
      </c>
      <c r="Z58" s="9">
        <f t="shared" si="1"/>
        <v>10710.371349148247</v>
      </c>
      <c r="AA58" s="20"/>
      <c r="AB58" s="9">
        <v>1641177.4065193837</v>
      </c>
      <c r="AC58" s="9">
        <v>19.767999991631218</v>
      </c>
      <c r="AD58" s="9">
        <v>1.9803014226813062E-2</v>
      </c>
      <c r="AE58" s="9">
        <v>157750.37223392745</v>
      </c>
      <c r="AF58" s="9">
        <v>2621363.3396374681</v>
      </c>
      <c r="AG58" s="9">
        <v>1.5380145762666533</v>
      </c>
      <c r="AH58" s="9">
        <v>252254.12441055561</v>
      </c>
      <c r="AI58" s="9">
        <v>7884.8854854792389</v>
      </c>
      <c r="AJ58" s="9">
        <v>6424.1816041094307</v>
      </c>
      <c r="AK58" s="9">
        <v>8087.910573020853</v>
      </c>
      <c r="AL58" s="9">
        <v>13089.538179684632</v>
      </c>
      <c r="AM58" s="9">
        <v>9144.8885373411522</v>
      </c>
      <c r="AN58" s="9">
        <v>243.89729729621129</v>
      </c>
      <c r="AO58" s="9">
        <v>27526805.585655414</v>
      </c>
      <c r="AP58" s="9">
        <v>1509642.787987517</v>
      </c>
      <c r="AQ58" s="9">
        <v>2137456.1307666255</v>
      </c>
      <c r="AR58" s="9">
        <v>420443.01048983936</v>
      </c>
      <c r="AS58" s="9">
        <v>51908377.23259484</v>
      </c>
      <c r="AT58" s="9">
        <v>71573.676739287592</v>
      </c>
      <c r="AU58" s="9">
        <v>88280.38101895072</v>
      </c>
      <c r="AV58" s="9">
        <v>632315.81109610503</v>
      </c>
      <c r="AW58" s="9">
        <v>22207.42151235163</v>
      </c>
      <c r="AX58" s="20"/>
      <c r="AY58" s="9">
        <v>-294149.06390517234</v>
      </c>
      <c r="AZ58" s="9">
        <v>16.122762369356415</v>
      </c>
      <c r="BA58" s="9">
        <v>1.3423018788600617E-2</v>
      </c>
      <c r="BB58" s="9">
        <v>94170.219004694896</v>
      </c>
      <c r="BC58" s="9">
        <v>1158133.1173495087</v>
      </c>
      <c r="BD58" s="9">
        <v>0.92351093483335323</v>
      </c>
      <c r="BE58" s="9">
        <v>107992.64424483052</v>
      </c>
      <c r="BF58" s="9">
        <v>4919.2855643908761</v>
      </c>
      <c r="BG58" s="9">
        <v>3575.3073446995063</v>
      </c>
      <c r="BH58" s="9">
        <v>5005.3280828125544</v>
      </c>
      <c r="BI58" s="9">
        <v>8198.9350187983528</v>
      </c>
      <c r="BJ58" s="9">
        <v>8528.8214108763786</v>
      </c>
      <c r="BK58" s="9">
        <v>190.93282261749479</v>
      </c>
      <c r="BL58" s="9">
        <v>16362340.331604591</v>
      </c>
      <c r="BM58" s="9">
        <v>1474158.7230113333</v>
      </c>
      <c r="BN58" s="9">
        <v>2086589.0991616712</v>
      </c>
      <c r="BO58" s="9">
        <v>313065.70266502013</v>
      </c>
      <c r="BP58" s="9">
        <v>51414820.047722474</v>
      </c>
      <c r="BQ58" s="9">
        <v>56542.710992459331</v>
      </c>
      <c r="BR58" s="9">
        <v>87956.47589927206</v>
      </c>
      <c r="BS58" s="9">
        <v>301648.65493004909</v>
      </c>
      <c r="BT58" s="9">
        <v>11497.050163203383</v>
      </c>
      <c r="BU58" s="20"/>
    </row>
    <row r="59" spans="2:73" x14ac:dyDescent="0.2">
      <c r="B59" s="4" t="s">
        <v>43</v>
      </c>
      <c r="C59" s="12">
        <v>12</v>
      </c>
      <c r="D59" s="19"/>
      <c r="E59" s="9">
        <f t="shared" si="6"/>
        <v>2135895.6263027615</v>
      </c>
      <c r="F59" s="9">
        <f t="shared" si="6"/>
        <v>4.0215675285683368</v>
      </c>
      <c r="G59" s="9">
        <f t="shared" si="6"/>
        <v>7.0209019712452313E-3</v>
      </c>
      <c r="H59" s="9">
        <f t="shared" si="6"/>
        <v>69883.321127493764</v>
      </c>
      <c r="I59" s="9">
        <f t="shared" si="6"/>
        <v>1603816.0304746835</v>
      </c>
      <c r="J59" s="9">
        <f t="shared" si="6"/>
        <v>0.67347265947250956</v>
      </c>
      <c r="K59" s="9">
        <f t="shared" si="6"/>
        <v>157407.91304250993</v>
      </c>
      <c r="L59" s="9">
        <f t="shared" si="6"/>
        <v>3255.8543054007596</v>
      </c>
      <c r="M59" s="9">
        <f t="shared" si="6"/>
        <v>3132.3700301055542</v>
      </c>
      <c r="N59" s="9">
        <f t="shared" si="6"/>
        <v>3384.2456550755978</v>
      </c>
      <c r="O59" s="9">
        <f t="shared" si="6"/>
        <v>5391.7018857801322</v>
      </c>
      <c r="P59" s="9">
        <f t="shared" si="6"/>
        <v>686.19581283057232</v>
      </c>
      <c r="Q59" s="9">
        <f t="shared" si="6"/>
        <v>58.484321017639843</v>
      </c>
      <c r="R59" s="9">
        <f t="shared" si="6"/>
        <v>12421205.810453646</v>
      </c>
      <c r="S59" s="9">
        <f t="shared" si="6"/>
        <v>40970.293837764766</v>
      </c>
      <c r="T59" s="9">
        <f t="shared" si="5"/>
        <v>58734.065258825198</v>
      </c>
      <c r="U59" s="9">
        <f t="shared" si="3"/>
        <v>118242.70178625762</v>
      </c>
      <c r="V59" s="9">
        <f t="shared" si="3"/>
        <v>620345.06859953701</v>
      </c>
      <c r="W59" s="9">
        <f t="shared" si="3"/>
        <v>17517.65927819995</v>
      </c>
      <c r="X59" s="9">
        <f t="shared" si="3"/>
        <v>628.06843335123267</v>
      </c>
      <c r="Y59" s="9">
        <f t="shared" si="3"/>
        <v>362410.71324361925</v>
      </c>
      <c r="Z59" s="9">
        <f t="shared" si="3"/>
        <v>11751.854773949908</v>
      </c>
      <c r="AA59" s="20"/>
      <c r="AB59" s="9">
        <v>1815005.7384062097</v>
      </c>
      <c r="AC59" s="9">
        <v>21.610035567866241</v>
      </c>
      <c r="AD59" s="9">
        <v>2.1664195195173166E-2</v>
      </c>
      <c r="AE59" s="9">
        <v>172614.46913261546</v>
      </c>
      <c r="AF59" s="9">
        <v>2867233.9766741479</v>
      </c>
      <c r="AG59" s="9">
        <v>1.6809391338361677</v>
      </c>
      <c r="AH59" s="9">
        <v>275218.07040050684</v>
      </c>
      <c r="AI59" s="9">
        <v>8622.3476483726263</v>
      </c>
      <c r="AJ59" s="9">
        <v>7032.7053152322887</v>
      </c>
      <c r="AK59" s="9">
        <v>8844.6035635983862</v>
      </c>
      <c r="AL59" s="9">
        <v>14335.994633560147</v>
      </c>
      <c r="AM59" s="9">
        <v>9990.3646246957142</v>
      </c>
      <c r="AN59" s="9">
        <v>266.77467296399783</v>
      </c>
      <c r="AO59" s="9">
        <v>30271031.626749553</v>
      </c>
      <c r="AP59" s="9">
        <v>1649143.4462137641</v>
      </c>
      <c r="AQ59" s="9">
        <v>2335013.0825261013</v>
      </c>
      <c r="AR59" s="9">
        <v>459768.92287537025</v>
      </c>
      <c r="AS59" s="9">
        <v>56709239.666114941</v>
      </c>
      <c r="AT59" s="9">
        <v>79200.616724519205</v>
      </c>
      <c r="AU59" s="9">
        <v>96580.587596193523</v>
      </c>
      <c r="AV59" s="9">
        <v>691481.97316730919</v>
      </c>
      <c r="AW59" s="9">
        <v>24294.091315626327</v>
      </c>
      <c r="AX59" s="20"/>
      <c r="AY59" s="9">
        <v>-320889.88789655187</v>
      </c>
      <c r="AZ59" s="9">
        <v>17.588468039297904</v>
      </c>
      <c r="BA59" s="9">
        <v>1.4643293223927935E-2</v>
      </c>
      <c r="BB59" s="9">
        <v>102731.14800512169</v>
      </c>
      <c r="BC59" s="9">
        <v>1263417.9461994644</v>
      </c>
      <c r="BD59" s="9">
        <v>1.0074664743636581</v>
      </c>
      <c r="BE59" s="9">
        <v>117810.15735799693</v>
      </c>
      <c r="BF59" s="9">
        <v>5366.4933429718667</v>
      </c>
      <c r="BG59" s="9">
        <v>3900.3352851267346</v>
      </c>
      <c r="BH59" s="9">
        <v>5460.3579085227884</v>
      </c>
      <c r="BI59" s="9">
        <v>8944.2927477800149</v>
      </c>
      <c r="BJ59" s="9">
        <v>9304.1688118651418</v>
      </c>
      <c r="BK59" s="9">
        <v>208.29035194635799</v>
      </c>
      <c r="BL59" s="9">
        <v>17849825.816295907</v>
      </c>
      <c r="BM59" s="9">
        <v>1608173.1523759994</v>
      </c>
      <c r="BN59" s="9">
        <v>2276279.0172672761</v>
      </c>
      <c r="BO59" s="9">
        <v>341526.22108911263</v>
      </c>
      <c r="BP59" s="9">
        <v>56088894.597515404</v>
      </c>
      <c r="BQ59" s="9">
        <v>61682.957446319255</v>
      </c>
      <c r="BR59" s="9">
        <v>95952.519162842291</v>
      </c>
      <c r="BS59" s="9">
        <v>329071.25992368994</v>
      </c>
      <c r="BT59" s="9">
        <v>12542.236541676419</v>
      </c>
      <c r="BU59" s="20"/>
    </row>
    <row r="60" spans="2:73" x14ac:dyDescent="0.2">
      <c r="B60" s="4" t="s">
        <v>43</v>
      </c>
      <c r="C60" s="12">
        <v>13</v>
      </c>
      <c r="D60" s="19"/>
      <c r="E60" s="9">
        <f t="shared" si="6"/>
        <v>2336464.7821809659</v>
      </c>
      <c r="F60" s="9">
        <f t="shared" si="6"/>
        <v>4.3978974348618642</v>
      </c>
      <c r="G60" s="9">
        <f t="shared" si="6"/>
        <v>7.6618085042779865E-3</v>
      </c>
      <c r="H60" s="9">
        <f t="shared" si="6"/>
        <v>76186.489025754825</v>
      </c>
      <c r="I60" s="9">
        <f t="shared" si="6"/>
        <v>1744401.8386614076</v>
      </c>
      <c r="J60" s="9">
        <f t="shared" si="6"/>
        <v>0.73244167751171796</v>
      </c>
      <c r="K60" s="9">
        <f t="shared" si="6"/>
        <v>170554.34591929481</v>
      </c>
      <c r="L60" s="9">
        <f t="shared" si="6"/>
        <v>3546.1086897131581</v>
      </c>
      <c r="M60" s="9">
        <f t="shared" si="6"/>
        <v>3415.8658008011807</v>
      </c>
      <c r="N60" s="9">
        <f t="shared" si="6"/>
        <v>3685.9088199428988</v>
      </c>
      <c r="O60" s="9">
        <f t="shared" si="6"/>
        <v>5892.8006106739631</v>
      </c>
      <c r="P60" s="9">
        <f t="shared" si="6"/>
        <v>756.32449919636565</v>
      </c>
      <c r="Q60" s="9">
        <f t="shared" si="6"/>
        <v>64.00416735656313</v>
      </c>
      <c r="R60" s="9">
        <f t="shared" si="6"/>
        <v>13677946.366856441</v>
      </c>
      <c r="S60" s="9">
        <f t="shared" si="6"/>
        <v>46456.522699345136</v>
      </c>
      <c r="T60" s="9">
        <f t="shared" si="5"/>
        <v>66601.098912692629</v>
      </c>
      <c r="U60" s="9">
        <f t="shared" si="3"/>
        <v>129108.09574769571</v>
      </c>
      <c r="V60" s="9">
        <f t="shared" si="3"/>
        <v>747132.95232661813</v>
      </c>
      <c r="W60" s="9">
        <f t="shared" si="3"/>
        <v>20004.352809571617</v>
      </c>
      <c r="X60" s="9">
        <f t="shared" si="3"/>
        <v>932.23174702384858</v>
      </c>
      <c r="Y60" s="9">
        <f t="shared" si="3"/>
        <v>394154.2703211825</v>
      </c>
      <c r="Z60" s="9">
        <f t="shared" si="3"/>
        <v>12793.338198751562</v>
      </c>
      <c r="AA60" s="20"/>
      <c r="AB60" s="9">
        <v>1988834.0702930351</v>
      </c>
      <c r="AC60" s="9">
        <v>23.452071144101257</v>
      </c>
      <c r="AD60" s="9">
        <v>2.3525376163533257E-2</v>
      </c>
      <c r="AE60" s="9">
        <v>187478.56603130331</v>
      </c>
      <c r="AF60" s="9">
        <v>3113104.6137108263</v>
      </c>
      <c r="AG60" s="9">
        <v>1.8238636914056807</v>
      </c>
      <c r="AH60" s="9">
        <v>298182.0163904581</v>
      </c>
      <c r="AI60" s="9">
        <v>9359.80981126601</v>
      </c>
      <c r="AJ60" s="9">
        <v>7641.229026355144</v>
      </c>
      <c r="AK60" s="9">
        <v>9601.2965541759168</v>
      </c>
      <c r="AL60" s="9">
        <v>15582.451087435657</v>
      </c>
      <c r="AM60" s="9">
        <v>10835.840712050271</v>
      </c>
      <c r="AN60" s="9">
        <v>289.65204863178428</v>
      </c>
      <c r="AO60" s="9">
        <v>33015257.667843677</v>
      </c>
      <c r="AP60" s="9">
        <v>1788644.1044400109</v>
      </c>
      <c r="AQ60" s="9">
        <v>2532570.0342855756</v>
      </c>
      <c r="AR60" s="9">
        <v>499094.83526090096</v>
      </c>
      <c r="AS60" s="9">
        <v>61510102.09963499</v>
      </c>
      <c r="AT60" s="9">
        <v>86827.556709750803</v>
      </c>
      <c r="AU60" s="9">
        <v>104880.79417343628</v>
      </c>
      <c r="AV60" s="9">
        <v>750648.13523851323</v>
      </c>
      <c r="AW60" s="9">
        <v>26380.761118901017</v>
      </c>
      <c r="AX60" s="20"/>
      <c r="AY60" s="9">
        <v>-347630.71188793099</v>
      </c>
      <c r="AZ60" s="9">
        <v>19.054173709239393</v>
      </c>
      <c r="BA60" s="9">
        <v>1.586356765925527E-2</v>
      </c>
      <c r="BB60" s="9">
        <v>111292.07700554849</v>
      </c>
      <c r="BC60" s="9">
        <v>1368702.7750494187</v>
      </c>
      <c r="BD60" s="9">
        <v>1.0914220138939628</v>
      </c>
      <c r="BE60" s="9">
        <v>127627.67047116329</v>
      </c>
      <c r="BF60" s="9">
        <v>5813.7011215528519</v>
      </c>
      <c r="BG60" s="9">
        <v>4225.3632255539633</v>
      </c>
      <c r="BH60" s="9">
        <v>5915.3877342330179</v>
      </c>
      <c r="BI60" s="9">
        <v>9689.6504767616934</v>
      </c>
      <c r="BJ60" s="9">
        <v>10079.516212853905</v>
      </c>
      <c r="BK60" s="9">
        <v>225.64788127522115</v>
      </c>
      <c r="BL60" s="9">
        <v>19337311.300987236</v>
      </c>
      <c r="BM60" s="9">
        <v>1742187.5817406657</v>
      </c>
      <c r="BN60" s="9">
        <v>2465968.935372883</v>
      </c>
      <c r="BO60" s="9">
        <v>369986.73951320525</v>
      </c>
      <c r="BP60" s="9">
        <v>60762969.147308372</v>
      </c>
      <c r="BQ60" s="9">
        <v>66823.203900179185</v>
      </c>
      <c r="BR60" s="9">
        <v>103948.56242641243</v>
      </c>
      <c r="BS60" s="9">
        <v>356493.86491733073</v>
      </c>
      <c r="BT60" s="9">
        <v>13587.422920149455</v>
      </c>
      <c r="BU60" s="20"/>
    </row>
    <row r="61" spans="2:73" x14ac:dyDescent="0.2">
      <c r="B61" s="4" t="s">
        <v>43</v>
      </c>
      <c r="C61" s="12">
        <v>14</v>
      </c>
      <c r="D61" s="19"/>
      <c r="E61" s="9">
        <f t="shared" si="6"/>
        <v>2605624.8859669426</v>
      </c>
      <c r="F61" s="9">
        <f t="shared" si="6"/>
        <v>4.7867167329963998</v>
      </c>
      <c r="G61" s="9">
        <f t="shared" si="6"/>
        <v>8.3164127824527714E-3</v>
      </c>
      <c r="H61" s="9">
        <f t="shared" si="6"/>
        <v>82664.266652076069</v>
      </c>
      <c r="I61" s="9">
        <f t="shared" si="6"/>
        <v>1887291.4880371331</v>
      </c>
      <c r="J61" s="9">
        <f t="shared" si="6"/>
        <v>0.79222982421792842</v>
      </c>
      <c r="K61" s="9">
        <f t="shared" si="6"/>
        <v>183727.47735626181</v>
      </c>
      <c r="L61" s="9">
        <f t="shared" si="6"/>
        <v>3839.9785479675602</v>
      </c>
      <c r="M61" s="9">
        <f t="shared" si="6"/>
        <v>3706.5023182898149</v>
      </c>
      <c r="N61" s="9">
        <f t="shared" si="6"/>
        <v>3991.4243845881983</v>
      </c>
      <c r="O61" s="9">
        <f t="shared" si="6"/>
        <v>6404.1049995768262</v>
      </c>
      <c r="P61" s="9">
        <f t="shared" si="6"/>
        <v>830.32506413566807</v>
      </c>
      <c r="Q61" s="9">
        <f t="shared" si="6"/>
        <v>69.651796137246635</v>
      </c>
      <c r="R61" s="9">
        <f t="shared" si="6"/>
        <v>14956422.579529252</v>
      </c>
      <c r="S61" s="9">
        <f t="shared" si="6"/>
        <v>52489.154210725334</v>
      </c>
      <c r="T61" s="9">
        <f t="shared" si="5"/>
        <v>75254.001701961737</v>
      </c>
      <c r="U61" s="9">
        <f t="shared" si="3"/>
        <v>140452.03330063383</v>
      </c>
      <c r="V61" s="9">
        <f t="shared" si="3"/>
        <v>892408.22803279757</v>
      </c>
      <c r="W61" s="9">
        <f t="shared" si="3"/>
        <v>22599.623711233289</v>
      </c>
      <c r="X61" s="9">
        <f t="shared" si="3"/>
        <v>1357.4487105765147</v>
      </c>
      <c r="Y61" s="9">
        <f t="shared" si="3"/>
        <v>426447.53226755589</v>
      </c>
      <c r="Z61" s="9">
        <f t="shared" si="3"/>
        <v>13858.511244608231</v>
      </c>
      <c r="AA61" s="20"/>
      <c r="AB61" s="9">
        <v>2231253.350087632</v>
      </c>
      <c r="AC61" s="9">
        <v>25.306596112177289</v>
      </c>
      <c r="AD61" s="9">
        <v>2.5400254877035369E-2</v>
      </c>
      <c r="AE61" s="9">
        <v>202517.2726580514</v>
      </c>
      <c r="AF61" s="9">
        <v>3361279.0919365073</v>
      </c>
      <c r="AG61" s="9">
        <v>1.9676073776421961</v>
      </c>
      <c r="AH61" s="9">
        <v>321172.66094059142</v>
      </c>
      <c r="AI61" s="9">
        <v>10100.887448101399</v>
      </c>
      <c r="AJ61" s="9">
        <v>8256.8934842710059</v>
      </c>
      <c r="AK61" s="9">
        <v>10361.841944531452</v>
      </c>
      <c r="AL61" s="9">
        <v>16839.113205320176</v>
      </c>
      <c r="AM61" s="9">
        <v>11685.188677978334</v>
      </c>
      <c r="AN61" s="9">
        <v>312.65720674133087</v>
      </c>
      <c r="AO61" s="9">
        <v>35781219.365207814</v>
      </c>
      <c r="AP61" s="9">
        <v>1928691.1653160586</v>
      </c>
      <c r="AQ61" s="9">
        <v>2730912.8551804516</v>
      </c>
      <c r="AR61" s="9">
        <v>538899.29123793205</v>
      </c>
      <c r="AS61" s="9">
        <v>66329451.925134093</v>
      </c>
      <c r="AT61" s="9">
        <v>94563.074065272449</v>
      </c>
      <c r="AU61" s="9">
        <v>113302.05440055917</v>
      </c>
      <c r="AV61" s="9">
        <v>810364.00217852753</v>
      </c>
      <c r="AW61" s="9">
        <v>28491.120543230718</v>
      </c>
      <c r="AX61" s="20"/>
      <c r="AY61" s="9">
        <v>-374371.53587931045</v>
      </c>
      <c r="AZ61" s="9">
        <v>20.519879379180889</v>
      </c>
      <c r="BA61" s="9">
        <v>1.7083842094582597E-2</v>
      </c>
      <c r="BB61" s="9">
        <v>119853.00600597533</v>
      </c>
      <c r="BC61" s="9">
        <v>1473987.6038993741</v>
      </c>
      <c r="BD61" s="9">
        <v>1.1753775534242676</v>
      </c>
      <c r="BE61" s="9">
        <v>137445.18358432961</v>
      </c>
      <c r="BF61" s="9">
        <v>6260.9089001338389</v>
      </c>
      <c r="BG61" s="9">
        <v>4550.3911659811911</v>
      </c>
      <c r="BH61" s="9">
        <v>6370.4175599432538</v>
      </c>
      <c r="BI61" s="9">
        <v>10435.00820574335</v>
      </c>
      <c r="BJ61" s="9">
        <v>10854.863613842666</v>
      </c>
      <c r="BK61" s="9">
        <v>243.00541060408423</v>
      </c>
      <c r="BL61" s="9">
        <v>20824796.785678562</v>
      </c>
      <c r="BM61" s="9">
        <v>1876202.0111053332</v>
      </c>
      <c r="BN61" s="9">
        <v>2655658.8534784899</v>
      </c>
      <c r="BO61" s="9">
        <v>398447.25793729821</v>
      </c>
      <c r="BP61" s="9">
        <v>65437043.697101295</v>
      </c>
      <c r="BQ61" s="9">
        <v>71963.45035403916</v>
      </c>
      <c r="BR61" s="9">
        <v>111944.60568998265</v>
      </c>
      <c r="BS61" s="9">
        <v>383916.46991097165</v>
      </c>
      <c r="BT61" s="9">
        <v>14632.609298622487</v>
      </c>
      <c r="BU61" s="20"/>
    </row>
    <row r="62" spans="2:73" x14ac:dyDescent="0.2">
      <c r="B62" s="4" t="s">
        <v>43</v>
      </c>
      <c r="C62" s="12">
        <v>15</v>
      </c>
      <c r="D62" s="19"/>
      <c r="E62" s="9">
        <f t="shared" si="6"/>
        <v>2806194.0418451461</v>
      </c>
      <c r="F62" s="9">
        <f t="shared" si="6"/>
        <v>5.1630466392899237</v>
      </c>
      <c r="G62" s="9">
        <f t="shared" si="6"/>
        <v>8.9573193154855214E-3</v>
      </c>
      <c r="H62" s="9">
        <f t="shared" si="6"/>
        <v>88967.434550337159</v>
      </c>
      <c r="I62" s="9">
        <f t="shared" si="6"/>
        <v>2027877.2962238553</v>
      </c>
      <c r="J62" s="9">
        <f t="shared" si="6"/>
        <v>0.85119884225713638</v>
      </c>
      <c r="K62" s="9">
        <f t="shared" si="6"/>
        <v>196873.91023304651</v>
      </c>
      <c r="L62" s="9">
        <f t="shared" si="6"/>
        <v>4130.2329322799515</v>
      </c>
      <c r="M62" s="9">
        <f t="shared" si="6"/>
        <v>3989.9980889854423</v>
      </c>
      <c r="N62" s="9">
        <f t="shared" si="6"/>
        <v>4293.0875494555003</v>
      </c>
      <c r="O62" s="9">
        <f t="shared" si="6"/>
        <v>6905.2037244706662</v>
      </c>
      <c r="P62" s="9">
        <f t="shared" si="6"/>
        <v>900.4537505014614</v>
      </c>
      <c r="Q62" s="9">
        <f t="shared" si="6"/>
        <v>75.171642476169836</v>
      </c>
      <c r="R62" s="9">
        <f t="shared" si="6"/>
        <v>16213163.135932051</v>
      </c>
      <c r="S62" s="9">
        <f t="shared" si="6"/>
        <v>57975.383072305704</v>
      </c>
      <c r="T62" s="9">
        <f t="shared" si="5"/>
        <v>83121.035355830099</v>
      </c>
      <c r="U62" s="9">
        <f t="shared" si="3"/>
        <v>151317.42726207193</v>
      </c>
      <c r="V62" s="9">
        <f t="shared" si="3"/>
        <v>1019196.1117598712</v>
      </c>
      <c r="W62" s="9">
        <f t="shared" si="3"/>
        <v>25086.317242604928</v>
      </c>
      <c r="X62" s="9">
        <f t="shared" si="3"/>
        <v>1661.6120242491015</v>
      </c>
      <c r="Y62" s="9">
        <f t="shared" si="3"/>
        <v>458191.08934511896</v>
      </c>
      <c r="Z62" s="9">
        <f t="shared" si="3"/>
        <v>14899.994669409883</v>
      </c>
      <c r="AA62" s="20"/>
      <c r="AB62" s="9">
        <v>2405081.6819744566</v>
      </c>
      <c r="AC62" s="9">
        <v>27.148631688412298</v>
      </c>
      <c r="AD62" s="9">
        <v>2.7261435845395452E-2</v>
      </c>
      <c r="AE62" s="9">
        <v>217381.36955673926</v>
      </c>
      <c r="AF62" s="9">
        <v>3607149.7289731847</v>
      </c>
      <c r="AG62" s="9">
        <v>2.1105319352117093</v>
      </c>
      <c r="AH62" s="9">
        <v>344136.60693054256</v>
      </c>
      <c r="AI62" s="9">
        <v>10838.349610994781</v>
      </c>
      <c r="AJ62" s="9">
        <v>8865.4171953938603</v>
      </c>
      <c r="AK62" s="9">
        <v>11118.534935108981</v>
      </c>
      <c r="AL62" s="9">
        <v>18085.569659195684</v>
      </c>
      <c r="AM62" s="9">
        <v>12530.664765332889</v>
      </c>
      <c r="AN62" s="9">
        <v>335.53458240911726</v>
      </c>
      <c r="AO62" s="9">
        <v>38525445.406301931</v>
      </c>
      <c r="AP62" s="9">
        <v>2068191.823542305</v>
      </c>
      <c r="AQ62" s="9">
        <v>2928469.8069399265</v>
      </c>
      <c r="AR62" s="9">
        <v>578225.2036234627</v>
      </c>
      <c r="AS62" s="9">
        <v>71130314.358654141</v>
      </c>
      <c r="AT62" s="9">
        <v>102190.014050504</v>
      </c>
      <c r="AU62" s="9">
        <v>121602.26097780187</v>
      </c>
      <c r="AV62" s="9">
        <v>869530.16424973134</v>
      </c>
      <c r="AW62" s="9">
        <v>30577.790346505404</v>
      </c>
      <c r="AX62" s="20"/>
      <c r="AY62" s="9">
        <v>-401112.35987068963</v>
      </c>
      <c r="AZ62" s="9">
        <v>21.985585049122374</v>
      </c>
      <c r="BA62" s="9">
        <v>1.8304116529909931E-2</v>
      </c>
      <c r="BB62" s="9">
        <v>128413.9350064021</v>
      </c>
      <c r="BC62" s="9">
        <v>1579272.4327493294</v>
      </c>
      <c r="BD62" s="9">
        <v>1.259333092954573</v>
      </c>
      <c r="BE62" s="9">
        <v>147262.69669749605</v>
      </c>
      <c r="BF62" s="9">
        <v>6708.1166787148295</v>
      </c>
      <c r="BG62" s="9">
        <v>4875.419106408418</v>
      </c>
      <c r="BH62" s="9">
        <v>6825.4473856534805</v>
      </c>
      <c r="BI62" s="9">
        <v>11180.365934725018</v>
      </c>
      <c r="BJ62" s="9">
        <v>11630.211014831428</v>
      </c>
      <c r="BK62" s="9">
        <v>260.36293993294743</v>
      </c>
      <c r="BL62" s="9">
        <v>22312282.27036988</v>
      </c>
      <c r="BM62" s="9">
        <v>2010216.4404699993</v>
      </c>
      <c r="BN62" s="9">
        <v>2845348.7715840964</v>
      </c>
      <c r="BO62" s="9">
        <v>426907.77636139077</v>
      </c>
      <c r="BP62" s="9">
        <v>70111118.24689427</v>
      </c>
      <c r="BQ62" s="9">
        <v>77103.696807899076</v>
      </c>
      <c r="BR62" s="9">
        <v>119940.64895355277</v>
      </c>
      <c r="BS62" s="9">
        <v>411339.07490461238</v>
      </c>
      <c r="BT62" s="9">
        <v>15677.795677095521</v>
      </c>
      <c r="BU62" s="20"/>
    </row>
    <row r="63" spans="2:73" x14ac:dyDescent="0.2">
      <c r="B63" s="4" t="s">
        <v>43</v>
      </c>
      <c r="C63" s="12">
        <v>16</v>
      </c>
      <c r="D63" s="19"/>
      <c r="E63" s="9">
        <f t="shared" si="6"/>
        <v>3041058.6716772346</v>
      </c>
      <c r="F63" s="9">
        <f t="shared" si="6"/>
        <v>5.5393975309244432</v>
      </c>
      <c r="G63" s="9">
        <f t="shared" si="6"/>
        <v>9.5982552556602777E-3</v>
      </c>
      <c r="H63" s="9">
        <f t="shared" si="6"/>
        <v>95270.837941658276</v>
      </c>
      <c r="I63" s="9">
        <f t="shared" si="6"/>
        <v>2168466.576024577</v>
      </c>
      <c r="J63" s="9">
        <f t="shared" si="6"/>
        <v>0.9101693232133452</v>
      </c>
      <c r="K63" s="9">
        <f t="shared" si="6"/>
        <v>210020.35257001329</v>
      </c>
      <c r="L63" s="9">
        <f t="shared" si="6"/>
        <v>4420.4975980343452</v>
      </c>
      <c r="M63" s="9">
        <f t="shared" si="6"/>
        <v>4273.5052032240692</v>
      </c>
      <c r="N63" s="9">
        <f t="shared" si="6"/>
        <v>4594.7613506007938</v>
      </c>
      <c r="O63" s="9">
        <f t="shared" si="6"/>
        <v>7406.3304786235021</v>
      </c>
      <c r="P63" s="9">
        <f t="shared" si="6"/>
        <v>970.58904669076219</v>
      </c>
      <c r="Q63" s="9">
        <f t="shared" si="6"/>
        <v>80.691838381853074</v>
      </c>
      <c r="R63" s="9">
        <f t="shared" si="6"/>
        <v>17470030.231604837</v>
      </c>
      <c r="S63" s="9">
        <f t="shared" si="6"/>
        <v>63462.691883685999</v>
      </c>
      <c r="T63" s="9">
        <f t="shared" si="5"/>
        <v>90989.617695099209</v>
      </c>
      <c r="U63" s="9">
        <f t="shared" si="3"/>
        <v>162183.28504000988</v>
      </c>
      <c r="V63" s="9">
        <f t="shared" si="3"/>
        <v>1146023.5284660459</v>
      </c>
      <c r="W63" s="9">
        <f t="shared" si="3"/>
        <v>27573.594684266587</v>
      </c>
      <c r="X63" s="9">
        <f t="shared" si="3"/>
        <v>1965.8901853016869</v>
      </c>
      <c r="Y63" s="9">
        <f t="shared" si="3"/>
        <v>489935.40756649204</v>
      </c>
      <c r="Z63" s="9">
        <f t="shared" si="3"/>
        <v>15941.508302766539</v>
      </c>
      <c r="AA63" s="20"/>
      <c r="AB63" s="9">
        <v>2613205.4878151654</v>
      </c>
      <c r="AC63" s="9">
        <v>28.990688249988313</v>
      </c>
      <c r="AD63" s="9">
        <v>2.9122646220897538E-2</v>
      </c>
      <c r="AE63" s="9">
        <v>232245.70194848714</v>
      </c>
      <c r="AF63" s="9">
        <v>3853023.8376238621</v>
      </c>
      <c r="AG63" s="9">
        <v>2.2534579556982228</v>
      </c>
      <c r="AH63" s="9">
        <v>367100.56238067569</v>
      </c>
      <c r="AI63" s="9">
        <v>11575.822055330163</v>
      </c>
      <c r="AJ63" s="9">
        <v>9473.9522500597141</v>
      </c>
      <c r="AK63" s="9">
        <v>11875.238561964508</v>
      </c>
      <c r="AL63" s="9">
        <v>19332.054142330191</v>
      </c>
      <c r="AM63" s="9">
        <v>13376.147462510946</v>
      </c>
      <c r="AN63" s="9">
        <v>358.41230764366367</v>
      </c>
      <c r="AO63" s="9">
        <v>41269797.986666046</v>
      </c>
      <c r="AP63" s="9">
        <v>2207693.5617183517</v>
      </c>
      <c r="AQ63" s="9">
        <v>3126028.3073848006</v>
      </c>
      <c r="AR63" s="9">
        <v>617551.57982549339</v>
      </c>
      <c r="AS63" s="9">
        <v>75931216.325153217</v>
      </c>
      <c r="AT63" s="9">
        <v>109817.53794602558</v>
      </c>
      <c r="AU63" s="9">
        <v>129902.58240242467</v>
      </c>
      <c r="AV63" s="9">
        <v>928697.08746474504</v>
      </c>
      <c r="AW63" s="9">
        <v>32664.490358335082</v>
      </c>
      <c r="AX63" s="20"/>
      <c r="AY63" s="9">
        <v>-427853.18386206892</v>
      </c>
      <c r="AZ63" s="9">
        <v>23.45129071906387</v>
      </c>
      <c r="BA63" s="9">
        <v>1.9524390965237261E-2</v>
      </c>
      <c r="BB63" s="9">
        <v>136974.86400682887</v>
      </c>
      <c r="BC63" s="9">
        <v>1684557.2615992848</v>
      </c>
      <c r="BD63" s="9">
        <v>1.3432886324848776</v>
      </c>
      <c r="BE63" s="9">
        <v>157080.2098106624</v>
      </c>
      <c r="BF63" s="9">
        <v>7155.3244572958183</v>
      </c>
      <c r="BG63" s="9">
        <v>5200.4470468356449</v>
      </c>
      <c r="BH63" s="9">
        <v>7280.4772113637146</v>
      </c>
      <c r="BI63" s="9">
        <v>11925.723663706689</v>
      </c>
      <c r="BJ63" s="9">
        <v>12405.558415820184</v>
      </c>
      <c r="BK63" s="9">
        <v>277.72046926181059</v>
      </c>
      <c r="BL63" s="9">
        <v>23799767.755061209</v>
      </c>
      <c r="BM63" s="9">
        <v>2144230.8698346657</v>
      </c>
      <c r="BN63" s="9">
        <v>3035038.6896897014</v>
      </c>
      <c r="BO63" s="9">
        <v>455368.29478548351</v>
      </c>
      <c r="BP63" s="9">
        <v>74785192.796687171</v>
      </c>
      <c r="BQ63" s="9">
        <v>82243.943261758992</v>
      </c>
      <c r="BR63" s="9">
        <v>127936.69221712298</v>
      </c>
      <c r="BS63" s="9">
        <v>438761.679898253</v>
      </c>
      <c r="BT63" s="9">
        <v>16722.982055568544</v>
      </c>
      <c r="BU63" s="20"/>
    </row>
    <row r="64" spans="2:73" x14ac:dyDescent="0.2">
      <c r="B64" s="4" t="s">
        <v>43</v>
      </c>
      <c r="C64" s="12">
        <v>17</v>
      </c>
      <c r="D64" s="19"/>
      <c r="E64" s="9">
        <f t="shared" si="6"/>
        <v>3241627.8275554385</v>
      </c>
      <c r="F64" s="9">
        <f t="shared" si="6"/>
        <v>5.9157274372179707</v>
      </c>
      <c r="G64" s="9">
        <f t="shared" si="6"/>
        <v>1.0239161788693055E-2</v>
      </c>
      <c r="H64" s="9">
        <f t="shared" si="6"/>
        <v>101574.00583991941</v>
      </c>
      <c r="I64" s="9">
        <f t="shared" si="6"/>
        <v>2309052.3842113009</v>
      </c>
      <c r="J64" s="9">
        <f t="shared" si="6"/>
        <v>0.96913834125255449</v>
      </c>
      <c r="K64" s="9">
        <f t="shared" si="6"/>
        <v>223166.78544679805</v>
      </c>
      <c r="L64" s="9">
        <f t="shared" si="6"/>
        <v>4710.7519823467401</v>
      </c>
      <c r="M64" s="9">
        <f t="shared" si="6"/>
        <v>4557.0009739196921</v>
      </c>
      <c r="N64" s="9">
        <f t="shared" si="6"/>
        <v>4896.4245154680957</v>
      </c>
      <c r="O64" s="9">
        <f t="shared" si="6"/>
        <v>7907.4292035173403</v>
      </c>
      <c r="P64" s="9">
        <f t="shared" si="6"/>
        <v>1040.7177330565501</v>
      </c>
      <c r="Q64" s="9">
        <f t="shared" si="6"/>
        <v>86.211684720776304</v>
      </c>
      <c r="R64" s="9">
        <f t="shared" si="6"/>
        <v>18726770.788007632</v>
      </c>
      <c r="S64" s="9">
        <f t="shared" si="6"/>
        <v>68948.92074526567</v>
      </c>
      <c r="T64" s="9">
        <f t="shared" si="5"/>
        <v>98856.651348965708</v>
      </c>
      <c r="U64" s="9">
        <f t="shared" si="3"/>
        <v>173048.67900144774</v>
      </c>
      <c r="V64" s="9">
        <f t="shared" si="3"/>
        <v>1272811.4121931493</v>
      </c>
      <c r="W64" s="9">
        <f t="shared" si="3"/>
        <v>30060.288215638153</v>
      </c>
      <c r="X64" s="9">
        <f t="shared" si="3"/>
        <v>2270.0534989741864</v>
      </c>
      <c r="Y64" s="9">
        <f t="shared" si="3"/>
        <v>521678.96464405494</v>
      </c>
      <c r="Z64" s="9">
        <f t="shared" si="3"/>
        <v>16982.991727568176</v>
      </c>
      <c r="AA64" s="20"/>
      <c r="AB64" s="9">
        <v>2787033.8197019901</v>
      </c>
      <c r="AC64" s="9">
        <v>30.832723826223326</v>
      </c>
      <c r="AD64" s="9">
        <v>3.0983827189257629E-2</v>
      </c>
      <c r="AE64" s="9">
        <v>247109.79884717503</v>
      </c>
      <c r="AF64" s="9">
        <v>4098894.4746605405</v>
      </c>
      <c r="AG64" s="9">
        <v>2.3963825132677363</v>
      </c>
      <c r="AH64" s="9">
        <v>390064.50837062689</v>
      </c>
      <c r="AI64" s="9">
        <v>12313.284218223547</v>
      </c>
      <c r="AJ64" s="9">
        <v>10082.475961182567</v>
      </c>
      <c r="AK64" s="9">
        <v>12631.931552542041</v>
      </c>
      <c r="AL64" s="9">
        <v>20578.510596205695</v>
      </c>
      <c r="AM64" s="9">
        <v>14221.623549865501</v>
      </c>
      <c r="AN64" s="9">
        <v>381.28968331145006</v>
      </c>
      <c r="AO64" s="9">
        <v>44014024.02776017</v>
      </c>
      <c r="AP64" s="9">
        <v>2347194.2199445977</v>
      </c>
      <c r="AQ64" s="9">
        <v>3323585.2591442745</v>
      </c>
      <c r="AR64" s="9">
        <v>656877.49221102404</v>
      </c>
      <c r="AS64" s="9">
        <v>80732078.758673266</v>
      </c>
      <c r="AT64" s="9">
        <v>117444.47793125713</v>
      </c>
      <c r="AU64" s="9">
        <v>138202.78897966741</v>
      </c>
      <c r="AV64" s="9">
        <v>987863.24953594909</v>
      </c>
      <c r="AW64" s="9">
        <v>34751.160161609769</v>
      </c>
      <c r="AX64" s="20"/>
      <c r="AY64" s="9">
        <v>-454594.00785344839</v>
      </c>
      <c r="AZ64" s="9">
        <v>24.916996389005355</v>
      </c>
      <c r="BA64" s="9">
        <v>2.0744665400564574E-2</v>
      </c>
      <c r="BB64" s="9">
        <v>145535.79300725562</v>
      </c>
      <c r="BC64" s="9">
        <v>1789842.0904492394</v>
      </c>
      <c r="BD64" s="9">
        <v>1.4272441720151818</v>
      </c>
      <c r="BE64" s="9">
        <v>166897.72292382884</v>
      </c>
      <c r="BF64" s="9">
        <v>7602.5322358768071</v>
      </c>
      <c r="BG64" s="9">
        <v>5525.4749872628745</v>
      </c>
      <c r="BH64" s="9">
        <v>7735.507037073945</v>
      </c>
      <c r="BI64" s="9">
        <v>12671.081392688355</v>
      </c>
      <c r="BJ64" s="9">
        <v>13180.90581680895</v>
      </c>
      <c r="BK64" s="9">
        <v>295.07799859067376</v>
      </c>
      <c r="BL64" s="9">
        <v>25287253.239752539</v>
      </c>
      <c r="BM64" s="9">
        <v>2278245.299199332</v>
      </c>
      <c r="BN64" s="9">
        <v>3224728.6077953088</v>
      </c>
      <c r="BO64" s="9">
        <v>483828.8132095763</v>
      </c>
      <c r="BP64" s="9">
        <v>79459267.346480116</v>
      </c>
      <c r="BQ64" s="9">
        <v>87384.189715618981</v>
      </c>
      <c r="BR64" s="9">
        <v>135932.73548069323</v>
      </c>
      <c r="BS64" s="9">
        <v>466184.28489189415</v>
      </c>
      <c r="BT64" s="9">
        <v>17768.168434041592</v>
      </c>
      <c r="BU64" s="20"/>
    </row>
    <row r="65" spans="2:73" x14ac:dyDescent="0.2">
      <c r="B65" s="4" t="s">
        <v>43</v>
      </c>
      <c r="C65" s="12">
        <v>18</v>
      </c>
      <c r="D65" s="19"/>
      <c r="E65" s="9">
        <f t="shared" si="6"/>
        <v>3476492.4573875316</v>
      </c>
      <c r="F65" s="9">
        <f t="shared" si="6"/>
        <v>6.2920783288525115</v>
      </c>
      <c r="G65" s="9">
        <f t="shared" si="6"/>
        <v>1.088009772886785E-2</v>
      </c>
      <c r="H65" s="9">
        <f t="shared" si="6"/>
        <v>107877.40923124066</v>
      </c>
      <c r="I65" s="9">
        <f t="shared" si="6"/>
        <v>2449641.6640120274</v>
      </c>
      <c r="J65" s="9">
        <f t="shared" si="6"/>
        <v>1.0281088222087646</v>
      </c>
      <c r="K65" s="9">
        <f t="shared" si="6"/>
        <v>236313.22778376503</v>
      </c>
      <c r="L65" s="9">
        <f t="shared" si="6"/>
        <v>5001.016648101142</v>
      </c>
      <c r="M65" s="9">
        <f t="shared" si="6"/>
        <v>4840.5080881583335</v>
      </c>
      <c r="N65" s="9">
        <f t="shared" si="6"/>
        <v>5198.0983166134001</v>
      </c>
      <c r="O65" s="9">
        <f t="shared" si="6"/>
        <v>8408.5559576702035</v>
      </c>
      <c r="P65" s="9">
        <f t="shared" si="6"/>
        <v>1110.8530292458636</v>
      </c>
      <c r="Q65" s="9">
        <f t="shared" si="6"/>
        <v>91.73188062645994</v>
      </c>
      <c r="R65" s="9">
        <f t="shared" si="6"/>
        <v>19983637.883680467</v>
      </c>
      <c r="S65" s="9">
        <f t="shared" si="6"/>
        <v>74436.229556647595</v>
      </c>
      <c r="T65" s="9">
        <f t="shared" si="5"/>
        <v>106725.23368823901</v>
      </c>
      <c r="U65" s="9">
        <f t="shared" si="3"/>
        <v>183914.53677938657</v>
      </c>
      <c r="V65" s="9">
        <f t="shared" si="3"/>
        <v>1399638.8288993239</v>
      </c>
      <c r="W65" s="9">
        <f t="shared" si="3"/>
        <v>32547.565657299914</v>
      </c>
      <c r="X65" s="9">
        <f t="shared" si="3"/>
        <v>2574.3316600270045</v>
      </c>
      <c r="Y65" s="9">
        <f t="shared" si="3"/>
        <v>553423.28286542895</v>
      </c>
      <c r="Z65" s="9">
        <f t="shared" si="3"/>
        <v>18024.505360924879</v>
      </c>
      <c r="AA65" s="20"/>
      <c r="AB65" s="9">
        <v>2995157.625542704</v>
      </c>
      <c r="AC65" s="9">
        <v>32.674780387799366</v>
      </c>
      <c r="AD65" s="9">
        <v>3.2845037564759753E-2</v>
      </c>
      <c r="AE65" s="9">
        <v>261974.13123892318</v>
      </c>
      <c r="AF65" s="9">
        <v>4344768.5833112225</v>
      </c>
      <c r="AG65" s="9">
        <v>2.5393085337542516</v>
      </c>
      <c r="AH65" s="9">
        <v>413028.46382076031</v>
      </c>
      <c r="AI65" s="9">
        <v>13050.756662558939</v>
      </c>
      <c r="AJ65" s="9">
        <v>10691.011015848433</v>
      </c>
      <c r="AK65" s="9">
        <v>13388.635179397579</v>
      </c>
      <c r="AL65" s="9">
        <v>21824.995079340224</v>
      </c>
      <c r="AM65" s="9">
        <v>15067.106247043572</v>
      </c>
      <c r="AN65" s="9">
        <v>404.16740854599675</v>
      </c>
      <c r="AO65" s="9">
        <v>46758376.608124331</v>
      </c>
      <c r="AP65" s="9">
        <v>2486695.9581206464</v>
      </c>
      <c r="AQ65" s="9">
        <v>3521143.7595891524</v>
      </c>
      <c r="AR65" s="9">
        <v>696203.86841305543</v>
      </c>
      <c r="AS65" s="9">
        <v>85532980.7251724</v>
      </c>
      <c r="AT65" s="9">
        <v>125072.0018267788</v>
      </c>
      <c r="AU65" s="9">
        <v>146503.11040429032</v>
      </c>
      <c r="AV65" s="9">
        <v>1047030.1727509637</v>
      </c>
      <c r="AW65" s="9">
        <v>36837.860173439491</v>
      </c>
      <c r="AX65" s="20"/>
      <c r="AY65" s="9">
        <v>-481334.83184482751</v>
      </c>
      <c r="AZ65" s="9">
        <v>26.382702058946855</v>
      </c>
      <c r="BA65" s="9">
        <v>2.1964939835891904E-2</v>
      </c>
      <c r="BB65" s="9">
        <v>154096.72200768252</v>
      </c>
      <c r="BC65" s="9">
        <v>1895126.9192991951</v>
      </c>
      <c r="BD65" s="9">
        <v>1.5111997115454869</v>
      </c>
      <c r="BE65" s="9">
        <v>176715.23603699528</v>
      </c>
      <c r="BF65" s="9">
        <v>8049.7400144577969</v>
      </c>
      <c r="BG65" s="9">
        <v>5850.5029276900996</v>
      </c>
      <c r="BH65" s="9">
        <v>8190.536862784179</v>
      </c>
      <c r="BI65" s="9">
        <v>13416.439121670021</v>
      </c>
      <c r="BJ65" s="9">
        <v>13956.253217797708</v>
      </c>
      <c r="BK65" s="9">
        <v>312.43552791953681</v>
      </c>
      <c r="BL65" s="9">
        <v>26774738.724443864</v>
      </c>
      <c r="BM65" s="9">
        <v>2412259.7285639988</v>
      </c>
      <c r="BN65" s="9">
        <v>3414418.5259009134</v>
      </c>
      <c r="BO65" s="9">
        <v>512289.33163366886</v>
      </c>
      <c r="BP65" s="9">
        <v>84133341.896273077</v>
      </c>
      <c r="BQ65" s="9">
        <v>92524.436169478882</v>
      </c>
      <c r="BR65" s="9">
        <v>143928.77874426331</v>
      </c>
      <c r="BS65" s="9">
        <v>493606.88988553477</v>
      </c>
      <c r="BT65" s="9">
        <v>18813.354812514612</v>
      </c>
      <c r="BU65" s="20"/>
    </row>
    <row r="66" spans="2:73" x14ac:dyDescent="0.2">
      <c r="B66" s="4" t="s">
        <v>43</v>
      </c>
      <c r="C66" s="12">
        <v>19</v>
      </c>
      <c r="D66" s="19"/>
      <c r="E66" s="9">
        <f t="shared" si="6"/>
        <v>3711357.0872196229</v>
      </c>
      <c r="F66" s="9">
        <f t="shared" si="6"/>
        <v>6.6808766416460372</v>
      </c>
      <c r="G66" s="9">
        <f t="shared" si="6"/>
        <v>1.1534672599900615E-2</v>
      </c>
      <c r="H66" s="9">
        <f t="shared" si="6"/>
        <v>114354.95136450179</v>
      </c>
      <c r="I66" s="9">
        <f t="shared" si="6"/>
        <v>2592527.8417737493</v>
      </c>
      <c r="J66" s="9">
        <f t="shared" si="6"/>
        <v>1.0878955059979734</v>
      </c>
      <c r="K66" s="9">
        <f t="shared" si="6"/>
        <v>249486.34976054993</v>
      </c>
      <c r="L66" s="9">
        <f t="shared" si="6"/>
        <v>5294.876224913538</v>
      </c>
      <c r="M66" s="9">
        <f t="shared" si="6"/>
        <v>5131.1332621039573</v>
      </c>
      <c r="N66" s="9">
        <f t="shared" si="6"/>
        <v>5503.6032449807044</v>
      </c>
      <c r="O66" s="9">
        <f t="shared" si="6"/>
        <v>8919.8323173140416</v>
      </c>
      <c r="P66" s="9">
        <f t="shared" si="6"/>
        <v>1184.8469843616531</v>
      </c>
      <c r="Q66" s="9">
        <f t="shared" si="6"/>
        <v>97.379159840383238</v>
      </c>
      <c r="R66" s="9">
        <f t="shared" si="6"/>
        <v>21261987.55708326</v>
      </c>
      <c r="S66" s="9">
        <f t="shared" si="6"/>
        <v>80467.781118227169</v>
      </c>
      <c r="T66" s="9">
        <f t="shared" si="5"/>
        <v>115376.58779210411</v>
      </c>
      <c r="U66" s="9">
        <f t="shared" si="3"/>
        <v>195258.01051582454</v>
      </c>
      <c r="V66" s="9">
        <f t="shared" si="3"/>
        <v>1544874.5716264546</v>
      </c>
      <c r="W66" s="9">
        <f t="shared" si="3"/>
        <v>35142.252648671594</v>
      </c>
      <c r="X66" s="9">
        <f t="shared" si="3"/>
        <v>2999.4337761996139</v>
      </c>
      <c r="Y66" s="9">
        <f t="shared" si="3"/>
        <v>585715.7836679921</v>
      </c>
      <c r="Z66" s="9">
        <f t="shared" si="3"/>
        <v>19089.648198226521</v>
      </c>
      <c r="AA66" s="20"/>
      <c r="AB66" s="9">
        <v>3203281.4313834161</v>
      </c>
      <c r="AC66" s="9">
        <v>34.529284370534377</v>
      </c>
      <c r="AD66" s="9">
        <v>3.4719886871119841E-2</v>
      </c>
      <c r="AE66" s="9">
        <v>277012.60237261106</v>
      </c>
      <c r="AF66" s="9">
        <v>4592939.5899228994</v>
      </c>
      <c r="AG66" s="9">
        <v>2.6830507570737647</v>
      </c>
      <c r="AH66" s="9">
        <v>436019.09891071147</v>
      </c>
      <c r="AI66" s="9">
        <v>13791.82401795232</v>
      </c>
      <c r="AJ66" s="9">
        <v>11306.664130221288</v>
      </c>
      <c r="AK66" s="9">
        <v>14149.16993347511</v>
      </c>
      <c r="AL66" s="9">
        <v>23081.62916796573</v>
      </c>
      <c r="AM66" s="9">
        <v>15916.447603148126</v>
      </c>
      <c r="AN66" s="9">
        <v>427.17221708878321</v>
      </c>
      <c r="AO66" s="9">
        <v>49524211.766218454</v>
      </c>
      <c r="AP66" s="9">
        <v>2626741.9390468928</v>
      </c>
      <c r="AQ66" s="9">
        <v>3719485.0317986263</v>
      </c>
      <c r="AR66" s="9">
        <v>736007.86057358608</v>
      </c>
      <c r="AS66" s="9">
        <v>90352291.017692477</v>
      </c>
      <c r="AT66" s="9">
        <v>132806.93527201042</v>
      </c>
      <c r="AU66" s="9">
        <v>154924.25578403307</v>
      </c>
      <c r="AV66" s="9">
        <v>1106745.2785471675</v>
      </c>
      <c r="AW66" s="9">
        <v>38948.189389214174</v>
      </c>
      <c r="AX66" s="20"/>
      <c r="AY66" s="9">
        <v>-508075.65583620692</v>
      </c>
      <c r="AZ66" s="9">
        <v>27.84840772888834</v>
      </c>
      <c r="BA66" s="9">
        <v>2.3185214271219227E-2</v>
      </c>
      <c r="BB66" s="9">
        <v>162657.65100810927</v>
      </c>
      <c r="BC66" s="9">
        <v>2000411.7481491498</v>
      </c>
      <c r="BD66" s="9">
        <v>1.5951552510757914</v>
      </c>
      <c r="BE66" s="9">
        <v>186532.74915016154</v>
      </c>
      <c r="BF66" s="9">
        <v>8496.947793038782</v>
      </c>
      <c r="BG66" s="9">
        <v>6175.530868117331</v>
      </c>
      <c r="BH66" s="9">
        <v>8645.5666884944058</v>
      </c>
      <c r="BI66" s="9">
        <v>14161.796850651688</v>
      </c>
      <c r="BJ66" s="9">
        <v>14731.600618786473</v>
      </c>
      <c r="BK66" s="9">
        <v>329.79305724839998</v>
      </c>
      <c r="BL66" s="9">
        <v>28262224.209135193</v>
      </c>
      <c r="BM66" s="9">
        <v>2546274.1579286656</v>
      </c>
      <c r="BN66" s="9">
        <v>3604108.4440065222</v>
      </c>
      <c r="BO66" s="9">
        <v>540749.85005776153</v>
      </c>
      <c r="BP66" s="9">
        <v>88807416.446066022</v>
      </c>
      <c r="BQ66" s="9">
        <v>97664.682623338827</v>
      </c>
      <c r="BR66" s="9">
        <v>151924.82200783346</v>
      </c>
      <c r="BS66" s="9">
        <v>521029.49487917544</v>
      </c>
      <c r="BT66" s="9">
        <v>19858.541190987653</v>
      </c>
      <c r="BU66" s="20"/>
    </row>
    <row r="67" spans="2:73" x14ac:dyDescent="0.2">
      <c r="B67" s="5" t="s">
        <v>43</v>
      </c>
      <c r="C67" s="13">
        <v>20</v>
      </c>
      <c r="D67" s="19"/>
      <c r="E67" s="10">
        <f t="shared" si="6"/>
        <v>3946221.7170517109</v>
      </c>
      <c r="F67" s="10">
        <f t="shared" si="6"/>
        <v>7.0572275332805425</v>
      </c>
      <c r="G67" s="10">
        <f t="shared" si="6"/>
        <v>1.2175608540075371E-2</v>
      </c>
      <c r="H67" s="10">
        <f t="shared" si="6"/>
        <v>120658.35475582283</v>
      </c>
      <c r="I67" s="10">
        <f t="shared" si="6"/>
        <v>2733117.1215744726</v>
      </c>
      <c r="J67" s="10">
        <f t="shared" si="6"/>
        <v>1.1468659869541815</v>
      </c>
      <c r="K67" s="10">
        <f t="shared" si="6"/>
        <v>262632.79209751659</v>
      </c>
      <c r="L67" s="10">
        <f t="shared" si="6"/>
        <v>5585.1408906679335</v>
      </c>
      <c r="M67" s="10">
        <f t="shared" si="6"/>
        <v>5414.6403763425869</v>
      </c>
      <c r="N67" s="10">
        <f t="shared" si="6"/>
        <v>5805.2770461260006</v>
      </c>
      <c r="O67" s="10">
        <f t="shared" si="6"/>
        <v>9420.9590714668848</v>
      </c>
      <c r="P67" s="10">
        <f t="shared" si="6"/>
        <v>1254.9822805509521</v>
      </c>
      <c r="Q67" s="10">
        <f t="shared" si="6"/>
        <v>102.89935574606642</v>
      </c>
      <c r="R67" s="10">
        <f t="shared" si="6"/>
        <v>22518854.652756061</v>
      </c>
      <c r="S67" s="10">
        <f t="shared" si="6"/>
        <v>85955.089929609094</v>
      </c>
      <c r="T67" s="10">
        <f t="shared" si="5"/>
        <v>123245.17013137462</v>
      </c>
      <c r="U67" s="10">
        <f t="shared" si="3"/>
        <v>206123.86829376256</v>
      </c>
      <c r="V67" s="10">
        <f t="shared" si="3"/>
        <v>1671701.9883325547</v>
      </c>
      <c r="W67" s="10">
        <f t="shared" si="3"/>
        <v>37629.530090333239</v>
      </c>
      <c r="X67" s="10">
        <f t="shared" si="3"/>
        <v>3303.7119372520538</v>
      </c>
      <c r="Y67" s="10">
        <f t="shared" si="3"/>
        <v>617460.101889365</v>
      </c>
      <c r="Z67" s="10">
        <f t="shared" si="3"/>
        <v>20131.161831583169</v>
      </c>
      <c r="AA67" s="20"/>
      <c r="AB67" s="10">
        <v>3411405.2372241244</v>
      </c>
      <c r="AC67" s="10">
        <v>36.371340932110385</v>
      </c>
      <c r="AD67" s="10">
        <v>3.6581097246621924E-2</v>
      </c>
      <c r="AE67" s="10">
        <v>291876.93476435891</v>
      </c>
      <c r="AF67" s="10">
        <v>4838813.6985735772</v>
      </c>
      <c r="AG67" s="10">
        <v>2.8259767775602782</v>
      </c>
      <c r="AH67" s="10">
        <v>458983.05436084454</v>
      </c>
      <c r="AI67" s="10">
        <v>14529.296462287706</v>
      </c>
      <c r="AJ67" s="10">
        <v>11915.199184887142</v>
      </c>
      <c r="AK67" s="10">
        <v>14905.873560330641</v>
      </c>
      <c r="AL67" s="10">
        <v>24328.113651100241</v>
      </c>
      <c r="AM67" s="10">
        <v>16761.930300326181</v>
      </c>
      <c r="AN67" s="10">
        <v>450.04994232332962</v>
      </c>
      <c r="AO67" s="10">
        <v>52268564.346582569</v>
      </c>
      <c r="AP67" s="10">
        <v>2766243.6772229397</v>
      </c>
      <c r="AQ67" s="10">
        <v>3917043.5322435014</v>
      </c>
      <c r="AR67" s="10">
        <v>775334.23677561677</v>
      </c>
      <c r="AS67" s="10">
        <v>95153192.984191507</v>
      </c>
      <c r="AT67" s="10">
        <v>140434.45916753195</v>
      </c>
      <c r="AU67" s="10">
        <v>163224.5772086558</v>
      </c>
      <c r="AV67" s="10">
        <v>1165912.2017621815</v>
      </c>
      <c r="AW67" s="10">
        <v>41034.88940104386</v>
      </c>
      <c r="AX67" s="20"/>
      <c r="AY67" s="10">
        <v>-534816.47982758668</v>
      </c>
      <c r="AZ67" s="10">
        <v>29.314113398829843</v>
      </c>
      <c r="BA67" s="10">
        <v>2.4405488706546553E-2</v>
      </c>
      <c r="BB67" s="10">
        <v>171218.58000853608</v>
      </c>
      <c r="BC67" s="10">
        <v>2105696.5769991046</v>
      </c>
      <c r="BD67" s="10">
        <v>1.6791107906060967</v>
      </c>
      <c r="BE67" s="10">
        <v>196350.26226332795</v>
      </c>
      <c r="BF67" s="10">
        <v>8944.1555716197727</v>
      </c>
      <c r="BG67" s="10">
        <v>6500.5588085445552</v>
      </c>
      <c r="BH67" s="10">
        <v>9100.5965142046407</v>
      </c>
      <c r="BI67" s="10">
        <v>14907.154579633356</v>
      </c>
      <c r="BJ67" s="10">
        <v>15506.948019775229</v>
      </c>
      <c r="BK67" s="10">
        <v>347.1505865772632</v>
      </c>
      <c r="BL67" s="10">
        <v>29749709.693826508</v>
      </c>
      <c r="BM67" s="10">
        <v>2680288.5872933306</v>
      </c>
      <c r="BN67" s="10">
        <v>3793798.3621121268</v>
      </c>
      <c r="BO67" s="10">
        <v>569210.36848185421</v>
      </c>
      <c r="BP67" s="10">
        <v>93481490.995858952</v>
      </c>
      <c r="BQ67" s="10">
        <v>102804.92907719871</v>
      </c>
      <c r="BR67" s="10">
        <v>159920.86527140375</v>
      </c>
      <c r="BS67" s="10">
        <v>548452.09987281647</v>
      </c>
      <c r="BT67" s="10">
        <v>20903.727569460691</v>
      </c>
      <c r="BU67" s="20"/>
    </row>
    <row r="68" spans="2:73" x14ac:dyDescent="0.2">
      <c r="B68" s="7" t="s">
        <v>44</v>
      </c>
      <c r="C68" s="11">
        <v>1</v>
      </c>
      <c r="D68" s="19"/>
      <c r="E68" s="8">
        <f t="shared" si="6"/>
        <v>-327755.5856160245</v>
      </c>
      <c r="F68" s="8">
        <f t="shared" si="6"/>
        <v>-0.14323174784386095</v>
      </c>
      <c r="G68" s="8">
        <f t="shared" si="6"/>
        <v>-5.6935987932699985E-5</v>
      </c>
      <c r="H68" s="8">
        <f t="shared" si="6"/>
        <v>202.38783516227886</v>
      </c>
      <c r="I68" s="8">
        <f t="shared" si="6"/>
        <v>52672.481493069339</v>
      </c>
      <c r="J68" s="8">
        <f t="shared" si="6"/>
        <v>2.3128191859224184E-2</v>
      </c>
      <c r="K68" s="8">
        <f t="shared" si="6"/>
        <v>12813.76363262465</v>
      </c>
      <c r="L68" s="8">
        <f t="shared" si="6"/>
        <v>55.864292576686694</v>
      </c>
      <c r="M68" s="8">
        <f t="shared" si="6"/>
        <v>-0.38936254515078872</v>
      </c>
      <c r="N68" s="8">
        <f t="shared" si="6"/>
        <v>58.288248870244104</v>
      </c>
      <c r="O68" s="8">
        <f t="shared" si="6"/>
        <v>-140.93287564776563</v>
      </c>
      <c r="P68" s="8">
        <f t="shared" si="6"/>
        <v>-93.172981113704282</v>
      </c>
      <c r="Q68" s="8">
        <f t="shared" si="6"/>
        <v>-2.5018769184048271</v>
      </c>
      <c r="R68" s="8">
        <f t="shared" si="6"/>
        <v>-1446632.8198938272</v>
      </c>
      <c r="S68" s="8">
        <f t="shared" si="6"/>
        <v>-20477.723992027008</v>
      </c>
      <c r="T68" s="8">
        <f t="shared" si="5"/>
        <v>-29384.284767091012</v>
      </c>
      <c r="U68" s="8">
        <f t="shared" si="3"/>
        <v>-2242.7860620201973</v>
      </c>
      <c r="V68" s="8">
        <f t="shared" si="3"/>
        <v>-811499.70634342404</v>
      </c>
      <c r="W68" s="8">
        <f t="shared" si="3"/>
        <v>-10053.232432924462</v>
      </c>
      <c r="X68" s="8">
        <f t="shared" si="3"/>
        <v>-2960.0382325842884</v>
      </c>
      <c r="Y68" s="8">
        <f t="shared" si="3"/>
        <v>12115.087648618908</v>
      </c>
      <c r="Z68" s="8">
        <f t="shared" si="3"/>
        <v>247.95765337379839</v>
      </c>
      <c r="AA68" s="20"/>
      <c r="AB68" s="8">
        <v>-354496.4096074038</v>
      </c>
      <c r="AC68" s="8">
        <v>1.3224739220976307</v>
      </c>
      <c r="AD68" s="8">
        <v>1.1633384473946284E-3</v>
      </c>
      <c r="AE68" s="8">
        <v>8763.3168355890812</v>
      </c>
      <c r="AF68" s="8">
        <v>157957.31034302461</v>
      </c>
      <c r="AG68" s="8">
        <v>0.10708373138952902</v>
      </c>
      <c r="AH68" s="8">
        <v>22631.276745791049</v>
      </c>
      <c r="AI68" s="8">
        <v>503.07207115767534</v>
      </c>
      <c r="AJ68" s="8">
        <v>324.63857788207702</v>
      </c>
      <c r="AK68" s="8">
        <v>513.31807458047626</v>
      </c>
      <c r="AL68" s="8">
        <v>604.42485333390232</v>
      </c>
      <c r="AM68" s="8">
        <v>682.17441987505686</v>
      </c>
      <c r="AN68" s="8">
        <v>14.855652410458331</v>
      </c>
      <c r="AO68" s="8">
        <v>40852.664797498284</v>
      </c>
      <c r="AP68" s="8">
        <v>113536.70537263957</v>
      </c>
      <c r="AQ68" s="8">
        <v>160305.6333385153</v>
      </c>
      <c r="AR68" s="8">
        <v>26217.732362072522</v>
      </c>
      <c r="AS68" s="8">
        <v>3862574.8434495241</v>
      </c>
      <c r="AT68" s="8">
        <v>-4912.9859790645251</v>
      </c>
      <c r="AU68" s="8">
        <v>5036.0050309858971</v>
      </c>
      <c r="AV68" s="8">
        <v>39537.692642259717</v>
      </c>
      <c r="AW68" s="8">
        <v>1293.1440318468324</v>
      </c>
      <c r="AX68" s="20"/>
      <c r="AY68" s="8">
        <v>-26740.823991379308</v>
      </c>
      <c r="AZ68" s="8">
        <v>1.4657056699414917</v>
      </c>
      <c r="BA68" s="8">
        <v>1.2202744353273284E-3</v>
      </c>
      <c r="BB68" s="8">
        <v>8560.9290004268023</v>
      </c>
      <c r="BC68" s="8">
        <v>105284.82884995527</v>
      </c>
      <c r="BD68" s="8">
        <v>8.3955539530304837E-2</v>
      </c>
      <c r="BE68" s="8">
        <v>9817.5131131663984</v>
      </c>
      <c r="BF68" s="8">
        <v>447.20777858098864</v>
      </c>
      <c r="BG68" s="8">
        <v>325.0279404272278</v>
      </c>
      <c r="BH68" s="8">
        <v>455.02982571023216</v>
      </c>
      <c r="BI68" s="8">
        <v>745.35772898166795</v>
      </c>
      <c r="BJ68" s="8">
        <v>775.34740098876114</v>
      </c>
      <c r="BK68" s="8">
        <v>17.357529328863158</v>
      </c>
      <c r="BL68" s="8">
        <v>1487485.4846913256</v>
      </c>
      <c r="BM68" s="8">
        <v>134014.42936466658</v>
      </c>
      <c r="BN68" s="8">
        <v>189689.91810560631</v>
      </c>
      <c r="BO68" s="8">
        <v>28460.518424092719</v>
      </c>
      <c r="BP68" s="8">
        <v>4674074.5497929482</v>
      </c>
      <c r="BQ68" s="8">
        <v>5140.2464538599361</v>
      </c>
      <c r="BR68" s="8">
        <v>7996.0432635701854</v>
      </c>
      <c r="BS68" s="8">
        <v>27422.604993640809</v>
      </c>
      <c r="BT68" s="8">
        <v>1045.186378473034</v>
      </c>
      <c r="BU68" s="20"/>
    </row>
    <row r="69" spans="2:73" x14ac:dyDescent="0.2">
      <c r="B69" s="4" t="s">
        <v>44</v>
      </c>
      <c r="C69" s="12">
        <v>2</v>
      </c>
      <c r="D69" s="19"/>
      <c r="E69" s="9">
        <f t="shared" si="6"/>
        <v>-129239.60846518292</v>
      </c>
      <c r="F69" s="9">
        <f t="shared" si="6"/>
        <v>0.23296959097127834</v>
      </c>
      <c r="G69" s="9">
        <f t="shared" si="6"/>
        <v>5.8358816099260023E-4</v>
      </c>
      <c r="H69" s="9">
        <f t="shared" si="6"/>
        <v>6509.3952572645539</v>
      </c>
      <c r="I69" s="9">
        <f t="shared" si="6"/>
        <v>193176.7279721387</v>
      </c>
      <c r="J69" s="9">
        <f t="shared" si="6"/>
        <v>8.2054586801448393E-2</v>
      </c>
      <c r="K69" s="9">
        <f t="shared" si="6"/>
        <v>26030.234245067302</v>
      </c>
      <c r="L69" s="9">
        <f t="shared" si="6"/>
        <v>346.1886837113733</v>
      </c>
      <c r="M69" s="9">
        <f t="shared" si="6"/>
        <v>283.11601736669854</v>
      </c>
      <c r="N69" s="9">
        <f t="shared" si="6"/>
        <v>360.02552946248818</v>
      </c>
      <c r="O69" s="9">
        <f t="shared" si="6"/>
        <v>360.11247744546858</v>
      </c>
      <c r="P69" s="9">
        <f t="shared" si="6"/>
        <v>-23.233952050908783</v>
      </c>
      <c r="Q69" s="9">
        <f t="shared" si="6"/>
        <v>3.0066947964303523</v>
      </c>
      <c r="R69" s="9">
        <f t="shared" si="6"/>
        <v>-189733.84305765526</v>
      </c>
      <c r="S69" s="9">
        <f t="shared" si="6"/>
        <v>-14994.950333854009</v>
      </c>
      <c r="T69" s="9">
        <f t="shared" si="5"/>
        <v>-21521.846619582037</v>
      </c>
      <c r="U69" s="9">
        <f t="shared" si="3"/>
        <v>8614.9322594596088</v>
      </c>
      <c r="V69" s="9">
        <f t="shared" si="3"/>
        <v>-684796.49366584793</v>
      </c>
      <c r="W69" s="9">
        <f t="shared" si="3"/>
        <v>-7564.8952961389205</v>
      </c>
      <c r="X69" s="9">
        <f t="shared" si="3"/>
        <v>-2655.7332925485789</v>
      </c>
      <c r="Y69" s="9">
        <f t="shared" si="3"/>
        <v>43843.840153427809</v>
      </c>
      <c r="Z69" s="9">
        <f t="shared" si="3"/>
        <v>1289.3314981925969</v>
      </c>
      <c r="AA69" s="20"/>
      <c r="AB69" s="9">
        <v>-182721.25644794153</v>
      </c>
      <c r="AC69" s="9">
        <v>3.1643809308542616</v>
      </c>
      <c r="AD69" s="9">
        <v>3.024137031647257E-3</v>
      </c>
      <c r="AE69" s="9">
        <v>23631.253258118159</v>
      </c>
      <c r="AF69" s="9">
        <v>403746.38567204925</v>
      </c>
      <c r="AG69" s="9">
        <v>0.24996566586205807</v>
      </c>
      <c r="AH69" s="9">
        <v>45665.260471400099</v>
      </c>
      <c r="AI69" s="9">
        <v>1240.6042408733506</v>
      </c>
      <c r="AJ69" s="9">
        <v>933.17189822115415</v>
      </c>
      <c r="AK69" s="9">
        <v>1270.0851808829525</v>
      </c>
      <c r="AL69" s="9">
        <v>1850.8279354088045</v>
      </c>
      <c r="AM69" s="9">
        <v>1527.4608499266135</v>
      </c>
      <c r="AN69" s="9">
        <v>37.721753454156669</v>
      </c>
      <c r="AO69" s="9">
        <v>2785237.1263249959</v>
      </c>
      <c r="AP69" s="9">
        <v>253033.90839547914</v>
      </c>
      <c r="AQ69" s="9">
        <v>357857.98959163058</v>
      </c>
      <c r="AR69" s="9">
        <v>65535.969107645047</v>
      </c>
      <c r="AS69" s="9">
        <v>8663352.6059200484</v>
      </c>
      <c r="AT69" s="9">
        <v>2715.5976115809513</v>
      </c>
      <c r="AU69" s="9">
        <v>13336.353234591792</v>
      </c>
      <c r="AV69" s="9">
        <v>98689.050140709427</v>
      </c>
      <c r="AW69" s="9">
        <v>3379.7042551386648</v>
      </c>
      <c r="AX69" s="20"/>
      <c r="AY69" s="9">
        <v>-53481.647982758615</v>
      </c>
      <c r="AZ69" s="9">
        <v>2.9314113398829833</v>
      </c>
      <c r="BA69" s="9">
        <v>2.4405488706546567E-3</v>
      </c>
      <c r="BB69" s="9">
        <v>17121.858000853605</v>
      </c>
      <c r="BC69" s="9">
        <v>210569.65769991055</v>
      </c>
      <c r="BD69" s="9">
        <v>0.16791107906060967</v>
      </c>
      <c r="BE69" s="9">
        <v>19635.026226332797</v>
      </c>
      <c r="BF69" s="9">
        <v>894.41555716197729</v>
      </c>
      <c r="BG69" s="9">
        <v>650.05588085445561</v>
      </c>
      <c r="BH69" s="9">
        <v>910.05965142046432</v>
      </c>
      <c r="BI69" s="9">
        <v>1490.7154579633359</v>
      </c>
      <c r="BJ69" s="9">
        <v>1550.6948019775223</v>
      </c>
      <c r="BK69" s="9">
        <v>34.715058657726317</v>
      </c>
      <c r="BL69" s="9">
        <v>2974970.9693826512</v>
      </c>
      <c r="BM69" s="9">
        <v>268028.85872933315</v>
      </c>
      <c r="BN69" s="9">
        <v>379379.83621121262</v>
      </c>
      <c r="BO69" s="9">
        <v>56921.036848185438</v>
      </c>
      <c r="BP69" s="9">
        <v>9348149.0995858964</v>
      </c>
      <c r="BQ69" s="9">
        <v>10280.492907719872</v>
      </c>
      <c r="BR69" s="9">
        <v>15992.086527140371</v>
      </c>
      <c r="BS69" s="9">
        <v>54845.209987281618</v>
      </c>
      <c r="BT69" s="9">
        <v>2090.372756946068</v>
      </c>
      <c r="BU69" s="20"/>
    </row>
    <row r="70" spans="2:73" x14ac:dyDescent="0.2">
      <c r="B70" s="4" t="s">
        <v>44</v>
      </c>
      <c r="C70" s="12">
        <v>3</v>
      </c>
      <c r="D70" s="19"/>
      <c r="E70" s="9">
        <f t="shared" si="6"/>
        <v>104596.60779752902</v>
      </c>
      <c r="F70" s="9">
        <f t="shared" si="6"/>
        <v>0.60919191512742099</v>
      </c>
      <c r="G70" s="9">
        <f t="shared" si="6"/>
        <v>1.2241417170599017E-3</v>
      </c>
      <c r="H70" s="9">
        <f t="shared" si="6"/>
        <v>12816.638172426832</v>
      </c>
      <c r="I70" s="9">
        <f t="shared" si="6"/>
        <v>333684.44606520783</v>
      </c>
      <c r="J70" s="9">
        <f t="shared" si="6"/>
        <v>0.14098244466067261</v>
      </c>
      <c r="K70" s="9">
        <f t="shared" si="6"/>
        <v>39246.714317691934</v>
      </c>
      <c r="L70" s="9">
        <f t="shared" si="6"/>
        <v>636.52335628805963</v>
      </c>
      <c r="M70" s="9">
        <f t="shared" si="6"/>
        <v>566.63274082154749</v>
      </c>
      <c r="N70" s="9">
        <f t="shared" si="6"/>
        <v>661.77344633273242</v>
      </c>
      <c r="O70" s="9">
        <f t="shared" si="6"/>
        <v>861.18585979770478</v>
      </c>
      <c r="P70" s="9">
        <f t="shared" si="6"/>
        <v>46.71168683538599</v>
      </c>
      <c r="Q70" s="9">
        <f t="shared" si="6"/>
        <v>8.5156160780255377</v>
      </c>
      <c r="R70" s="9">
        <f t="shared" si="6"/>
        <v>1067291.6730485195</v>
      </c>
      <c r="S70" s="9">
        <f t="shared" si="6"/>
        <v>-9511.0967258810415</v>
      </c>
      <c r="T70" s="9">
        <f t="shared" si="5"/>
        <v>-13657.85978667275</v>
      </c>
      <c r="U70" s="9">
        <f t="shared" si="3"/>
        <v>19473.114397439436</v>
      </c>
      <c r="V70" s="9">
        <f t="shared" si="3"/>
        <v>-558053.74800927565</v>
      </c>
      <c r="W70" s="9">
        <f t="shared" si="3"/>
        <v>-5075.9742490633871</v>
      </c>
      <c r="X70" s="9">
        <f t="shared" si="3"/>
        <v>-2351.3135051328682</v>
      </c>
      <c r="Y70" s="9">
        <f t="shared" si="3"/>
        <v>75573.353802046695</v>
      </c>
      <c r="Z70" s="9">
        <f t="shared" si="3"/>
        <v>2330.7355515663935</v>
      </c>
      <c r="AA70" s="20"/>
      <c r="AB70" s="9">
        <v>24374.13582339108</v>
      </c>
      <c r="AC70" s="9">
        <v>5.0063089249518935</v>
      </c>
      <c r="AD70" s="9">
        <v>4.884965023041885E-3</v>
      </c>
      <c r="AE70" s="9">
        <v>38499.425173707248</v>
      </c>
      <c r="AF70" s="9">
        <v>649538.93261507386</v>
      </c>
      <c r="AG70" s="9">
        <v>0.39284906325158708</v>
      </c>
      <c r="AH70" s="9">
        <v>68699.253657191148</v>
      </c>
      <c r="AI70" s="9">
        <v>1978.1466920310259</v>
      </c>
      <c r="AJ70" s="9">
        <v>1541.7165621032311</v>
      </c>
      <c r="AK70" s="9">
        <v>2026.8629234634288</v>
      </c>
      <c r="AL70" s="9">
        <v>3097.2590467427081</v>
      </c>
      <c r="AM70" s="9">
        <v>2372.7538898016705</v>
      </c>
      <c r="AN70" s="9">
        <v>60.588204064614999</v>
      </c>
      <c r="AO70" s="9">
        <v>5529748.1271224944</v>
      </c>
      <c r="AP70" s="9">
        <v>392532.19136811874</v>
      </c>
      <c r="AQ70" s="9">
        <v>555411.89453014603</v>
      </c>
      <c r="AR70" s="9">
        <v>104854.66966971756</v>
      </c>
      <c r="AS70" s="9">
        <v>13464169.901369572</v>
      </c>
      <c r="AT70" s="9">
        <v>10344.765112516423</v>
      </c>
      <c r="AU70" s="9">
        <v>21636.81628557769</v>
      </c>
      <c r="AV70" s="9">
        <v>157841.16878296915</v>
      </c>
      <c r="AW70" s="9">
        <v>5466.2946869854968</v>
      </c>
      <c r="AX70" s="20"/>
      <c r="AY70" s="9">
        <v>-80222.471974137938</v>
      </c>
      <c r="AZ70" s="9">
        <v>4.3971170098244725</v>
      </c>
      <c r="BA70" s="9">
        <v>3.6608233059819834E-3</v>
      </c>
      <c r="BB70" s="9">
        <v>25682.787001280416</v>
      </c>
      <c r="BC70" s="9">
        <v>315854.48654986604</v>
      </c>
      <c r="BD70" s="9">
        <v>0.25186661859091447</v>
      </c>
      <c r="BE70" s="9">
        <v>29452.539339499217</v>
      </c>
      <c r="BF70" s="9">
        <v>1341.6233357429662</v>
      </c>
      <c r="BG70" s="9">
        <v>975.08382128168364</v>
      </c>
      <c r="BH70" s="9">
        <v>1365.0894771306964</v>
      </c>
      <c r="BI70" s="9">
        <v>2236.0731869450033</v>
      </c>
      <c r="BJ70" s="9">
        <v>2326.0422029662845</v>
      </c>
      <c r="BK70" s="9">
        <v>52.072587986589461</v>
      </c>
      <c r="BL70" s="9">
        <v>4462456.4540739749</v>
      </c>
      <c r="BM70" s="9">
        <v>402043.28809399978</v>
      </c>
      <c r="BN70" s="9">
        <v>569069.75431681878</v>
      </c>
      <c r="BO70" s="9">
        <v>85381.555272278129</v>
      </c>
      <c r="BP70" s="9">
        <v>14022223.649378847</v>
      </c>
      <c r="BQ70" s="9">
        <v>15420.73936157981</v>
      </c>
      <c r="BR70" s="9">
        <v>23988.129790710558</v>
      </c>
      <c r="BS70" s="9">
        <v>82267.814980922456</v>
      </c>
      <c r="BT70" s="9">
        <v>3135.5591354191033</v>
      </c>
      <c r="BU70" s="20"/>
    </row>
    <row r="71" spans="2:73" x14ac:dyDescent="0.2">
      <c r="B71" s="4" t="s">
        <v>44</v>
      </c>
      <c r="C71" s="12">
        <v>4</v>
      </c>
      <c r="D71" s="19"/>
      <c r="E71" s="9">
        <f t="shared" si="6"/>
        <v>303112.58494837064</v>
      </c>
      <c r="F71" s="9">
        <f t="shared" si="6"/>
        <v>0.98539325394255961</v>
      </c>
      <c r="G71" s="9">
        <f t="shared" si="6"/>
        <v>1.8646658659852017E-3</v>
      </c>
      <c r="H71" s="9">
        <f t="shared" si="6"/>
        <v>19123.645594529131</v>
      </c>
      <c r="I71" s="9">
        <f t="shared" si="6"/>
        <v>474188.69254427758</v>
      </c>
      <c r="J71" s="9">
        <f t="shared" si="6"/>
        <v>0.19990883960289701</v>
      </c>
      <c r="K71" s="9">
        <f t="shared" si="6"/>
        <v>52463.184930134608</v>
      </c>
      <c r="L71" s="9">
        <f t="shared" si="6"/>
        <v>926.84774742274772</v>
      </c>
      <c r="M71" s="9">
        <f t="shared" si="6"/>
        <v>850.1381207333975</v>
      </c>
      <c r="N71" s="9">
        <f t="shared" si="6"/>
        <v>963.51072692497723</v>
      </c>
      <c r="O71" s="9">
        <f t="shared" si="6"/>
        <v>1362.2312128909384</v>
      </c>
      <c r="P71" s="9">
        <f t="shared" si="6"/>
        <v>116.65071589818399</v>
      </c>
      <c r="Q71" s="9">
        <f t="shared" si="6"/>
        <v>14.024187792860729</v>
      </c>
      <c r="R71" s="9">
        <f t="shared" si="6"/>
        <v>2324190.6498846915</v>
      </c>
      <c r="S71" s="9">
        <f t="shared" si="6"/>
        <v>-4028.3230677077081</v>
      </c>
      <c r="T71" s="9">
        <f t="shared" si="5"/>
        <v>-5795.4216391637456</v>
      </c>
      <c r="U71" s="9">
        <f t="shared" si="3"/>
        <v>30330.832718919235</v>
      </c>
      <c r="V71" s="9">
        <f t="shared" si="3"/>
        <v>-431350.53533168882</v>
      </c>
      <c r="W71" s="9">
        <f t="shared" si="3"/>
        <v>-2587.6371122778328</v>
      </c>
      <c r="X71" s="9">
        <f t="shared" si="3"/>
        <v>-2047.0085650971378</v>
      </c>
      <c r="Y71" s="9">
        <f t="shared" si="3"/>
        <v>107302.10630685574</v>
      </c>
      <c r="Z71" s="9">
        <f t="shared" si="3"/>
        <v>3372.1093963851963</v>
      </c>
      <c r="AA71" s="20"/>
      <c r="AB71" s="9">
        <v>196149.28898285341</v>
      </c>
      <c r="AC71" s="9">
        <v>6.8482159337085262</v>
      </c>
      <c r="AD71" s="9">
        <v>6.7457636072945151E-3</v>
      </c>
      <c r="AE71" s="9">
        <v>53367.36159623634</v>
      </c>
      <c r="AF71" s="9">
        <v>895328.00794409867</v>
      </c>
      <c r="AG71" s="9">
        <v>0.53573099772411636</v>
      </c>
      <c r="AH71" s="9">
        <v>91733.237382800202</v>
      </c>
      <c r="AI71" s="9">
        <v>2715.6788617467023</v>
      </c>
      <c r="AJ71" s="9">
        <v>2150.2498824423087</v>
      </c>
      <c r="AK71" s="9">
        <v>2783.6300297659059</v>
      </c>
      <c r="AL71" s="9">
        <v>4343.6621288176102</v>
      </c>
      <c r="AM71" s="9">
        <v>3218.0403198532285</v>
      </c>
      <c r="AN71" s="9">
        <v>83.454305108313363</v>
      </c>
      <c r="AO71" s="9">
        <v>8274132.5886499938</v>
      </c>
      <c r="AP71" s="9">
        <v>532029.39439095859</v>
      </c>
      <c r="AQ71" s="9">
        <v>752964.25078326149</v>
      </c>
      <c r="AR71" s="9">
        <v>144172.90641529011</v>
      </c>
      <c r="AS71" s="9">
        <v>18264947.663840104</v>
      </c>
      <c r="AT71" s="9">
        <v>17973.348703161912</v>
      </c>
      <c r="AU71" s="9">
        <v>29937.164489183604</v>
      </c>
      <c r="AV71" s="9">
        <v>216992.52628141898</v>
      </c>
      <c r="AW71" s="9">
        <v>7552.8549102773322</v>
      </c>
      <c r="AX71" s="20"/>
      <c r="AY71" s="9">
        <v>-106963.29596551723</v>
      </c>
      <c r="AZ71" s="9">
        <v>5.8628226797659666</v>
      </c>
      <c r="BA71" s="9">
        <v>4.8810977413093135E-3</v>
      </c>
      <c r="BB71" s="9">
        <v>34243.716001707209</v>
      </c>
      <c r="BC71" s="9">
        <v>421139.31539982109</v>
      </c>
      <c r="BD71" s="9">
        <v>0.33582215812121935</v>
      </c>
      <c r="BE71" s="9">
        <v>39270.052452665594</v>
      </c>
      <c r="BF71" s="9">
        <v>1788.8311143239546</v>
      </c>
      <c r="BG71" s="9">
        <v>1300.1117617089112</v>
      </c>
      <c r="BH71" s="9">
        <v>1820.1193028409286</v>
      </c>
      <c r="BI71" s="9">
        <v>2981.4309159266718</v>
      </c>
      <c r="BJ71" s="9">
        <v>3101.3896039550445</v>
      </c>
      <c r="BK71" s="9">
        <v>69.430117315452634</v>
      </c>
      <c r="BL71" s="9">
        <v>5949941.9387653023</v>
      </c>
      <c r="BM71" s="9">
        <v>536057.7174586663</v>
      </c>
      <c r="BN71" s="9">
        <v>758759.67242242524</v>
      </c>
      <c r="BO71" s="9">
        <v>113842.07369637088</v>
      </c>
      <c r="BP71" s="9">
        <v>18696298.199171793</v>
      </c>
      <c r="BQ71" s="9">
        <v>20560.985815439744</v>
      </c>
      <c r="BR71" s="9">
        <v>31984.173054280742</v>
      </c>
      <c r="BS71" s="9">
        <v>109690.41997456324</v>
      </c>
      <c r="BT71" s="9">
        <v>4180.7455138921359</v>
      </c>
      <c r="BU71" s="20"/>
    </row>
    <row r="72" spans="2:73" x14ac:dyDescent="0.2">
      <c r="B72" s="4" t="s">
        <v>44</v>
      </c>
      <c r="C72" s="12">
        <v>5</v>
      </c>
      <c r="D72" s="19"/>
      <c r="E72" s="9">
        <f t="shared" ref="E72:S88" si="7">AB72-AY72</f>
        <v>572269.04032295325</v>
      </c>
      <c r="F72" s="9">
        <f t="shared" si="7"/>
        <v>1.3740839845986974</v>
      </c>
      <c r="G72" s="9">
        <f t="shared" si="7"/>
        <v>2.5188877600525097E-3</v>
      </c>
      <c r="H72" s="9">
        <f t="shared" si="7"/>
        <v>25605.262744691405</v>
      </c>
      <c r="I72" s="9">
        <f t="shared" si="7"/>
        <v>616996.78021234763</v>
      </c>
      <c r="J72" s="9">
        <f t="shared" si="7"/>
        <v>0.25965436321212121</v>
      </c>
      <c r="K72" s="9">
        <f t="shared" si="7"/>
        <v>65706.354102759331</v>
      </c>
      <c r="L72" s="9">
        <f t="shared" si="7"/>
        <v>1220.7876124994345</v>
      </c>
      <c r="M72" s="9">
        <f t="shared" si="7"/>
        <v>1140.7842474382476</v>
      </c>
      <c r="N72" s="9">
        <f t="shared" si="7"/>
        <v>1269.1004072952228</v>
      </c>
      <c r="O72" s="9">
        <f t="shared" si="7"/>
        <v>1873.4822299931757</v>
      </c>
      <c r="P72" s="9">
        <f t="shared" si="7"/>
        <v>190.46162353447835</v>
      </c>
      <c r="Q72" s="9">
        <f t="shared" si="7"/>
        <v>19.66054194945589</v>
      </c>
      <c r="R72" s="9">
        <f t="shared" si="7"/>
        <v>3602825.2829908682</v>
      </c>
      <c r="S72" s="9">
        <f t="shared" si="7"/>
        <v>2000.853240265511</v>
      </c>
      <c r="T72" s="9">
        <f t="shared" si="5"/>
        <v>2852.8856437454233</v>
      </c>
      <c r="U72" s="9">
        <f t="shared" si="3"/>
        <v>41667.094631899119</v>
      </c>
      <c r="V72" s="9">
        <f t="shared" si="3"/>
        <v>-286159.93067511171</v>
      </c>
      <c r="W72" s="9">
        <f t="shared" si="3"/>
        <v>9.2773947977111675</v>
      </c>
      <c r="X72" s="9">
        <f t="shared" si="3"/>
        <v>-1621.6499751814335</v>
      </c>
      <c r="Y72" s="9">
        <f t="shared" si="3"/>
        <v>139580.56368047462</v>
      </c>
      <c r="Z72" s="9">
        <f t="shared" si="3"/>
        <v>4437.1728622589953</v>
      </c>
      <c r="AA72" s="20"/>
      <c r="AB72" s="9">
        <v>438564.92036605655</v>
      </c>
      <c r="AC72" s="9">
        <v>8.7026123343061581</v>
      </c>
      <c r="AD72" s="9">
        <v>8.620259936689148E-3</v>
      </c>
      <c r="AE72" s="9">
        <v>68409.907746825425</v>
      </c>
      <c r="AF72" s="9">
        <v>1143420.9244621238</v>
      </c>
      <c r="AG72" s="9">
        <v>0.67943206086364538</v>
      </c>
      <c r="AH72" s="9">
        <v>114793.91966859132</v>
      </c>
      <c r="AI72" s="9">
        <v>3456.8265054043777</v>
      </c>
      <c r="AJ72" s="9">
        <v>2765.9239495743864</v>
      </c>
      <c r="AK72" s="9">
        <v>3544.249535846383</v>
      </c>
      <c r="AL72" s="9">
        <v>5600.2708749015146</v>
      </c>
      <c r="AM72" s="9">
        <v>4067.1986284782856</v>
      </c>
      <c r="AN72" s="9">
        <v>106.44818859377169</v>
      </c>
      <c r="AO72" s="9">
        <v>11040252.706447495</v>
      </c>
      <c r="AP72" s="9">
        <v>672073.00006359816</v>
      </c>
      <c r="AQ72" s="9">
        <v>951302.47617177712</v>
      </c>
      <c r="AR72" s="9">
        <v>183969.68675236267</v>
      </c>
      <c r="AS72" s="9">
        <v>23084212.818289626</v>
      </c>
      <c r="AT72" s="9">
        <v>25710.50966409739</v>
      </c>
      <c r="AU72" s="9">
        <v>38358.566342669503</v>
      </c>
      <c r="AV72" s="9">
        <v>276693.58864867873</v>
      </c>
      <c r="AW72" s="9">
        <v>9663.104754624168</v>
      </c>
      <c r="AX72" s="20"/>
      <c r="AY72" s="9">
        <v>-133704.11995689667</v>
      </c>
      <c r="AZ72" s="9">
        <v>7.3285283497074607</v>
      </c>
      <c r="BA72" s="9">
        <v>6.1013721766366383E-3</v>
      </c>
      <c r="BB72" s="9">
        <v>42804.645002134021</v>
      </c>
      <c r="BC72" s="9">
        <v>526424.14424977615</v>
      </c>
      <c r="BD72" s="9">
        <v>0.41977769765152417</v>
      </c>
      <c r="BE72" s="9">
        <v>49087.565565831988</v>
      </c>
      <c r="BF72" s="9">
        <v>2236.0388929049432</v>
      </c>
      <c r="BG72" s="9">
        <v>1625.1397021361388</v>
      </c>
      <c r="BH72" s="9">
        <v>2275.1491285511602</v>
      </c>
      <c r="BI72" s="9">
        <v>3726.7886449083389</v>
      </c>
      <c r="BJ72" s="9">
        <v>3876.7370049438073</v>
      </c>
      <c r="BK72" s="9">
        <v>86.787646644315799</v>
      </c>
      <c r="BL72" s="9">
        <v>7437427.4234566269</v>
      </c>
      <c r="BM72" s="9">
        <v>670072.14682333264</v>
      </c>
      <c r="BN72" s="9">
        <v>948449.59052803169</v>
      </c>
      <c r="BO72" s="9">
        <v>142302.59212046355</v>
      </c>
      <c r="BP72" s="9">
        <v>23370372.748964738</v>
      </c>
      <c r="BQ72" s="9">
        <v>25701.232269299679</v>
      </c>
      <c r="BR72" s="9">
        <v>39980.216317850936</v>
      </c>
      <c r="BS72" s="9">
        <v>137113.02496820412</v>
      </c>
      <c r="BT72" s="9">
        <v>5225.9318923651726</v>
      </c>
      <c r="BU72" s="20"/>
    </row>
    <row r="73" spans="2:73" x14ac:dyDescent="0.2">
      <c r="B73" s="4" t="s">
        <v>44</v>
      </c>
      <c r="C73" s="12">
        <v>6</v>
      </c>
      <c r="D73" s="19"/>
      <c r="E73" s="9">
        <f t="shared" si="7"/>
        <v>770785.01747379475</v>
      </c>
      <c r="F73" s="9">
        <f t="shared" si="7"/>
        <v>1.7502853234138431</v>
      </c>
      <c r="G73" s="9">
        <f t="shared" si="7"/>
        <v>3.1594119089778071E-3</v>
      </c>
      <c r="H73" s="9">
        <f t="shared" si="7"/>
        <v>31912.270166793685</v>
      </c>
      <c r="I73" s="9">
        <f t="shared" si="7"/>
        <v>757501.02669141605</v>
      </c>
      <c r="J73" s="9">
        <f t="shared" si="7"/>
        <v>0.3185807581543455</v>
      </c>
      <c r="K73" s="9">
        <f t="shared" si="7"/>
        <v>78922.824715201918</v>
      </c>
      <c r="L73" s="9">
        <f t="shared" si="7"/>
        <v>1511.1120036341204</v>
      </c>
      <c r="M73" s="9">
        <f t="shared" si="7"/>
        <v>1424.2896273500951</v>
      </c>
      <c r="N73" s="9">
        <f t="shared" si="7"/>
        <v>1570.8376878874656</v>
      </c>
      <c r="O73" s="9">
        <f t="shared" si="7"/>
        <v>2374.5275830864102</v>
      </c>
      <c r="P73" s="9">
        <f t="shared" si="7"/>
        <v>260.40065259727271</v>
      </c>
      <c r="Q73" s="9">
        <f t="shared" si="7"/>
        <v>25.169113664291118</v>
      </c>
      <c r="R73" s="9">
        <f t="shared" si="7"/>
        <v>4859724.2598270439</v>
      </c>
      <c r="S73" s="9">
        <f t="shared" si="7"/>
        <v>7483.6268984380877</v>
      </c>
      <c r="T73" s="9">
        <f t="shared" si="5"/>
        <v>10715.323791254777</v>
      </c>
      <c r="U73" s="9">
        <f t="shared" si="3"/>
        <v>52524.812953378947</v>
      </c>
      <c r="V73" s="9">
        <f t="shared" si="3"/>
        <v>-159456.71799754351</v>
      </c>
      <c r="W73" s="9">
        <f t="shared" si="3"/>
        <v>2497.61453158324</v>
      </c>
      <c r="X73" s="9">
        <f t="shared" si="3"/>
        <v>-1317.3450351457213</v>
      </c>
      <c r="Y73" s="9">
        <f t="shared" si="3"/>
        <v>171309.31618528356</v>
      </c>
      <c r="Z73" s="9">
        <f t="shared" si="3"/>
        <v>5478.5467070777913</v>
      </c>
      <c r="AA73" s="20"/>
      <c r="AB73" s="9">
        <v>610340.07352551888</v>
      </c>
      <c r="AC73" s="9">
        <v>10.544519343062788</v>
      </c>
      <c r="AD73" s="9">
        <v>1.0481058520941774E-2</v>
      </c>
      <c r="AE73" s="9">
        <v>83277.844169354517</v>
      </c>
      <c r="AF73" s="9">
        <v>1389209.9997911481</v>
      </c>
      <c r="AG73" s="9">
        <v>0.82231399533617444</v>
      </c>
      <c r="AH73" s="9">
        <v>137827.90339420034</v>
      </c>
      <c r="AI73" s="9">
        <v>4194.3586751200528</v>
      </c>
      <c r="AJ73" s="9">
        <v>3374.4572699134624</v>
      </c>
      <c r="AK73" s="9">
        <v>4301.0166421488584</v>
      </c>
      <c r="AL73" s="9">
        <v>6846.6739569764168</v>
      </c>
      <c r="AM73" s="9">
        <v>4912.4850585298418</v>
      </c>
      <c r="AN73" s="9">
        <v>129.31428963747004</v>
      </c>
      <c r="AO73" s="9">
        <v>13784637.167974994</v>
      </c>
      <c r="AP73" s="9">
        <v>811570.20308643766</v>
      </c>
      <c r="AQ73" s="9">
        <v>1148854.8324248923</v>
      </c>
      <c r="AR73" s="9">
        <v>223287.9234979352</v>
      </c>
      <c r="AS73" s="9">
        <v>27884990.580760151</v>
      </c>
      <c r="AT73" s="9">
        <v>33339.09325474286</v>
      </c>
      <c r="AU73" s="9">
        <v>46658.914546275395</v>
      </c>
      <c r="AV73" s="9">
        <v>335844.94614712847</v>
      </c>
      <c r="AW73" s="9">
        <v>11749.664977915998</v>
      </c>
      <c r="AX73" s="20"/>
      <c r="AY73" s="9">
        <v>-160444.94394827588</v>
      </c>
      <c r="AZ73" s="9">
        <v>8.794234019648945</v>
      </c>
      <c r="BA73" s="9">
        <v>7.3216466119639667E-3</v>
      </c>
      <c r="BB73" s="9">
        <v>51365.574002560832</v>
      </c>
      <c r="BC73" s="9">
        <v>631708.97309973207</v>
      </c>
      <c r="BD73" s="9">
        <v>0.50373323718182894</v>
      </c>
      <c r="BE73" s="9">
        <v>58905.078678998434</v>
      </c>
      <c r="BF73" s="9">
        <v>2683.2466714859324</v>
      </c>
      <c r="BG73" s="9">
        <v>1950.1676425633673</v>
      </c>
      <c r="BH73" s="9">
        <v>2730.1789542613928</v>
      </c>
      <c r="BI73" s="9">
        <v>4472.1463738900065</v>
      </c>
      <c r="BJ73" s="9">
        <v>4652.0844059325691</v>
      </c>
      <c r="BK73" s="9">
        <v>104.14517597317892</v>
      </c>
      <c r="BL73" s="9">
        <v>8924912.9081479497</v>
      </c>
      <c r="BM73" s="9">
        <v>804086.57618799957</v>
      </c>
      <c r="BN73" s="9">
        <v>1138139.5086336376</v>
      </c>
      <c r="BO73" s="9">
        <v>170763.11054455626</v>
      </c>
      <c r="BP73" s="9">
        <v>28044447.298757695</v>
      </c>
      <c r="BQ73" s="9">
        <v>30841.47872315962</v>
      </c>
      <c r="BR73" s="9">
        <v>47976.259581421116</v>
      </c>
      <c r="BS73" s="9">
        <v>164535.62996184491</v>
      </c>
      <c r="BT73" s="9">
        <v>6271.1182708382066</v>
      </c>
      <c r="BU73" s="20"/>
    </row>
    <row r="74" spans="2:73" x14ac:dyDescent="0.2">
      <c r="B74" s="4" t="s">
        <v>44</v>
      </c>
      <c r="C74" s="12">
        <v>7</v>
      </c>
      <c r="D74" s="19"/>
      <c r="E74" s="9">
        <f t="shared" si="7"/>
        <v>1004621.2337365067</v>
      </c>
      <c r="F74" s="9">
        <f t="shared" si="7"/>
        <v>2.1265076475699818</v>
      </c>
      <c r="G74" s="9">
        <f t="shared" si="7"/>
        <v>3.799965465045109E-3</v>
      </c>
      <c r="H74" s="9">
        <f t="shared" si="7"/>
        <v>38219.513081955971</v>
      </c>
      <c r="I74" s="9">
        <f t="shared" si="7"/>
        <v>898008.74478448636</v>
      </c>
      <c r="J74" s="9">
        <f t="shared" si="7"/>
        <v>0.37750861601357</v>
      </c>
      <c r="K74" s="9">
        <f t="shared" si="7"/>
        <v>92139.304787826608</v>
      </c>
      <c r="L74" s="9">
        <f t="shared" si="7"/>
        <v>1801.44667621081</v>
      </c>
      <c r="M74" s="9">
        <f t="shared" si="7"/>
        <v>1707.8063508049468</v>
      </c>
      <c r="N74" s="9">
        <f t="shared" si="7"/>
        <v>1872.5856047577108</v>
      </c>
      <c r="O74" s="9">
        <f t="shared" si="7"/>
        <v>2875.6009654386453</v>
      </c>
      <c r="P74" s="9">
        <f t="shared" si="7"/>
        <v>330.34629148356908</v>
      </c>
      <c r="Q74" s="9">
        <f t="shared" si="7"/>
        <v>30.67803494588631</v>
      </c>
      <c r="R74" s="9">
        <f t="shared" si="7"/>
        <v>6116749.7759332135</v>
      </c>
      <c r="S74" s="9">
        <f t="shared" si="7"/>
        <v>12967.480506411288</v>
      </c>
      <c r="T74" s="9">
        <f t="shared" si="5"/>
        <v>18579.310624164063</v>
      </c>
      <c r="U74" s="9">
        <f t="shared" si="3"/>
        <v>63382.995091358753</v>
      </c>
      <c r="V74" s="9">
        <f t="shared" si="3"/>
        <v>-32713.972340960056</v>
      </c>
      <c r="W74" s="9">
        <f t="shared" si="3"/>
        <v>4986.5355786587825</v>
      </c>
      <c r="X74" s="9">
        <f t="shared" si="3"/>
        <v>-1012.9252477300033</v>
      </c>
      <c r="Y74" s="9">
        <f t="shared" si="3"/>
        <v>203038.82983390254</v>
      </c>
      <c r="Z74" s="9">
        <f t="shared" si="3"/>
        <v>6519.9507604515966</v>
      </c>
      <c r="AA74" s="20"/>
      <c r="AB74" s="9">
        <v>817435.46579685144</v>
      </c>
      <c r="AC74" s="9">
        <v>12.386447337160423</v>
      </c>
      <c r="AD74" s="9">
        <v>1.2341886512336404E-2</v>
      </c>
      <c r="AE74" s="9">
        <v>98146.016084943622</v>
      </c>
      <c r="AF74" s="9">
        <v>1635002.5467341733</v>
      </c>
      <c r="AG74" s="9">
        <v>0.96519739272570371</v>
      </c>
      <c r="AH74" s="9">
        <v>160861.89657999141</v>
      </c>
      <c r="AI74" s="9">
        <v>4931.9011262777294</v>
      </c>
      <c r="AJ74" s="9">
        <v>3983.0019337955414</v>
      </c>
      <c r="AK74" s="9">
        <v>5057.7943847293363</v>
      </c>
      <c r="AL74" s="9">
        <v>8093.1050683103203</v>
      </c>
      <c r="AM74" s="9">
        <v>5757.7780984049014</v>
      </c>
      <c r="AN74" s="9">
        <v>152.18074024792841</v>
      </c>
      <c r="AO74" s="9">
        <v>16529148.168772494</v>
      </c>
      <c r="AP74" s="9">
        <v>951068.48605907767</v>
      </c>
      <c r="AQ74" s="9">
        <v>1346408.7373634081</v>
      </c>
      <c r="AR74" s="9">
        <v>262606.6240600078</v>
      </c>
      <c r="AS74" s="9">
        <v>32685807.876209684</v>
      </c>
      <c r="AT74" s="9">
        <v>40968.260755678355</v>
      </c>
      <c r="AU74" s="9">
        <v>54959.377597261308</v>
      </c>
      <c r="AV74" s="9">
        <v>394997.06478938833</v>
      </c>
      <c r="AW74" s="9">
        <v>13836.255409762836</v>
      </c>
      <c r="AX74" s="20"/>
      <c r="AY74" s="9">
        <v>-187185.7679396552</v>
      </c>
      <c r="AZ74" s="9">
        <v>10.259939689590441</v>
      </c>
      <c r="BA74" s="9">
        <v>8.5419210472912951E-3</v>
      </c>
      <c r="BB74" s="9">
        <v>59926.503002987651</v>
      </c>
      <c r="BC74" s="9">
        <v>736993.80194968695</v>
      </c>
      <c r="BD74" s="9">
        <v>0.58768877671213371</v>
      </c>
      <c r="BE74" s="9">
        <v>68722.591792164807</v>
      </c>
      <c r="BF74" s="9">
        <v>3130.4544500669194</v>
      </c>
      <c r="BG74" s="9">
        <v>2275.1955829905946</v>
      </c>
      <c r="BH74" s="9">
        <v>3185.2087799716255</v>
      </c>
      <c r="BI74" s="9">
        <v>5217.5041028716751</v>
      </c>
      <c r="BJ74" s="9">
        <v>5427.4318069213323</v>
      </c>
      <c r="BK74" s="9">
        <v>121.5027053020421</v>
      </c>
      <c r="BL74" s="9">
        <v>10412398.392839281</v>
      </c>
      <c r="BM74" s="9">
        <v>938101.00555266638</v>
      </c>
      <c r="BN74" s="9">
        <v>1327829.426739244</v>
      </c>
      <c r="BO74" s="9">
        <v>199223.62896864905</v>
      </c>
      <c r="BP74" s="9">
        <v>32718521.848550644</v>
      </c>
      <c r="BQ74" s="9">
        <v>35981.725177019573</v>
      </c>
      <c r="BR74" s="9">
        <v>55972.302844991311</v>
      </c>
      <c r="BS74" s="9">
        <v>191958.23495548579</v>
      </c>
      <c r="BT74" s="9">
        <v>7316.3046493112397</v>
      </c>
      <c r="BU74" s="20"/>
    </row>
    <row r="75" spans="2:73" x14ac:dyDescent="0.2">
      <c r="B75" s="4" t="s">
        <v>44</v>
      </c>
      <c r="C75" s="12">
        <v>8</v>
      </c>
      <c r="D75" s="19"/>
      <c r="E75" s="9">
        <f t="shared" si="7"/>
        <v>1203137.2108873515</v>
      </c>
      <c r="F75" s="9">
        <f t="shared" si="7"/>
        <v>2.5027089863851426</v>
      </c>
      <c r="G75" s="9">
        <f t="shared" si="7"/>
        <v>4.4404896139704324E-3</v>
      </c>
      <c r="H75" s="9">
        <f t="shared" si="7"/>
        <v>44526.52050405847</v>
      </c>
      <c r="I75" s="9">
        <f t="shared" si="7"/>
        <v>1038512.9912635587</v>
      </c>
      <c r="J75" s="9">
        <f t="shared" si="7"/>
        <v>0.43643501095579584</v>
      </c>
      <c r="K75" s="9">
        <f t="shared" si="7"/>
        <v>105355.77540026957</v>
      </c>
      <c r="L75" s="9">
        <f t="shared" si="7"/>
        <v>2091.7710673455044</v>
      </c>
      <c r="M75" s="9">
        <f t="shared" si="7"/>
        <v>1991.3117307168031</v>
      </c>
      <c r="N75" s="9">
        <f t="shared" si="7"/>
        <v>2174.3228853499663</v>
      </c>
      <c r="O75" s="9">
        <f t="shared" si="7"/>
        <v>3376.6463185318944</v>
      </c>
      <c r="P75" s="9">
        <f t="shared" si="7"/>
        <v>400.28532054637799</v>
      </c>
      <c r="Q75" s="9">
        <f t="shared" si="7"/>
        <v>36.186606660721765</v>
      </c>
      <c r="R75" s="9">
        <f t="shared" si="7"/>
        <v>7373648.7527694218</v>
      </c>
      <c r="S75" s="9">
        <f t="shared" si="7"/>
        <v>18450.254164586077</v>
      </c>
      <c r="T75" s="9">
        <f t="shared" si="5"/>
        <v>26441.748771675397</v>
      </c>
      <c r="U75" s="9">
        <f t="shared" si="3"/>
        <v>74240.713412839046</v>
      </c>
      <c r="V75" s="9">
        <f t="shared" si="3"/>
        <v>93989.240336678922</v>
      </c>
      <c r="W75" s="9">
        <f t="shared" si="3"/>
        <v>7474.872715444435</v>
      </c>
      <c r="X75" s="9">
        <f t="shared" si="3"/>
        <v>-708.62030769416742</v>
      </c>
      <c r="Y75" s="9">
        <f t="shared" si="3"/>
        <v>234767.58233871224</v>
      </c>
      <c r="Z75" s="9">
        <f t="shared" si="3"/>
        <v>7561.3246052704199</v>
      </c>
      <c r="AA75" s="20"/>
      <c r="AB75" s="9">
        <v>989210.61895631696</v>
      </c>
      <c r="AC75" s="9">
        <v>14.228354345917076</v>
      </c>
      <c r="AD75" s="9">
        <v>1.4202685096589059E-2</v>
      </c>
      <c r="AE75" s="9">
        <v>113013.95250747289</v>
      </c>
      <c r="AF75" s="9">
        <v>1880791.6220632009</v>
      </c>
      <c r="AG75" s="9">
        <v>1.1080793271982345</v>
      </c>
      <c r="AH75" s="9">
        <v>183895.88030560076</v>
      </c>
      <c r="AI75" s="9">
        <v>5669.4332959934136</v>
      </c>
      <c r="AJ75" s="9">
        <v>4591.5352541346256</v>
      </c>
      <c r="AK75" s="9">
        <v>5814.5614910318236</v>
      </c>
      <c r="AL75" s="9">
        <v>9339.508150385238</v>
      </c>
      <c r="AM75" s="9">
        <v>6603.0645284564671</v>
      </c>
      <c r="AN75" s="9">
        <v>175.04684129162703</v>
      </c>
      <c r="AO75" s="9">
        <v>19273532.630300026</v>
      </c>
      <c r="AP75" s="9">
        <v>1090565.6890819187</v>
      </c>
      <c r="AQ75" s="9">
        <v>1543961.0936165259</v>
      </c>
      <c r="AR75" s="9">
        <v>301924.8608055808</v>
      </c>
      <c r="AS75" s="9">
        <v>37486585.638680264</v>
      </c>
      <c r="AT75" s="9">
        <v>48596.844346323924</v>
      </c>
      <c r="AU75" s="9">
        <v>63259.725800867316</v>
      </c>
      <c r="AV75" s="9">
        <v>454148.42228783871</v>
      </c>
      <c r="AW75" s="9">
        <v>15922.815633054692</v>
      </c>
      <c r="AX75" s="20"/>
      <c r="AY75" s="9">
        <v>-213926.59193103446</v>
      </c>
      <c r="AZ75" s="9">
        <v>11.725645359531933</v>
      </c>
      <c r="BA75" s="9">
        <v>9.7621954826186269E-3</v>
      </c>
      <c r="BB75" s="9">
        <v>68487.432003414418</v>
      </c>
      <c r="BC75" s="9">
        <v>842278.63079964218</v>
      </c>
      <c r="BD75" s="9">
        <v>0.6716443162424387</v>
      </c>
      <c r="BE75" s="9">
        <v>78540.104905331187</v>
      </c>
      <c r="BF75" s="9">
        <v>3577.6622286479092</v>
      </c>
      <c r="BG75" s="9">
        <v>2600.2235234178224</v>
      </c>
      <c r="BH75" s="9">
        <v>3640.2386056818573</v>
      </c>
      <c r="BI75" s="9">
        <v>5962.8618318533436</v>
      </c>
      <c r="BJ75" s="9">
        <v>6202.7792079100891</v>
      </c>
      <c r="BK75" s="9">
        <v>138.86023463090527</v>
      </c>
      <c r="BL75" s="9">
        <v>11899883.877530605</v>
      </c>
      <c r="BM75" s="9">
        <v>1072115.4349173326</v>
      </c>
      <c r="BN75" s="9">
        <v>1517519.3448448505</v>
      </c>
      <c r="BO75" s="9">
        <v>227684.14739274175</v>
      </c>
      <c r="BP75" s="9">
        <v>37392596.398343585</v>
      </c>
      <c r="BQ75" s="9">
        <v>41121.971630879489</v>
      </c>
      <c r="BR75" s="9">
        <v>63968.346108561484</v>
      </c>
      <c r="BS75" s="9">
        <v>219380.83994912647</v>
      </c>
      <c r="BT75" s="9">
        <v>8361.4910277842719</v>
      </c>
      <c r="BU75" s="20"/>
    </row>
    <row r="76" spans="2:73" x14ac:dyDescent="0.2">
      <c r="B76" s="4" t="s">
        <v>44</v>
      </c>
      <c r="C76" s="12">
        <v>9</v>
      </c>
      <c r="D76" s="19"/>
      <c r="E76" s="9">
        <f t="shared" si="7"/>
        <v>1436973.4271500618</v>
      </c>
      <c r="F76" s="9">
        <f t="shared" si="7"/>
        <v>2.8789313105412617</v>
      </c>
      <c r="G76" s="9">
        <f t="shared" si="7"/>
        <v>5.0810431700377065E-3</v>
      </c>
      <c r="H76" s="9">
        <f t="shared" si="7"/>
        <v>50833.763419220559</v>
      </c>
      <c r="I76" s="9">
        <f t="shared" si="7"/>
        <v>1179020.7093566256</v>
      </c>
      <c r="J76" s="9">
        <f t="shared" si="7"/>
        <v>0.49536286881501868</v>
      </c>
      <c r="K76" s="9">
        <f t="shared" si="7"/>
        <v>118572.25547289399</v>
      </c>
      <c r="L76" s="9">
        <f t="shared" si="7"/>
        <v>2382.1057399221836</v>
      </c>
      <c r="M76" s="9">
        <f t="shared" si="7"/>
        <v>2274.8284541716462</v>
      </c>
      <c r="N76" s="9">
        <f t="shared" si="7"/>
        <v>2476.070802220202</v>
      </c>
      <c r="O76" s="9">
        <f t="shared" si="7"/>
        <v>3877.7197008841194</v>
      </c>
      <c r="P76" s="9">
        <f t="shared" si="7"/>
        <v>470.23095943265889</v>
      </c>
      <c r="Q76" s="9">
        <f t="shared" si="7"/>
        <v>41.695527942316687</v>
      </c>
      <c r="R76" s="9">
        <f t="shared" si="7"/>
        <v>8630674.2688755617</v>
      </c>
      <c r="S76" s="9">
        <f t="shared" si="7"/>
        <v>23934.107772557763</v>
      </c>
      <c r="T76" s="9">
        <f t="shared" si="5"/>
        <v>34305.735604580957</v>
      </c>
      <c r="U76" s="9">
        <f t="shared" si="3"/>
        <v>85098.895550818503</v>
      </c>
      <c r="V76" s="9">
        <f t="shared" si="3"/>
        <v>220731.9859932065</v>
      </c>
      <c r="W76" s="9">
        <f t="shared" si="3"/>
        <v>9963.793762519861</v>
      </c>
      <c r="X76" s="9">
        <f t="shared" si="3"/>
        <v>-404.20052027853671</v>
      </c>
      <c r="Y76" s="9">
        <f t="shared" si="3"/>
        <v>266497.09598733048</v>
      </c>
      <c r="Z76" s="9">
        <f t="shared" si="3"/>
        <v>8602.7286586441987</v>
      </c>
      <c r="AA76" s="20"/>
      <c r="AB76" s="9">
        <v>1196306.0112276478</v>
      </c>
      <c r="AC76" s="9">
        <v>16.070282340014693</v>
      </c>
      <c r="AD76" s="9">
        <v>1.6063513087983674E-2</v>
      </c>
      <c r="AE76" s="9">
        <v>127882.12442306186</v>
      </c>
      <c r="AF76" s="9">
        <v>2126584.1690062238</v>
      </c>
      <c r="AG76" s="9">
        <v>1.2509627245877626</v>
      </c>
      <c r="AH76" s="9">
        <v>206929.87349139166</v>
      </c>
      <c r="AI76" s="9">
        <v>6406.9757471510848</v>
      </c>
      <c r="AJ76" s="9">
        <v>5200.0799180166978</v>
      </c>
      <c r="AK76" s="9">
        <v>6571.3392336122943</v>
      </c>
      <c r="AL76" s="9">
        <v>10585.939261719135</v>
      </c>
      <c r="AM76" s="9">
        <v>7448.3575683315194</v>
      </c>
      <c r="AN76" s="9">
        <v>197.91329190208518</v>
      </c>
      <c r="AO76" s="9">
        <v>22018043.631097507</v>
      </c>
      <c r="AP76" s="9">
        <v>1230063.9720545576</v>
      </c>
      <c r="AQ76" s="9">
        <v>1741514.99855504</v>
      </c>
      <c r="AR76" s="9">
        <v>341243.56136765308</v>
      </c>
      <c r="AS76" s="9">
        <v>42287402.934129752</v>
      </c>
      <c r="AT76" s="9">
        <v>56226.011847259339</v>
      </c>
      <c r="AU76" s="9">
        <v>71560.188851853163</v>
      </c>
      <c r="AV76" s="9">
        <v>513300.5409300981</v>
      </c>
      <c r="AW76" s="9">
        <v>18009.406064901512</v>
      </c>
      <c r="AX76" s="20"/>
      <c r="AY76" s="9">
        <v>-240667.41592241407</v>
      </c>
      <c r="AZ76" s="9">
        <v>13.191351029473431</v>
      </c>
      <c r="BA76" s="9">
        <v>1.0982469917945967E-2</v>
      </c>
      <c r="BB76" s="9">
        <v>77048.361003841303</v>
      </c>
      <c r="BC76" s="9">
        <v>947563.45964959823</v>
      </c>
      <c r="BD76" s="9">
        <v>0.75559985577274391</v>
      </c>
      <c r="BE76" s="9">
        <v>88357.618018497669</v>
      </c>
      <c r="BF76" s="9">
        <v>4024.8700072289012</v>
      </c>
      <c r="BG76" s="9">
        <v>2925.2514638450516</v>
      </c>
      <c r="BH76" s="9">
        <v>4095.2684313920922</v>
      </c>
      <c r="BI76" s="9">
        <v>6708.2195608350157</v>
      </c>
      <c r="BJ76" s="9">
        <v>6978.1266088988605</v>
      </c>
      <c r="BK76" s="9">
        <v>156.21776395976849</v>
      </c>
      <c r="BL76" s="9">
        <v>13387369.362221945</v>
      </c>
      <c r="BM76" s="9">
        <v>1206129.8642819999</v>
      </c>
      <c r="BN76" s="9">
        <v>1707209.262950459</v>
      </c>
      <c r="BO76" s="9">
        <v>256144.66581683457</v>
      </c>
      <c r="BP76" s="9">
        <v>42066670.948136546</v>
      </c>
      <c r="BQ76" s="9">
        <v>46262.218084739477</v>
      </c>
      <c r="BR76" s="9">
        <v>71964.3893721317</v>
      </c>
      <c r="BS76" s="9">
        <v>246803.44494276762</v>
      </c>
      <c r="BT76" s="9">
        <v>9406.6774062573131</v>
      </c>
      <c r="BU76" s="20"/>
    </row>
    <row r="77" spans="2:73" x14ac:dyDescent="0.2">
      <c r="B77" s="4" t="s">
        <v>44</v>
      </c>
      <c r="C77" s="12">
        <v>10</v>
      </c>
      <c r="D77" s="19"/>
      <c r="E77" s="9">
        <f t="shared" si="7"/>
        <v>1670809.6434127726</v>
      </c>
      <c r="F77" s="9">
        <f t="shared" si="7"/>
        <v>3.2676010558563924</v>
      </c>
      <c r="G77" s="9">
        <f t="shared" si="7"/>
        <v>5.73523565696301E-3</v>
      </c>
      <c r="H77" s="9">
        <f t="shared" si="7"/>
        <v>57315.145076322762</v>
      </c>
      <c r="I77" s="9">
        <f t="shared" si="7"/>
        <v>1321825.3254106948</v>
      </c>
      <c r="J77" s="9">
        <f t="shared" si="7"/>
        <v>0.55510692950724183</v>
      </c>
      <c r="K77" s="9">
        <f t="shared" si="7"/>
        <v>131815.41518533655</v>
      </c>
      <c r="L77" s="9">
        <f t="shared" si="7"/>
        <v>2676.0353235568673</v>
      </c>
      <c r="M77" s="9">
        <f t="shared" si="7"/>
        <v>2565.4632373334925</v>
      </c>
      <c r="N77" s="9">
        <f t="shared" si="7"/>
        <v>2781.6498463124444</v>
      </c>
      <c r="O77" s="9">
        <f t="shared" si="7"/>
        <v>4388.9426887273421</v>
      </c>
      <c r="P77" s="9">
        <f t="shared" si="7"/>
        <v>544.03525724545125</v>
      </c>
      <c r="Q77" s="9">
        <f t="shared" si="7"/>
        <v>47.331532532151698</v>
      </c>
      <c r="R77" s="9">
        <f t="shared" si="7"/>
        <v>9909182.3627117313</v>
      </c>
      <c r="S77" s="9">
        <f t="shared" si="7"/>
        <v>29962.204130730126</v>
      </c>
      <c r="T77" s="9">
        <f t="shared" si="5"/>
        <v>42952.494202088797</v>
      </c>
      <c r="U77" s="9">
        <f t="shared" si="3"/>
        <v>96434.693647298031</v>
      </c>
      <c r="V77" s="9">
        <f t="shared" si="3"/>
        <v>365883.05767074227</v>
      </c>
      <c r="W77" s="9">
        <f t="shared" si="3"/>
        <v>12560.124359305402</v>
      </c>
      <c r="X77" s="9">
        <f t="shared" si="3"/>
        <v>21.043222257110756</v>
      </c>
      <c r="Y77" s="9">
        <f t="shared" si="3"/>
        <v>298774.7922171391</v>
      </c>
      <c r="Z77" s="9">
        <f t="shared" si="3"/>
        <v>9667.7619159629867</v>
      </c>
      <c r="AA77" s="20"/>
      <c r="AB77" s="9">
        <v>1403401.4034989791</v>
      </c>
      <c r="AC77" s="9">
        <v>17.924657755271319</v>
      </c>
      <c r="AD77" s="9">
        <v>1.7937980010236294E-2</v>
      </c>
      <c r="AE77" s="9">
        <v>142924.43508059083</v>
      </c>
      <c r="AF77" s="9">
        <v>2374673.6139102476</v>
      </c>
      <c r="AG77" s="9">
        <v>1.3946623248102907</v>
      </c>
      <c r="AH77" s="9">
        <v>229990.54631700061</v>
      </c>
      <c r="AI77" s="9">
        <v>7148.1131093667555</v>
      </c>
      <c r="AJ77" s="9">
        <v>5815.7426416057724</v>
      </c>
      <c r="AK77" s="9">
        <v>7331.9481034147666</v>
      </c>
      <c r="AL77" s="9">
        <v>11842.519978544027</v>
      </c>
      <c r="AM77" s="9">
        <v>8297.5092671330713</v>
      </c>
      <c r="AN77" s="9">
        <v>220.90682582078341</v>
      </c>
      <c r="AO77" s="9">
        <v>24784037.209624991</v>
      </c>
      <c r="AP77" s="9">
        <v>1370106.4977773961</v>
      </c>
      <c r="AQ77" s="9">
        <v>1939851.675258154</v>
      </c>
      <c r="AR77" s="9">
        <v>381039.87788822537</v>
      </c>
      <c r="AS77" s="9">
        <v>47106628.555600256</v>
      </c>
      <c r="AT77" s="9">
        <v>63962.588897904781</v>
      </c>
      <c r="AU77" s="9">
        <v>79981.475857959013</v>
      </c>
      <c r="AV77" s="9">
        <v>573000.84215354745</v>
      </c>
      <c r="AW77" s="9">
        <v>20119.625700693334</v>
      </c>
      <c r="AX77" s="20"/>
      <c r="AY77" s="9">
        <v>-267408.2399137934</v>
      </c>
      <c r="AZ77" s="9">
        <v>14.657056699414927</v>
      </c>
      <c r="BA77" s="9">
        <v>1.2202744353273284E-2</v>
      </c>
      <c r="BB77" s="9">
        <v>85609.29000426807</v>
      </c>
      <c r="BC77" s="9">
        <v>1052848.2884995528</v>
      </c>
      <c r="BD77" s="9">
        <v>0.8395553953030489</v>
      </c>
      <c r="BE77" s="9">
        <v>98175.131131664064</v>
      </c>
      <c r="BF77" s="9">
        <v>4472.0777858098882</v>
      </c>
      <c r="BG77" s="9">
        <v>3250.2794042722799</v>
      </c>
      <c r="BH77" s="9">
        <v>4550.2982571023222</v>
      </c>
      <c r="BI77" s="9">
        <v>7453.5772898166852</v>
      </c>
      <c r="BJ77" s="9">
        <v>7753.47400988762</v>
      </c>
      <c r="BK77" s="9">
        <v>173.57529328863171</v>
      </c>
      <c r="BL77" s="9">
        <v>14874854.846913259</v>
      </c>
      <c r="BM77" s="9">
        <v>1340144.293646666</v>
      </c>
      <c r="BN77" s="9">
        <v>1896899.1810560653</v>
      </c>
      <c r="BO77" s="9">
        <v>284605.18424092734</v>
      </c>
      <c r="BP77" s="9">
        <v>46740745.497929513</v>
      </c>
      <c r="BQ77" s="9">
        <v>51402.464538599379</v>
      </c>
      <c r="BR77" s="9">
        <v>79960.432635701902</v>
      </c>
      <c r="BS77" s="9">
        <v>274226.04993640835</v>
      </c>
      <c r="BT77" s="9">
        <v>10451.863784730347</v>
      </c>
      <c r="BU77" s="20"/>
    </row>
    <row r="78" spans="2:73" x14ac:dyDescent="0.2">
      <c r="B78" s="4" t="s">
        <v>44</v>
      </c>
      <c r="C78" s="12">
        <v>11</v>
      </c>
      <c r="D78" s="19"/>
      <c r="E78" s="9">
        <f t="shared" si="7"/>
        <v>1904645.8596754838</v>
      </c>
      <c r="F78" s="9">
        <f t="shared" si="7"/>
        <v>3.643823380012531</v>
      </c>
      <c r="G78" s="9">
        <f t="shared" si="7"/>
        <v>6.3757892130303015E-3</v>
      </c>
      <c r="H78" s="9">
        <f t="shared" si="7"/>
        <v>63622.38799148504</v>
      </c>
      <c r="I78" s="9">
        <f t="shared" si="7"/>
        <v>1462333.0435037627</v>
      </c>
      <c r="J78" s="9">
        <f t="shared" si="7"/>
        <v>0.61403478736646644</v>
      </c>
      <c r="K78" s="9">
        <f t="shared" si="7"/>
        <v>145031.89525796112</v>
      </c>
      <c r="L78" s="9">
        <f t="shared" si="7"/>
        <v>2966.3699961335551</v>
      </c>
      <c r="M78" s="9">
        <f t="shared" si="7"/>
        <v>2848.9799607883419</v>
      </c>
      <c r="N78" s="9">
        <f t="shared" si="7"/>
        <v>3083.3977631826874</v>
      </c>
      <c r="O78" s="9">
        <f t="shared" si="7"/>
        <v>4890.0160710795753</v>
      </c>
      <c r="P78" s="9">
        <f t="shared" si="7"/>
        <v>613.98089613174852</v>
      </c>
      <c r="Q78" s="9">
        <f t="shared" si="7"/>
        <v>52.840453813746961</v>
      </c>
      <c r="R78" s="9">
        <f t="shared" si="7"/>
        <v>11166207.878817895</v>
      </c>
      <c r="S78" s="9">
        <f t="shared" si="7"/>
        <v>35446.057738702511</v>
      </c>
      <c r="T78" s="9">
        <f t="shared" si="5"/>
        <v>50816.481034997618</v>
      </c>
      <c r="U78" s="9">
        <f t="shared" si="3"/>
        <v>107292.87578527769</v>
      </c>
      <c r="V78" s="9">
        <f t="shared" si="3"/>
        <v>492625.8033272922</v>
      </c>
      <c r="W78" s="9">
        <f t="shared" si="3"/>
        <v>15049.045406380923</v>
      </c>
      <c r="X78" s="9">
        <f t="shared" si="3"/>
        <v>325.46300967283605</v>
      </c>
      <c r="Y78" s="9">
        <f t="shared" si="3"/>
        <v>330504.3058657581</v>
      </c>
      <c r="Z78" s="9">
        <f t="shared" si="3"/>
        <v>10709.165969336782</v>
      </c>
      <c r="AA78" s="20"/>
      <c r="AB78" s="9">
        <v>1610496.7957703115</v>
      </c>
      <c r="AC78" s="9">
        <v>19.766585749368947</v>
      </c>
      <c r="AD78" s="9">
        <v>1.9798808001630919E-2</v>
      </c>
      <c r="AE78" s="9">
        <v>157792.60699617994</v>
      </c>
      <c r="AF78" s="9">
        <v>2620466.1608532714</v>
      </c>
      <c r="AG78" s="9">
        <v>1.5375457221998197</v>
      </c>
      <c r="AH78" s="9">
        <v>253024.53950279162</v>
      </c>
      <c r="AI78" s="9">
        <v>7885.6555605244312</v>
      </c>
      <c r="AJ78" s="9">
        <v>6424.2873054878482</v>
      </c>
      <c r="AK78" s="9">
        <v>8088.7258459952418</v>
      </c>
      <c r="AL78" s="9">
        <v>13088.951089877928</v>
      </c>
      <c r="AM78" s="9">
        <v>9142.8023070081272</v>
      </c>
      <c r="AN78" s="9">
        <v>243.77327643124175</v>
      </c>
      <c r="AO78" s="9">
        <v>27528548.210422486</v>
      </c>
      <c r="AP78" s="9">
        <v>1509604.7807500358</v>
      </c>
      <c r="AQ78" s="9">
        <v>2137405.5801966689</v>
      </c>
      <c r="AR78" s="9">
        <v>420358.57845029782</v>
      </c>
      <c r="AS78" s="9">
        <v>51907445.851049766</v>
      </c>
      <c r="AT78" s="9">
        <v>71591.756398840254</v>
      </c>
      <c r="AU78" s="9">
        <v>88281.938908944896</v>
      </c>
      <c r="AV78" s="9">
        <v>632152.96079580719</v>
      </c>
      <c r="AW78" s="9">
        <v>22206.216132540165</v>
      </c>
      <c r="AX78" s="20"/>
      <c r="AY78" s="9">
        <v>-294149.06390517234</v>
      </c>
      <c r="AZ78" s="9">
        <v>16.122762369356415</v>
      </c>
      <c r="BA78" s="9">
        <v>1.3423018788600617E-2</v>
      </c>
      <c r="BB78" s="9">
        <v>94170.219004694896</v>
      </c>
      <c r="BC78" s="9">
        <v>1158133.1173495087</v>
      </c>
      <c r="BD78" s="9">
        <v>0.92351093483335323</v>
      </c>
      <c r="BE78" s="9">
        <v>107992.64424483052</v>
      </c>
      <c r="BF78" s="9">
        <v>4919.2855643908761</v>
      </c>
      <c r="BG78" s="9">
        <v>3575.3073446995063</v>
      </c>
      <c r="BH78" s="9">
        <v>5005.3280828125544</v>
      </c>
      <c r="BI78" s="9">
        <v>8198.9350187983528</v>
      </c>
      <c r="BJ78" s="9">
        <v>8528.8214108763786</v>
      </c>
      <c r="BK78" s="9">
        <v>190.93282261749479</v>
      </c>
      <c r="BL78" s="9">
        <v>16362340.331604591</v>
      </c>
      <c r="BM78" s="9">
        <v>1474158.7230113333</v>
      </c>
      <c r="BN78" s="9">
        <v>2086589.0991616712</v>
      </c>
      <c r="BO78" s="9">
        <v>313065.70266502013</v>
      </c>
      <c r="BP78" s="9">
        <v>51414820.047722474</v>
      </c>
      <c r="BQ78" s="9">
        <v>56542.710992459331</v>
      </c>
      <c r="BR78" s="9">
        <v>87956.47589927206</v>
      </c>
      <c r="BS78" s="9">
        <v>301648.65493004909</v>
      </c>
      <c r="BT78" s="9">
        <v>11497.050163203383</v>
      </c>
      <c r="BU78" s="20"/>
    </row>
    <row r="79" spans="2:73" x14ac:dyDescent="0.2">
      <c r="B79" s="4" t="s">
        <v>44</v>
      </c>
      <c r="C79" s="12">
        <v>12</v>
      </c>
      <c r="D79" s="19"/>
      <c r="E79" s="9">
        <f t="shared" si="7"/>
        <v>2103161.8368263142</v>
      </c>
      <c r="F79" s="9">
        <f t="shared" si="7"/>
        <v>4.0200247188275924</v>
      </c>
      <c r="G79" s="9">
        <f t="shared" si="7"/>
        <v>7.016313361955526E-3</v>
      </c>
      <c r="H79" s="9">
        <f t="shared" si="7"/>
        <v>69929.395413586593</v>
      </c>
      <c r="I79" s="9">
        <f t="shared" si="7"/>
        <v>1602837.2899828211</v>
      </c>
      <c r="J79" s="9">
        <f t="shared" si="7"/>
        <v>0.67296118230868407</v>
      </c>
      <c r="K79" s="9">
        <f t="shared" si="7"/>
        <v>158248.36587040278</v>
      </c>
      <c r="L79" s="9">
        <f t="shared" si="7"/>
        <v>3256.694387268205</v>
      </c>
      <c r="M79" s="9">
        <f t="shared" si="7"/>
        <v>3132.4853407001638</v>
      </c>
      <c r="N79" s="9">
        <f t="shared" si="7"/>
        <v>3385.1350437748952</v>
      </c>
      <c r="O79" s="9">
        <f t="shared" si="7"/>
        <v>5391.0614241727599</v>
      </c>
      <c r="P79" s="9">
        <f t="shared" si="7"/>
        <v>683.91992519450469</v>
      </c>
      <c r="Q79" s="9">
        <f t="shared" si="7"/>
        <v>58.34902552858108</v>
      </c>
      <c r="R79" s="9">
        <f t="shared" si="7"/>
        <v>12423106.855653957</v>
      </c>
      <c r="S79" s="9">
        <f t="shared" si="7"/>
        <v>40928.831396869849</v>
      </c>
      <c r="T79" s="9">
        <f t="shared" si="5"/>
        <v>58678.919182499405</v>
      </c>
      <c r="U79" s="9">
        <f t="shared" si="3"/>
        <v>118150.59410675603</v>
      </c>
      <c r="V79" s="9">
        <f t="shared" si="3"/>
        <v>619329.01600468159</v>
      </c>
      <c r="W79" s="9">
        <f t="shared" si="3"/>
        <v>17537.382543166095</v>
      </c>
      <c r="X79" s="9">
        <f t="shared" si="3"/>
        <v>629.7679497081408</v>
      </c>
      <c r="Y79" s="9">
        <f t="shared" si="3"/>
        <v>362233.05837056431</v>
      </c>
      <c r="Z79" s="9">
        <f t="shared" si="3"/>
        <v>11750.539814155483</v>
      </c>
      <c r="AA79" s="20"/>
      <c r="AB79" s="9">
        <v>1782271.9489297622</v>
      </c>
      <c r="AC79" s="9">
        <v>21.608492758125497</v>
      </c>
      <c r="AD79" s="9">
        <v>2.1659606585883461E-2</v>
      </c>
      <c r="AE79" s="9">
        <v>172660.54341870829</v>
      </c>
      <c r="AF79" s="9">
        <v>2866255.2361822855</v>
      </c>
      <c r="AG79" s="9">
        <v>1.6804276566723422</v>
      </c>
      <c r="AH79" s="9">
        <v>276058.52322839969</v>
      </c>
      <c r="AI79" s="9">
        <v>8623.1877302400717</v>
      </c>
      <c r="AJ79" s="9">
        <v>7032.8206258268983</v>
      </c>
      <c r="AK79" s="9">
        <v>8845.4929522976836</v>
      </c>
      <c r="AL79" s="9">
        <v>14335.354171952775</v>
      </c>
      <c r="AM79" s="9">
        <v>9988.0887370596465</v>
      </c>
      <c r="AN79" s="9">
        <v>266.63937747493907</v>
      </c>
      <c r="AO79" s="9">
        <v>30272932.671949863</v>
      </c>
      <c r="AP79" s="9">
        <v>1649101.9837728692</v>
      </c>
      <c r="AQ79" s="9">
        <v>2334957.9364497755</v>
      </c>
      <c r="AR79" s="9">
        <v>459676.81519586866</v>
      </c>
      <c r="AS79" s="9">
        <v>56708223.613520086</v>
      </c>
      <c r="AT79" s="9">
        <v>79220.33998948535</v>
      </c>
      <c r="AU79" s="9">
        <v>96582.287112550432</v>
      </c>
      <c r="AV79" s="9">
        <v>691304.31829425425</v>
      </c>
      <c r="AW79" s="9">
        <v>24292.776355831902</v>
      </c>
      <c r="AX79" s="20"/>
      <c r="AY79" s="9">
        <v>-320889.88789655187</v>
      </c>
      <c r="AZ79" s="9">
        <v>17.588468039297904</v>
      </c>
      <c r="BA79" s="9">
        <v>1.4643293223927935E-2</v>
      </c>
      <c r="BB79" s="9">
        <v>102731.14800512169</v>
      </c>
      <c r="BC79" s="9">
        <v>1263417.9461994644</v>
      </c>
      <c r="BD79" s="9">
        <v>1.0074664743636581</v>
      </c>
      <c r="BE79" s="9">
        <v>117810.15735799693</v>
      </c>
      <c r="BF79" s="9">
        <v>5366.4933429718667</v>
      </c>
      <c r="BG79" s="9">
        <v>3900.3352851267346</v>
      </c>
      <c r="BH79" s="9">
        <v>5460.3579085227884</v>
      </c>
      <c r="BI79" s="9">
        <v>8944.2927477800149</v>
      </c>
      <c r="BJ79" s="9">
        <v>9304.1688118651418</v>
      </c>
      <c r="BK79" s="9">
        <v>208.29035194635799</v>
      </c>
      <c r="BL79" s="9">
        <v>17849825.816295907</v>
      </c>
      <c r="BM79" s="9">
        <v>1608173.1523759994</v>
      </c>
      <c r="BN79" s="9">
        <v>2276279.0172672761</v>
      </c>
      <c r="BO79" s="9">
        <v>341526.22108911263</v>
      </c>
      <c r="BP79" s="9">
        <v>56088894.597515404</v>
      </c>
      <c r="BQ79" s="9">
        <v>61682.957446319255</v>
      </c>
      <c r="BR79" s="9">
        <v>95952.519162842291</v>
      </c>
      <c r="BS79" s="9">
        <v>329071.25992368994</v>
      </c>
      <c r="BT79" s="9">
        <v>12542.236541676419</v>
      </c>
      <c r="BU79" s="20"/>
    </row>
    <row r="80" spans="2:73" x14ac:dyDescent="0.2">
      <c r="B80" s="4" t="s">
        <v>44</v>
      </c>
      <c r="C80" s="12">
        <v>13</v>
      </c>
      <c r="D80" s="19"/>
      <c r="E80" s="9">
        <f t="shared" si="7"/>
        <v>2301677.8139771684</v>
      </c>
      <c r="F80" s="9">
        <f t="shared" si="7"/>
        <v>4.3962260576428243</v>
      </c>
      <c r="G80" s="9">
        <f t="shared" si="7"/>
        <v>7.6568375108809136E-3</v>
      </c>
      <c r="H80" s="9">
        <f t="shared" si="7"/>
        <v>76236.40283568966</v>
      </c>
      <c r="I80" s="9">
        <f t="shared" si="7"/>
        <v>1743341.5364619032</v>
      </c>
      <c r="J80" s="9">
        <f t="shared" si="7"/>
        <v>0.73188757725091569</v>
      </c>
      <c r="K80" s="9">
        <f t="shared" si="7"/>
        <v>171464.83648284653</v>
      </c>
      <c r="L80" s="9">
        <f t="shared" si="7"/>
        <v>3547.018778402934</v>
      </c>
      <c r="M80" s="9">
        <f t="shared" si="7"/>
        <v>3415.9907206120424</v>
      </c>
      <c r="N80" s="9">
        <f t="shared" si="7"/>
        <v>3686.8723243671793</v>
      </c>
      <c r="O80" s="9">
        <f t="shared" si="7"/>
        <v>5892.1067772660463</v>
      </c>
      <c r="P80" s="9">
        <f t="shared" si="7"/>
        <v>753.85895425734088</v>
      </c>
      <c r="Q80" s="9">
        <f t="shared" si="7"/>
        <v>63.857597243417331</v>
      </c>
      <c r="R80" s="9">
        <f t="shared" si="7"/>
        <v>13680005.832490262</v>
      </c>
      <c r="S80" s="9">
        <f t="shared" si="7"/>
        <v>46411.60505504976</v>
      </c>
      <c r="T80" s="9">
        <f t="shared" si="5"/>
        <v>66541.357330017723</v>
      </c>
      <c r="U80" s="9">
        <f t="shared" si="3"/>
        <v>129008.31242823787</v>
      </c>
      <c r="V80" s="9">
        <f t="shared" si="3"/>
        <v>746032.22868246585</v>
      </c>
      <c r="W80" s="9">
        <f t="shared" si="3"/>
        <v>20025.719679952061</v>
      </c>
      <c r="X80" s="9">
        <f t="shared" si="3"/>
        <v>934.07288974428957</v>
      </c>
      <c r="Y80" s="9">
        <f t="shared" si="3"/>
        <v>393961.81087537616</v>
      </c>
      <c r="Z80" s="9">
        <f t="shared" si="3"/>
        <v>12791.913658974381</v>
      </c>
      <c r="AA80" s="20"/>
      <c r="AB80" s="9">
        <v>1954047.1020892374</v>
      </c>
      <c r="AC80" s="9">
        <v>23.450399766882217</v>
      </c>
      <c r="AD80" s="9">
        <v>2.3520405170136184E-2</v>
      </c>
      <c r="AE80" s="9">
        <v>187528.47984123815</v>
      </c>
      <c r="AF80" s="9">
        <v>3112044.3115113219</v>
      </c>
      <c r="AG80" s="9">
        <v>1.8233095911448784</v>
      </c>
      <c r="AH80" s="9">
        <v>299092.50695400982</v>
      </c>
      <c r="AI80" s="9">
        <v>9360.7198999557859</v>
      </c>
      <c r="AJ80" s="9">
        <v>7641.3539461660057</v>
      </c>
      <c r="AK80" s="9">
        <v>9602.2600586001972</v>
      </c>
      <c r="AL80" s="9">
        <v>15581.75725402774</v>
      </c>
      <c r="AM80" s="9">
        <v>10833.375167111246</v>
      </c>
      <c r="AN80" s="9">
        <v>289.50547851863848</v>
      </c>
      <c r="AO80" s="9">
        <v>33017317.133477498</v>
      </c>
      <c r="AP80" s="9">
        <v>1788599.1867957155</v>
      </c>
      <c r="AQ80" s="9">
        <v>2532510.2927029007</v>
      </c>
      <c r="AR80" s="9">
        <v>498995.05194144312</v>
      </c>
      <c r="AS80" s="9">
        <v>61509001.375990838</v>
      </c>
      <c r="AT80" s="9">
        <v>86848.923580131246</v>
      </c>
      <c r="AU80" s="9">
        <v>104882.63531615672</v>
      </c>
      <c r="AV80" s="9">
        <v>750455.6757927069</v>
      </c>
      <c r="AW80" s="9">
        <v>26379.336579123836</v>
      </c>
      <c r="AX80" s="20"/>
      <c r="AY80" s="9">
        <v>-347630.71188793099</v>
      </c>
      <c r="AZ80" s="9">
        <v>19.054173709239393</v>
      </c>
      <c r="BA80" s="9">
        <v>1.586356765925527E-2</v>
      </c>
      <c r="BB80" s="9">
        <v>111292.07700554849</v>
      </c>
      <c r="BC80" s="9">
        <v>1368702.7750494187</v>
      </c>
      <c r="BD80" s="9">
        <v>1.0914220138939628</v>
      </c>
      <c r="BE80" s="9">
        <v>127627.67047116329</v>
      </c>
      <c r="BF80" s="9">
        <v>5813.7011215528519</v>
      </c>
      <c r="BG80" s="9">
        <v>4225.3632255539633</v>
      </c>
      <c r="BH80" s="9">
        <v>5915.3877342330179</v>
      </c>
      <c r="BI80" s="9">
        <v>9689.6504767616934</v>
      </c>
      <c r="BJ80" s="9">
        <v>10079.516212853905</v>
      </c>
      <c r="BK80" s="9">
        <v>225.64788127522115</v>
      </c>
      <c r="BL80" s="9">
        <v>19337311.300987236</v>
      </c>
      <c r="BM80" s="9">
        <v>1742187.5817406657</v>
      </c>
      <c r="BN80" s="9">
        <v>2465968.935372883</v>
      </c>
      <c r="BO80" s="9">
        <v>369986.73951320525</v>
      </c>
      <c r="BP80" s="9">
        <v>60762969.147308372</v>
      </c>
      <c r="BQ80" s="9">
        <v>66823.203900179185</v>
      </c>
      <c r="BR80" s="9">
        <v>103948.56242641243</v>
      </c>
      <c r="BS80" s="9">
        <v>356493.86491733073</v>
      </c>
      <c r="BT80" s="9">
        <v>13587.422920149455</v>
      </c>
      <c r="BU80" s="20"/>
    </row>
    <row r="81" spans="2:73" x14ac:dyDescent="0.2">
      <c r="B81" s="4" t="s">
        <v>44</v>
      </c>
      <c r="C81" s="12">
        <v>14</v>
      </c>
      <c r="D81" s="19"/>
      <c r="E81" s="9">
        <f t="shared" si="7"/>
        <v>2570834.2693517506</v>
      </c>
      <c r="F81" s="9">
        <f t="shared" si="7"/>
        <v>4.7849167882989612</v>
      </c>
      <c r="G81" s="9">
        <f t="shared" si="7"/>
        <v>8.311059404948213E-3</v>
      </c>
      <c r="H81" s="9">
        <f t="shared" si="7"/>
        <v>82718.019985851919</v>
      </c>
      <c r="I81" s="9">
        <f t="shared" si="7"/>
        <v>1886149.6241299729</v>
      </c>
      <c r="J81" s="9">
        <f t="shared" si="7"/>
        <v>0.79163310086013983</v>
      </c>
      <c r="K81" s="9">
        <f t="shared" si="7"/>
        <v>184708.00565547124</v>
      </c>
      <c r="L81" s="9">
        <f t="shared" si="7"/>
        <v>3840.9586434796211</v>
      </c>
      <c r="M81" s="9">
        <f t="shared" si="7"/>
        <v>3706.6368473168914</v>
      </c>
      <c r="N81" s="9">
        <f t="shared" si="7"/>
        <v>3992.4620047374201</v>
      </c>
      <c r="O81" s="9">
        <f t="shared" si="7"/>
        <v>6403.357794368294</v>
      </c>
      <c r="P81" s="9">
        <f t="shared" si="7"/>
        <v>827.66986189363524</v>
      </c>
      <c r="Q81" s="9">
        <f t="shared" si="7"/>
        <v>69.493951400012605</v>
      </c>
      <c r="R81" s="9">
        <f t="shared" si="7"/>
        <v>14958640.465596426</v>
      </c>
      <c r="S81" s="9">
        <f t="shared" si="7"/>
        <v>52440.781363022048</v>
      </c>
      <c r="T81" s="9">
        <f t="shared" si="5"/>
        <v>75189.664612926543</v>
      </c>
      <c r="U81" s="9">
        <f t="shared" si="3"/>
        <v>140344.57434121735</v>
      </c>
      <c r="V81" s="9">
        <f t="shared" si="3"/>
        <v>891222.83333907276</v>
      </c>
      <c r="W81" s="9">
        <f t="shared" si="3"/>
        <v>22622.63418702755</v>
      </c>
      <c r="X81" s="9">
        <f t="shared" si="3"/>
        <v>1359.4314796599938</v>
      </c>
      <c r="Y81" s="9">
        <f t="shared" si="3"/>
        <v>426240.26824899501</v>
      </c>
      <c r="Z81" s="9">
        <f t="shared" si="3"/>
        <v>13856.977124848188</v>
      </c>
      <c r="AA81" s="20"/>
      <c r="AB81" s="9">
        <v>2196462.7334724399</v>
      </c>
      <c r="AC81" s="9">
        <v>25.30479616747985</v>
      </c>
      <c r="AD81" s="9">
        <v>2.539490149953081E-2</v>
      </c>
      <c r="AE81" s="9">
        <v>202571.02599182725</v>
      </c>
      <c r="AF81" s="9">
        <v>3360137.228029347</v>
      </c>
      <c r="AG81" s="9">
        <v>1.9670106542844075</v>
      </c>
      <c r="AH81" s="9">
        <v>322153.18923980085</v>
      </c>
      <c r="AI81" s="9">
        <v>10101.86754361346</v>
      </c>
      <c r="AJ81" s="9">
        <v>8257.0280132980824</v>
      </c>
      <c r="AK81" s="9">
        <v>10362.879564680674</v>
      </c>
      <c r="AL81" s="9">
        <v>16838.366000111644</v>
      </c>
      <c r="AM81" s="9">
        <v>11682.533475736302</v>
      </c>
      <c r="AN81" s="9">
        <v>312.49936200409684</v>
      </c>
      <c r="AO81" s="9">
        <v>35783437.251274988</v>
      </c>
      <c r="AP81" s="9">
        <v>1928642.7924683553</v>
      </c>
      <c r="AQ81" s="9">
        <v>2730848.5180914165</v>
      </c>
      <c r="AR81" s="9">
        <v>538791.83227851556</v>
      </c>
      <c r="AS81" s="9">
        <v>66328266.530440368</v>
      </c>
      <c r="AT81" s="9">
        <v>94586.08454106671</v>
      </c>
      <c r="AU81" s="9">
        <v>113304.03716964264</v>
      </c>
      <c r="AV81" s="9">
        <v>810156.73815996666</v>
      </c>
      <c r="AW81" s="9">
        <v>28489.586423470675</v>
      </c>
      <c r="AX81" s="20"/>
      <c r="AY81" s="9">
        <v>-374371.53587931045</v>
      </c>
      <c r="AZ81" s="9">
        <v>20.519879379180889</v>
      </c>
      <c r="BA81" s="9">
        <v>1.7083842094582597E-2</v>
      </c>
      <c r="BB81" s="9">
        <v>119853.00600597533</v>
      </c>
      <c r="BC81" s="9">
        <v>1473987.6038993741</v>
      </c>
      <c r="BD81" s="9">
        <v>1.1753775534242676</v>
      </c>
      <c r="BE81" s="9">
        <v>137445.18358432961</v>
      </c>
      <c r="BF81" s="9">
        <v>6260.9089001338389</v>
      </c>
      <c r="BG81" s="9">
        <v>4550.3911659811911</v>
      </c>
      <c r="BH81" s="9">
        <v>6370.4175599432538</v>
      </c>
      <c r="BI81" s="9">
        <v>10435.00820574335</v>
      </c>
      <c r="BJ81" s="9">
        <v>10854.863613842666</v>
      </c>
      <c r="BK81" s="9">
        <v>243.00541060408423</v>
      </c>
      <c r="BL81" s="9">
        <v>20824796.785678562</v>
      </c>
      <c r="BM81" s="9">
        <v>1876202.0111053332</v>
      </c>
      <c r="BN81" s="9">
        <v>2655658.8534784899</v>
      </c>
      <c r="BO81" s="9">
        <v>398447.25793729821</v>
      </c>
      <c r="BP81" s="9">
        <v>65437043.697101295</v>
      </c>
      <c r="BQ81" s="9">
        <v>71963.45035403916</v>
      </c>
      <c r="BR81" s="9">
        <v>111944.60568998265</v>
      </c>
      <c r="BS81" s="9">
        <v>383916.46991097165</v>
      </c>
      <c r="BT81" s="9">
        <v>14632.609298622487</v>
      </c>
      <c r="BU81" s="20"/>
    </row>
    <row r="82" spans="2:73" x14ac:dyDescent="0.2">
      <c r="B82" s="4" t="s">
        <v>44</v>
      </c>
      <c r="C82" s="12">
        <v>15</v>
      </c>
      <c r="D82" s="19"/>
      <c r="E82" s="9">
        <f t="shared" si="7"/>
        <v>2769350.2465025899</v>
      </c>
      <c r="F82" s="9">
        <f t="shared" si="7"/>
        <v>5.1611181271140829</v>
      </c>
      <c r="G82" s="9">
        <f t="shared" si="7"/>
        <v>8.9515835538734878E-3</v>
      </c>
      <c r="H82" s="9">
        <f t="shared" si="7"/>
        <v>89025.027407954054</v>
      </c>
      <c r="I82" s="9">
        <f t="shared" si="7"/>
        <v>2026653.8706090392</v>
      </c>
      <c r="J82" s="9">
        <f t="shared" si="7"/>
        <v>0.85055949580236212</v>
      </c>
      <c r="K82" s="9">
        <f t="shared" si="7"/>
        <v>197924.47626791371</v>
      </c>
      <c r="L82" s="9">
        <f t="shared" si="7"/>
        <v>4131.2830346142973</v>
      </c>
      <c r="M82" s="9">
        <f t="shared" si="7"/>
        <v>3990.1422272287355</v>
      </c>
      <c r="N82" s="9">
        <f t="shared" si="7"/>
        <v>4294.1992853296615</v>
      </c>
      <c r="O82" s="9">
        <f t="shared" si="7"/>
        <v>6904.4031474615149</v>
      </c>
      <c r="P82" s="9">
        <f t="shared" si="7"/>
        <v>897.60889095641687</v>
      </c>
      <c r="Q82" s="9">
        <f t="shared" si="7"/>
        <v>75.002523114847463</v>
      </c>
      <c r="R82" s="9">
        <f t="shared" si="7"/>
        <v>16215539.442432575</v>
      </c>
      <c r="S82" s="9">
        <f t="shared" si="7"/>
        <v>57923.555021193577</v>
      </c>
      <c r="T82" s="9">
        <f t="shared" si="5"/>
        <v>83052.102760432754</v>
      </c>
      <c r="U82" s="9">
        <f t="shared" si="3"/>
        <v>151202.29266269697</v>
      </c>
      <c r="V82" s="9">
        <f t="shared" si="3"/>
        <v>1017926.046016559</v>
      </c>
      <c r="W82" s="9">
        <f t="shared" si="3"/>
        <v>25110.971323813021</v>
      </c>
      <c r="X82" s="9">
        <f t="shared" si="3"/>
        <v>1663.7364196956187</v>
      </c>
      <c r="Y82" s="9">
        <f t="shared" si="3"/>
        <v>457969.02075380331</v>
      </c>
      <c r="Z82" s="9">
        <f t="shared" si="3"/>
        <v>14898.350969666968</v>
      </c>
      <c r="AA82" s="20"/>
      <c r="AB82" s="9">
        <v>2368237.8866319004</v>
      </c>
      <c r="AC82" s="9">
        <v>27.146703176236457</v>
      </c>
      <c r="AD82" s="9">
        <v>2.7255700083783418E-2</v>
      </c>
      <c r="AE82" s="9">
        <v>217438.96241435615</v>
      </c>
      <c r="AF82" s="9">
        <v>3605926.3033583686</v>
      </c>
      <c r="AG82" s="9">
        <v>2.1098925887569351</v>
      </c>
      <c r="AH82" s="9">
        <v>345187.17296540976</v>
      </c>
      <c r="AI82" s="9">
        <v>10839.399713329127</v>
      </c>
      <c r="AJ82" s="9">
        <v>8865.5613336371534</v>
      </c>
      <c r="AK82" s="9">
        <v>11119.646670983142</v>
      </c>
      <c r="AL82" s="9">
        <v>18084.769082186533</v>
      </c>
      <c r="AM82" s="9">
        <v>12527.819905787845</v>
      </c>
      <c r="AN82" s="9">
        <v>335.36546304779489</v>
      </c>
      <c r="AO82" s="9">
        <v>38527821.712802455</v>
      </c>
      <c r="AP82" s="9">
        <v>2068139.9954911929</v>
      </c>
      <c r="AQ82" s="9">
        <v>2928400.8743445291</v>
      </c>
      <c r="AR82" s="9">
        <v>578110.06902408774</v>
      </c>
      <c r="AS82" s="9">
        <v>71129044.292910829</v>
      </c>
      <c r="AT82" s="9">
        <v>102214.6681317121</v>
      </c>
      <c r="AU82" s="9">
        <v>121604.38537324838</v>
      </c>
      <c r="AV82" s="9">
        <v>869308.0956584157</v>
      </c>
      <c r="AW82" s="9">
        <v>30576.146646762489</v>
      </c>
      <c r="AX82" s="20"/>
      <c r="AY82" s="9">
        <v>-401112.35987068963</v>
      </c>
      <c r="AZ82" s="9">
        <v>21.985585049122374</v>
      </c>
      <c r="BA82" s="9">
        <v>1.8304116529909931E-2</v>
      </c>
      <c r="BB82" s="9">
        <v>128413.9350064021</v>
      </c>
      <c r="BC82" s="9">
        <v>1579272.4327493294</v>
      </c>
      <c r="BD82" s="9">
        <v>1.259333092954573</v>
      </c>
      <c r="BE82" s="9">
        <v>147262.69669749605</v>
      </c>
      <c r="BF82" s="9">
        <v>6708.1166787148295</v>
      </c>
      <c r="BG82" s="9">
        <v>4875.419106408418</v>
      </c>
      <c r="BH82" s="9">
        <v>6825.4473856534805</v>
      </c>
      <c r="BI82" s="9">
        <v>11180.365934725018</v>
      </c>
      <c r="BJ82" s="9">
        <v>11630.211014831428</v>
      </c>
      <c r="BK82" s="9">
        <v>260.36293993294743</v>
      </c>
      <c r="BL82" s="9">
        <v>22312282.27036988</v>
      </c>
      <c r="BM82" s="9">
        <v>2010216.4404699993</v>
      </c>
      <c r="BN82" s="9">
        <v>2845348.7715840964</v>
      </c>
      <c r="BO82" s="9">
        <v>426907.77636139077</v>
      </c>
      <c r="BP82" s="9">
        <v>70111118.24689427</v>
      </c>
      <c r="BQ82" s="9">
        <v>77103.696807899076</v>
      </c>
      <c r="BR82" s="9">
        <v>119940.64895355277</v>
      </c>
      <c r="BS82" s="9">
        <v>411339.07490461238</v>
      </c>
      <c r="BT82" s="9">
        <v>15677.795677095521</v>
      </c>
      <c r="BU82" s="20"/>
    </row>
    <row r="83" spans="2:73" x14ac:dyDescent="0.2">
      <c r="B83" s="4" t="s">
        <v>44</v>
      </c>
      <c r="C83" s="12">
        <v>16</v>
      </c>
      <c r="D83" s="19"/>
      <c r="E83" s="9">
        <f t="shared" si="7"/>
        <v>3003186.4627652736</v>
      </c>
      <c r="F83" s="9">
        <f t="shared" si="7"/>
        <v>5.5373404512700333</v>
      </c>
      <c r="G83" s="9">
        <f t="shared" si="7"/>
        <v>9.5921371099405989E-3</v>
      </c>
      <c r="H83" s="9">
        <f t="shared" si="7"/>
        <v>95332.270323114819</v>
      </c>
      <c r="I83" s="9">
        <f t="shared" si="7"/>
        <v>2167161.5887020826</v>
      </c>
      <c r="J83" s="9">
        <f t="shared" si="7"/>
        <v>0.90948735366157196</v>
      </c>
      <c r="K83" s="9">
        <f t="shared" si="7"/>
        <v>211140.9563405361</v>
      </c>
      <c r="L83" s="9">
        <f t="shared" si="7"/>
        <v>4421.6177071909087</v>
      </c>
      <c r="M83" s="9">
        <f t="shared" si="7"/>
        <v>4273.6589506835244</v>
      </c>
      <c r="N83" s="9">
        <f t="shared" si="7"/>
        <v>4595.9472021998272</v>
      </c>
      <c r="O83" s="9">
        <f t="shared" si="7"/>
        <v>7405.476529813619</v>
      </c>
      <c r="P83" s="9">
        <f t="shared" si="7"/>
        <v>967.55452984263684</v>
      </c>
      <c r="Q83" s="9">
        <f t="shared" si="7"/>
        <v>80.511444396440311</v>
      </c>
      <c r="R83" s="9">
        <f t="shared" si="7"/>
        <v>17472564.958538473</v>
      </c>
      <c r="S83" s="9">
        <f t="shared" si="7"/>
        <v>63407.408629153389</v>
      </c>
      <c r="T83" s="9">
        <f t="shared" si="5"/>
        <v>90916.089593323413</v>
      </c>
      <c r="U83" s="9">
        <f t="shared" si="3"/>
        <v>162060.47480067285</v>
      </c>
      <c r="V83" s="9">
        <f t="shared" si="3"/>
        <v>1144668.7916727215</v>
      </c>
      <c r="W83" s="9">
        <f t="shared" si="3"/>
        <v>27599.892370887799</v>
      </c>
      <c r="X83" s="9">
        <f t="shared" si="3"/>
        <v>1968.1562071105291</v>
      </c>
      <c r="Y83" s="9">
        <f t="shared" si="3"/>
        <v>489698.53440241615</v>
      </c>
      <c r="Z83" s="9">
        <f t="shared" si="3"/>
        <v>15939.755023040558</v>
      </c>
      <c r="AA83" s="20"/>
      <c r="AB83" s="9">
        <v>2575333.2789032045</v>
      </c>
      <c r="AC83" s="9">
        <v>28.988631170333903</v>
      </c>
      <c r="AD83" s="9">
        <v>2.911652807517786E-2</v>
      </c>
      <c r="AE83" s="9">
        <v>232307.13432994368</v>
      </c>
      <c r="AF83" s="9">
        <v>3851718.8503013677</v>
      </c>
      <c r="AG83" s="9">
        <v>2.2527759861464496</v>
      </c>
      <c r="AH83" s="9">
        <v>368221.1661511985</v>
      </c>
      <c r="AI83" s="9">
        <v>11576.942164486727</v>
      </c>
      <c r="AJ83" s="9">
        <v>9474.1059975191693</v>
      </c>
      <c r="AK83" s="9">
        <v>11876.424413563542</v>
      </c>
      <c r="AL83" s="9">
        <v>19331.200193520308</v>
      </c>
      <c r="AM83" s="9">
        <v>13373.11294566282</v>
      </c>
      <c r="AN83" s="9">
        <v>358.2319136582509</v>
      </c>
      <c r="AO83" s="9">
        <v>41272332.713599682</v>
      </c>
      <c r="AP83" s="9">
        <v>2207638.2784638191</v>
      </c>
      <c r="AQ83" s="9">
        <v>3125954.7792830248</v>
      </c>
      <c r="AR83" s="9">
        <v>617428.76958615636</v>
      </c>
      <c r="AS83" s="9">
        <v>75929861.588359892</v>
      </c>
      <c r="AT83" s="9">
        <v>109843.83563264679</v>
      </c>
      <c r="AU83" s="9">
        <v>129904.84842423351</v>
      </c>
      <c r="AV83" s="9">
        <v>928460.21430066915</v>
      </c>
      <c r="AW83" s="9">
        <v>32662.737078609101</v>
      </c>
      <c r="AX83" s="20"/>
      <c r="AY83" s="9">
        <v>-427853.18386206892</v>
      </c>
      <c r="AZ83" s="9">
        <v>23.45129071906387</v>
      </c>
      <c r="BA83" s="9">
        <v>1.9524390965237261E-2</v>
      </c>
      <c r="BB83" s="9">
        <v>136974.86400682887</v>
      </c>
      <c r="BC83" s="9">
        <v>1684557.2615992848</v>
      </c>
      <c r="BD83" s="9">
        <v>1.3432886324848776</v>
      </c>
      <c r="BE83" s="9">
        <v>157080.2098106624</v>
      </c>
      <c r="BF83" s="9">
        <v>7155.3244572958183</v>
      </c>
      <c r="BG83" s="9">
        <v>5200.4470468356449</v>
      </c>
      <c r="BH83" s="9">
        <v>7280.4772113637146</v>
      </c>
      <c r="BI83" s="9">
        <v>11925.723663706689</v>
      </c>
      <c r="BJ83" s="9">
        <v>12405.558415820184</v>
      </c>
      <c r="BK83" s="9">
        <v>277.72046926181059</v>
      </c>
      <c r="BL83" s="9">
        <v>23799767.755061209</v>
      </c>
      <c r="BM83" s="9">
        <v>2144230.8698346657</v>
      </c>
      <c r="BN83" s="9">
        <v>3035038.6896897014</v>
      </c>
      <c r="BO83" s="9">
        <v>455368.29478548351</v>
      </c>
      <c r="BP83" s="9">
        <v>74785192.796687171</v>
      </c>
      <c r="BQ83" s="9">
        <v>82243.943261758992</v>
      </c>
      <c r="BR83" s="9">
        <v>127936.69221712298</v>
      </c>
      <c r="BS83" s="9">
        <v>438761.679898253</v>
      </c>
      <c r="BT83" s="9">
        <v>16722.982055568544</v>
      </c>
      <c r="BU83" s="20"/>
    </row>
    <row r="84" spans="2:73" x14ac:dyDescent="0.2">
      <c r="B84" s="4" t="s">
        <v>44</v>
      </c>
      <c r="C84" s="12">
        <v>17</v>
      </c>
      <c r="D84" s="19"/>
      <c r="E84" s="9">
        <f t="shared" si="7"/>
        <v>3201702.4399161441</v>
      </c>
      <c r="F84" s="9">
        <f t="shared" si="7"/>
        <v>5.9135417900853717</v>
      </c>
      <c r="G84" s="9">
        <f t="shared" si="7"/>
        <v>1.023266125886611E-2</v>
      </c>
      <c r="H84" s="9">
        <f t="shared" si="7"/>
        <v>101639.27774521874</v>
      </c>
      <c r="I84" s="9">
        <f t="shared" si="7"/>
        <v>2307665.8351811804</v>
      </c>
      <c r="J84" s="9">
        <f t="shared" si="7"/>
        <v>0.96841374860381202</v>
      </c>
      <c r="K84" s="9">
        <f t="shared" si="7"/>
        <v>224357.42695298101</v>
      </c>
      <c r="L84" s="9">
        <f t="shared" si="7"/>
        <v>4711.9420983256741</v>
      </c>
      <c r="M84" s="9">
        <f t="shared" si="7"/>
        <v>4557.1643305954349</v>
      </c>
      <c r="N84" s="9">
        <f t="shared" si="7"/>
        <v>4897.6844827921559</v>
      </c>
      <c r="O84" s="9">
        <f t="shared" si="7"/>
        <v>7906.5218829069872</v>
      </c>
      <c r="P84" s="9">
        <f t="shared" si="7"/>
        <v>1037.4935589055167</v>
      </c>
      <c r="Q84" s="9">
        <f t="shared" si="7"/>
        <v>86.020016111277926</v>
      </c>
      <c r="R84" s="9">
        <f t="shared" si="7"/>
        <v>18729463.935374923</v>
      </c>
      <c r="S84" s="9">
        <f t="shared" si="7"/>
        <v>68890.182287340984</v>
      </c>
      <c r="T84" s="9">
        <f t="shared" si="5"/>
        <v>98778.527740851976</v>
      </c>
      <c r="U84" s="9">
        <f t="shared" si="3"/>
        <v>172918.19312215666</v>
      </c>
      <c r="V84" s="9">
        <f t="shared" si="3"/>
        <v>1271372.0043507963</v>
      </c>
      <c r="W84" s="9">
        <f t="shared" si="3"/>
        <v>30088.229507674114</v>
      </c>
      <c r="X84" s="9">
        <f t="shared" si="3"/>
        <v>2272.4611471470562</v>
      </c>
      <c r="Y84" s="9">
        <f t="shared" si="3"/>
        <v>521427.28690723138</v>
      </c>
      <c r="Z84" s="9">
        <f t="shared" si="3"/>
        <v>16981.128867859563</v>
      </c>
      <c r="AA84" s="20"/>
      <c r="AB84" s="9">
        <v>2747108.4320626957</v>
      </c>
      <c r="AC84" s="9">
        <v>30.830538179090727</v>
      </c>
      <c r="AD84" s="9">
        <v>3.0977326659430683E-2</v>
      </c>
      <c r="AE84" s="9">
        <v>247175.07075247436</v>
      </c>
      <c r="AF84" s="9">
        <v>4097507.9256304195</v>
      </c>
      <c r="AG84" s="9">
        <v>2.3956579206189939</v>
      </c>
      <c r="AH84" s="9">
        <v>391255.14987680985</v>
      </c>
      <c r="AI84" s="9">
        <v>12314.474334202481</v>
      </c>
      <c r="AJ84" s="9">
        <v>10082.639317858309</v>
      </c>
      <c r="AK84" s="9">
        <v>12633.191519866101</v>
      </c>
      <c r="AL84" s="9">
        <v>20577.603275595342</v>
      </c>
      <c r="AM84" s="9">
        <v>14218.399375714467</v>
      </c>
      <c r="AN84" s="9">
        <v>381.09801470195168</v>
      </c>
      <c r="AO84" s="9">
        <v>44016717.175127462</v>
      </c>
      <c r="AP84" s="9">
        <v>2347135.481486673</v>
      </c>
      <c r="AQ84" s="9">
        <v>3323507.1355361608</v>
      </c>
      <c r="AR84" s="9">
        <v>656747.00633173296</v>
      </c>
      <c r="AS84" s="9">
        <v>80730639.350830913</v>
      </c>
      <c r="AT84" s="9">
        <v>117472.41922329309</v>
      </c>
      <c r="AU84" s="9">
        <v>138205.19662784028</v>
      </c>
      <c r="AV84" s="9">
        <v>987611.57179912552</v>
      </c>
      <c r="AW84" s="9">
        <v>34749.297301901155</v>
      </c>
      <c r="AX84" s="20"/>
      <c r="AY84" s="9">
        <v>-454594.00785344839</v>
      </c>
      <c r="AZ84" s="9">
        <v>24.916996389005355</v>
      </c>
      <c r="BA84" s="9">
        <v>2.0744665400564574E-2</v>
      </c>
      <c r="BB84" s="9">
        <v>145535.79300725562</v>
      </c>
      <c r="BC84" s="9">
        <v>1789842.0904492394</v>
      </c>
      <c r="BD84" s="9">
        <v>1.4272441720151818</v>
      </c>
      <c r="BE84" s="9">
        <v>166897.72292382884</v>
      </c>
      <c r="BF84" s="9">
        <v>7602.5322358768071</v>
      </c>
      <c r="BG84" s="9">
        <v>5525.4749872628745</v>
      </c>
      <c r="BH84" s="9">
        <v>7735.507037073945</v>
      </c>
      <c r="BI84" s="9">
        <v>12671.081392688355</v>
      </c>
      <c r="BJ84" s="9">
        <v>13180.90581680895</v>
      </c>
      <c r="BK84" s="9">
        <v>295.07799859067376</v>
      </c>
      <c r="BL84" s="9">
        <v>25287253.239752539</v>
      </c>
      <c r="BM84" s="9">
        <v>2278245.299199332</v>
      </c>
      <c r="BN84" s="9">
        <v>3224728.6077953088</v>
      </c>
      <c r="BO84" s="9">
        <v>483828.8132095763</v>
      </c>
      <c r="BP84" s="9">
        <v>79459267.346480116</v>
      </c>
      <c r="BQ84" s="9">
        <v>87384.189715618981</v>
      </c>
      <c r="BR84" s="9">
        <v>135932.73548069323</v>
      </c>
      <c r="BS84" s="9">
        <v>466184.28489189415</v>
      </c>
      <c r="BT84" s="9">
        <v>17768.168434041592</v>
      </c>
      <c r="BU84" s="20"/>
    </row>
    <row r="85" spans="2:73" x14ac:dyDescent="0.2">
      <c r="B85" s="4" t="s">
        <v>44</v>
      </c>
      <c r="C85" s="12">
        <v>18</v>
      </c>
      <c r="D85" s="19"/>
      <c r="E85" s="9">
        <f t="shared" si="7"/>
        <v>3435538.6561788586</v>
      </c>
      <c r="F85" s="9">
        <f t="shared" si="7"/>
        <v>6.289764114241521</v>
      </c>
      <c r="G85" s="9">
        <f t="shared" si="7"/>
        <v>1.0873214814933422E-2</v>
      </c>
      <c r="H85" s="9">
        <f t="shared" si="7"/>
        <v>107946.52066038109</v>
      </c>
      <c r="I85" s="9">
        <f t="shared" si="7"/>
        <v>2448173.5532742511</v>
      </c>
      <c r="J85" s="9">
        <f t="shared" si="7"/>
        <v>1.027341606463037</v>
      </c>
      <c r="K85" s="9">
        <f t="shared" si="7"/>
        <v>237573.90702560582</v>
      </c>
      <c r="L85" s="9">
        <f t="shared" si="7"/>
        <v>5002.2767709023683</v>
      </c>
      <c r="M85" s="9">
        <f t="shared" si="7"/>
        <v>4840.6810540502929</v>
      </c>
      <c r="N85" s="9">
        <f t="shared" si="7"/>
        <v>5199.4323996624016</v>
      </c>
      <c r="O85" s="9">
        <f t="shared" si="7"/>
        <v>8407.595265259235</v>
      </c>
      <c r="P85" s="9">
        <f t="shared" si="7"/>
        <v>1107.4391977918222</v>
      </c>
      <c r="Q85" s="9">
        <f t="shared" si="7"/>
        <v>91.528937392873388</v>
      </c>
      <c r="R85" s="9">
        <f t="shared" si="7"/>
        <v>19986489.45148113</v>
      </c>
      <c r="S85" s="9">
        <f t="shared" si="7"/>
        <v>74374.035895314999</v>
      </c>
      <c r="T85" s="9">
        <f t="shared" si="5"/>
        <v>106642.51457376452</v>
      </c>
      <c r="U85" s="9">
        <f t="shared" si="3"/>
        <v>183776.37526013702</v>
      </c>
      <c r="V85" s="9">
        <f t="shared" si="3"/>
        <v>1398114.750007391</v>
      </c>
      <c r="W85" s="9">
        <f t="shared" si="3"/>
        <v>32577.150554749736</v>
      </c>
      <c r="X85" s="9">
        <f t="shared" si="3"/>
        <v>2576.8809345629124</v>
      </c>
      <c r="Y85" s="9">
        <f t="shared" si="3"/>
        <v>553156.80055585073</v>
      </c>
      <c r="Z85" s="9">
        <f t="shared" si="3"/>
        <v>18022.532921233396</v>
      </c>
      <c r="AA85" s="20"/>
      <c r="AB85" s="9">
        <v>2954203.824334031</v>
      </c>
      <c r="AC85" s="9">
        <v>32.672466173188376</v>
      </c>
      <c r="AD85" s="9">
        <v>3.2838154650825326E-2</v>
      </c>
      <c r="AE85" s="9">
        <v>262043.24266806361</v>
      </c>
      <c r="AF85" s="9">
        <v>4343300.4725734461</v>
      </c>
      <c r="AG85" s="9">
        <v>2.5385413180085239</v>
      </c>
      <c r="AH85" s="9">
        <v>414289.1430626011</v>
      </c>
      <c r="AI85" s="9">
        <v>13052.016785360165</v>
      </c>
      <c r="AJ85" s="9">
        <v>10691.183981740392</v>
      </c>
      <c r="AK85" s="9">
        <v>13389.969262446581</v>
      </c>
      <c r="AL85" s="9">
        <v>21824.034386929256</v>
      </c>
      <c r="AM85" s="9">
        <v>15063.69241558953</v>
      </c>
      <c r="AN85" s="9">
        <v>403.9644653124102</v>
      </c>
      <c r="AO85" s="9">
        <v>46761228.175924994</v>
      </c>
      <c r="AP85" s="9">
        <v>2486633.7644593138</v>
      </c>
      <c r="AQ85" s="9">
        <v>3521061.0404746779</v>
      </c>
      <c r="AR85" s="9">
        <v>696065.70689380588</v>
      </c>
      <c r="AS85" s="9">
        <v>85531456.646280468</v>
      </c>
      <c r="AT85" s="9">
        <v>125101.58672422862</v>
      </c>
      <c r="AU85" s="9">
        <v>146505.65967882622</v>
      </c>
      <c r="AV85" s="9">
        <v>1046763.6904413855</v>
      </c>
      <c r="AW85" s="9">
        <v>36835.887733748008</v>
      </c>
      <c r="AX85" s="20"/>
      <c r="AY85" s="9">
        <v>-481334.83184482751</v>
      </c>
      <c r="AZ85" s="9">
        <v>26.382702058946855</v>
      </c>
      <c r="BA85" s="9">
        <v>2.1964939835891904E-2</v>
      </c>
      <c r="BB85" s="9">
        <v>154096.72200768252</v>
      </c>
      <c r="BC85" s="9">
        <v>1895126.9192991951</v>
      </c>
      <c r="BD85" s="9">
        <v>1.5111997115454869</v>
      </c>
      <c r="BE85" s="9">
        <v>176715.23603699528</v>
      </c>
      <c r="BF85" s="9">
        <v>8049.7400144577969</v>
      </c>
      <c r="BG85" s="9">
        <v>5850.5029276900996</v>
      </c>
      <c r="BH85" s="9">
        <v>8190.536862784179</v>
      </c>
      <c r="BI85" s="9">
        <v>13416.439121670021</v>
      </c>
      <c r="BJ85" s="9">
        <v>13956.253217797708</v>
      </c>
      <c r="BK85" s="9">
        <v>312.43552791953681</v>
      </c>
      <c r="BL85" s="9">
        <v>26774738.724443864</v>
      </c>
      <c r="BM85" s="9">
        <v>2412259.7285639988</v>
      </c>
      <c r="BN85" s="9">
        <v>3414418.5259009134</v>
      </c>
      <c r="BO85" s="9">
        <v>512289.33163366886</v>
      </c>
      <c r="BP85" s="9">
        <v>84133341.896273077</v>
      </c>
      <c r="BQ85" s="9">
        <v>92524.436169478882</v>
      </c>
      <c r="BR85" s="9">
        <v>143928.77874426331</v>
      </c>
      <c r="BS85" s="9">
        <v>493606.88988553477</v>
      </c>
      <c r="BT85" s="9">
        <v>18813.354812514612</v>
      </c>
      <c r="BU85" s="20"/>
    </row>
    <row r="86" spans="2:73" x14ac:dyDescent="0.2">
      <c r="B86" s="4" t="s">
        <v>44</v>
      </c>
      <c r="C86" s="12">
        <v>19</v>
      </c>
      <c r="D86" s="19"/>
      <c r="E86" s="9">
        <f t="shared" si="7"/>
        <v>3669374.8724415679</v>
      </c>
      <c r="F86" s="9">
        <f t="shared" si="7"/>
        <v>6.6784338595566481</v>
      </c>
      <c r="G86" s="9">
        <f t="shared" si="7"/>
        <v>1.1527407301858719E-2</v>
      </c>
      <c r="H86" s="9">
        <f t="shared" si="7"/>
        <v>114427.90231748339</v>
      </c>
      <c r="I86" s="9">
        <f t="shared" si="7"/>
        <v>2590978.169328318</v>
      </c>
      <c r="J86" s="9">
        <f t="shared" si="7"/>
        <v>1.08708566715526</v>
      </c>
      <c r="K86" s="9">
        <f t="shared" si="7"/>
        <v>250817.06673804848</v>
      </c>
      <c r="L86" s="9">
        <f t="shared" si="7"/>
        <v>5296.2063545370529</v>
      </c>
      <c r="M86" s="9">
        <f t="shared" si="7"/>
        <v>5131.3158372121352</v>
      </c>
      <c r="N86" s="9">
        <f t="shared" si="7"/>
        <v>5505.0114437546454</v>
      </c>
      <c r="O86" s="9">
        <f t="shared" si="7"/>
        <v>8918.8182531024613</v>
      </c>
      <c r="P86" s="9">
        <f t="shared" si="7"/>
        <v>1181.2434956046054</v>
      </c>
      <c r="Q86" s="9">
        <f t="shared" si="7"/>
        <v>97.164941982708399</v>
      </c>
      <c r="R86" s="9">
        <f t="shared" si="7"/>
        <v>21264997.545317274</v>
      </c>
      <c r="S86" s="9">
        <f t="shared" si="7"/>
        <v>80402.132253486663</v>
      </c>
      <c r="T86" s="9">
        <f t="shared" si="5"/>
        <v>115289.27317126933</v>
      </c>
      <c r="U86" s="9">
        <f t="shared" si="3"/>
        <v>195112.1733566164</v>
      </c>
      <c r="V86" s="9">
        <f t="shared" si="3"/>
        <v>1543265.8216849267</v>
      </c>
      <c r="W86" s="9">
        <f t="shared" si="3"/>
        <v>35173.481151535234</v>
      </c>
      <c r="X86" s="9">
        <f t="shared" si="3"/>
        <v>3002.1246770986181</v>
      </c>
      <c r="Y86" s="9">
        <f t="shared" si="3"/>
        <v>585434.49678565958</v>
      </c>
      <c r="Z86" s="9">
        <f t="shared" si="3"/>
        <v>19087.566178552162</v>
      </c>
      <c r="AA86" s="20"/>
      <c r="AB86" s="9">
        <v>3161299.2166053611</v>
      </c>
      <c r="AC86" s="9">
        <v>34.526841588444988</v>
      </c>
      <c r="AD86" s="9">
        <v>3.4712621573077945E-2</v>
      </c>
      <c r="AE86" s="9">
        <v>277085.55332559266</v>
      </c>
      <c r="AF86" s="9">
        <v>4591389.917477468</v>
      </c>
      <c r="AG86" s="9">
        <v>2.6822409182310514</v>
      </c>
      <c r="AH86" s="9">
        <v>437349.81588821003</v>
      </c>
      <c r="AI86" s="9">
        <v>13793.154147575835</v>
      </c>
      <c r="AJ86" s="9">
        <v>11306.846705329466</v>
      </c>
      <c r="AK86" s="9">
        <v>14150.578132249051</v>
      </c>
      <c r="AL86" s="9">
        <v>23080.615103754149</v>
      </c>
      <c r="AM86" s="9">
        <v>15912.844114391079</v>
      </c>
      <c r="AN86" s="9">
        <v>426.95799923110837</v>
      </c>
      <c r="AO86" s="9">
        <v>49527221.754452467</v>
      </c>
      <c r="AP86" s="9">
        <v>2626676.2901821523</v>
      </c>
      <c r="AQ86" s="9">
        <v>3719397.7171777915</v>
      </c>
      <c r="AR86" s="9">
        <v>735862.02341437794</v>
      </c>
      <c r="AS86" s="9">
        <v>90350682.267750949</v>
      </c>
      <c r="AT86" s="9">
        <v>132838.16377487406</v>
      </c>
      <c r="AU86" s="9">
        <v>154926.94668493207</v>
      </c>
      <c r="AV86" s="9">
        <v>1106463.991664835</v>
      </c>
      <c r="AW86" s="9">
        <v>38946.107369539815</v>
      </c>
      <c r="AX86" s="20"/>
      <c r="AY86" s="9">
        <v>-508075.65583620692</v>
      </c>
      <c r="AZ86" s="9">
        <v>27.84840772888834</v>
      </c>
      <c r="BA86" s="9">
        <v>2.3185214271219227E-2</v>
      </c>
      <c r="BB86" s="9">
        <v>162657.65100810927</v>
      </c>
      <c r="BC86" s="9">
        <v>2000411.7481491498</v>
      </c>
      <c r="BD86" s="9">
        <v>1.5951552510757914</v>
      </c>
      <c r="BE86" s="9">
        <v>186532.74915016154</v>
      </c>
      <c r="BF86" s="9">
        <v>8496.947793038782</v>
      </c>
      <c r="BG86" s="9">
        <v>6175.530868117331</v>
      </c>
      <c r="BH86" s="9">
        <v>8645.5666884944058</v>
      </c>
      <c r="BI86" s="9">
        <v>14161.796850651688</v>
      </c>
      <c r="BJ86" s="9">
        <v>14731.600618786473</v>
      </c>
      <c r="BK86" s="9">
        <v>329.79305724839998</v>
      </c>
      <c r="BL86" s="9">
        <v>28262224.209135193</v>
      </c>
      <c r="BM86" s="9">
        <v>2546274.1579286656</v>
      </c>
      <c r="BN86" s="9">
        <v>3604108.4440065222</v>
      </c>
      <c r="BO86" s="9">
        <v>540749.85005776153</v>
      </c>
      <c r="BP86" s="9">
        <v>88807416.446066022</v>
      </c>
      <c r="BQ86" s="9">
        <v>97664.682623338827</v>
      </c>
      <c r="BR86" s="9">
        <v>151924.82200783346</v>
      </c>
      <c r="BS86" s="9">
        <v>521029.49487917544</v>
      </c>
      <c r="BT86" s="9">
        <v>19858.541190987653</v>
      </c>
      <c r="BU86" s="20"/>
    </row>
    <row r="87" spans="2:73" x14ac:dyDescent="0.2">
      <c r="B87" s="5" t="s">
        <v>44</v>
      </c>
      <c r="C87" s="13">
        <v>20</v>
      </c>
      <c r="D87" s="19"/>
      <c r="E87" s="10">
        <f t="shared" si="7"/>
        <v>3903211.0887042778</v>
      </c>
      <c r="F87" s="10">
        <f t="shared" si="7"/>
        <v>7.054656183712769</v>
      </c>
      <c r="G87" s="10">
        <f t="shared" si="7"/>
        <v>1.2167960857926007E-2</v>
      </c>
      <c r="H87" s="10">
        <f t="shared" si="7"/>
        <v>120735.14523264547</v>
      </c>
      <c r="I87" s="10">
        <f t="shared" si="7"/>
        <v>2731485.8874213872</v>
      </c>
      <c r="J87" s="10">
        <f t="shared" si="7"/>
        <v>1.1460135250144834</v>
      </c>
      <c r="K87" s="10">
        <f t="shared" si="7"/>
        <v>264033.54681067291</v>
      </c>
      <c r="L87" s="10">
        <f t="shared" si="7"/>
        <v>5586.5410271137334</v>
      </c>
      <c r="M87" s="10">
        <f t="shared" si="7"/>
        <v>5414.832560666985</v>
      </c>
      <c r="N87" s="10">
        <f t="shared" si="7"/>
        <v>5806.7593606248847</v>
      </c>
      <c r="O87" s="10">
        <f t="shared" si="7"/>
        <v>9419.8916354546855</v>
      </c>
      <c r="P87" s="10">
        <f t="shared" si="7"/>
        <v>1251.1891344909036</v>
      </c>
      <c r="Q87" s="10">
        <f t="shared" si="7"/>
        <v>102.67386326430335</v>
      </c>
      <c r="R87" s="10">
        <f t="shared" si="7"/>
        <v>22522023.06142344</v>
      </c>
      <c r="S87" s="10">
        <f t="shared" si="7"/>
        <v>85885.985861460678</v>
      </c>
      <c r="T87" s="10">
        <f t="shared" si="5"/>
        <v>123153.26000418002</v>
      </c>
      <c r="U87" s="10">
        <f t="shared" si="5"/>
        <v>205970.35549459606</v>
      </c>
      <c r="V87" s="10">
        <f t="shared" si="5"/>
        <v>1670008.5673415214</v>
      </c>
      <c r="W87" s="10">
        <f t="shared" si="5"/>
        <v>37662.402198610784</v>
      </c>
      <c r="X87" s="10">
        <f t="shared" si="5"/>
        <v>3306.5444645141833</v>
      </c>
      <c r="Y87" s="10">
        <f t="shared" si="5"/>
        <v>617164.01043427794</v>
      </c>
      <c r="Z87" s="10">
        <f t="shared" si="5"/>
        <v>20128.970231925949</v>
      </c>
      <c r="AA87" s="20"/>
      <c r="AB87" s="10">
        <v>3368394.6088766912</v>
      </c>
      <c r="AC87" s="10">
        <v>36.368769582542612</v>
      </c>
      <c r="AD87" s="10">
        <v>3.657344956447256E-2</v>
      </c>
      <c r="AE87" s="10">
        <v>291953.72524118156</v>
      </c>
      <c r="AF87" s="10">
        <v>4837182.4644204918</v>
      </c>
      <c r="AG87" s="10">
        <v>2.8251243156205801</v>
      </c>
      <c r="AH87" s="10">
        <v>460383.80907400086</v>
      </c>
      <c r="AI87" s="10">
        <v>14530.696598733506</v>
      </c>
      <c r="AJ87" s="10">
        <v>11915.39136921154</v>
      </c>
      <c r="AK87" s="10">
        <v>14907.355874829525</v>
      </c>
      <c r="AL87" s="10">
        <v>24327.046215088041</v>
      </c>
      <c r="AM87" s="10">
        <v>16758.137154266133</v>
      </c>
      <c r="AN87" s="10">
        <v>449.82444984156655</v>
      </c>
      <c r="AO87" s="10">
        <v>52271732.755249947</v>
      </c>
      <c r="AP87" s="10">
        <v>2766174.5731547913</v>
      </c>
      <c r="AQ87" s="10">
        <v>3916951.6221163068</v>
      </c>
      <c r="AR87" s="10">
        <v>775180.72397645027</v>
      </c>
      <c r="AS87" s="10">
        <v>95151499.563200474</v>
      </c>
      <c r="AT87" s="10">
        <v>140467.3312758095</v>
      </c>
      <c r="AU87" s="10">
        <v>163227.40973591793</v>
      </c>
      <c r="AV87" s="10">
        <v>1165616.1103070944</v>
      </c>
      <c r="AW87" s="10">
        <v>41032.697801386639</v>
      </c>
      <c r="AX87" s="20"/>
      <c r="AY87" s="10">
        <v>-534816.47982758668</v>
      </c>
      <c r="AZ87" s="10">
        <v>29.314113398829843</v>
      </c>
      <c r="BA87" s="10">
        <v>2.4405488706546553E-2</v>
      </c>
      <c r="BB87" s="10">
        <v>171218.58000853608</v>
      </c>
      <c r="BC87" s="10">
        <v>2105696.5769991046</v>
      </c>
      <c r="BD87" s="10">
        <v>1.6791107906060967</v>
      </c>
      <c r="BE87" s="10">
        <v>196350.26226332795</v>
      </c>
      <c r="BF87" s="10">
        <v>8944.1555716197727</v>
      </c>
      <c r="BG87" s="10">
        <v>6500.5588085445552</v>
      </c>
      <c r="BH87" s="10">
        <v>9100.5965142046407</v>
      </c>
      <c r="BI87" s="10">
        <v>14907.154579633356</v>
      </c>
      <c r="BJ87" s="10">
        <v>15506.948019775229</v>
      </c>
      <c r="BK87" s="10">
        <v>347.1505865772632</v>
      </c>
      <c r="BL87" s="10">
        <v>29749709.693826508</v>
      </c>
      <c r="BM87" s="10">
        <v>2680288.5872933306</v>
      </c>
      <c r="BN87" s="10">
        <v>3793798.3621121268</v>
      </c>
      <c r="BO87" s="10">
        <v>569210.36848185421</v>
      </c>
      <c r="BP87" s="10">
        <v>93481490.995858952</v>
      </c>
      <c r="BQ87" s="10">
        <v>102804.92907719871</v>
      </c>
      <c r="BR87" s="10">
        <v>159920.86527140375</v>
      </c>
      <c r="BS87" s="10">
        <v>548452.09987281647</v>
      </c>
      <c r="BT87" s="10">
        <v>20903.727569460691</v>
      </c>
      <c r="BU87" s="20"/>
    </row>
    <row r="88" spans="2:73" x14ac:dyDescent="0.2">
      <c r="B88" s="7" t="s">
        <v>49</v>
      </c>
      <c r="C88" s="11">
        <v>1</v>
      </c>
      <c r="D88" s="19"/>
      <c r="E88" s="8">
        <f t="shared" si="7"/>
        <v>-310433.40603469044</v>
      </c>
      <c r="F88" s="8">
        <f t="shared" si="7"/>
        <v>-0.14310318036547232</v>
      </c>
      <c r="G88" s="8">
        <f t="shared" si="7"/>
        <v>-5.6553603825232205E-5</v>
      </c>
      <c r="H88" s="8">
        <f t="shared" si="7"/>
        <v>198.54831132114305</v>
      </c>
      <c r="I88" s="8">
        <f t="shared" si="7"/>
        <v>52754.043200723609</v>
      </c>
      <c r="J88" s="8">
        <f t="shared" si="7"/>
        <v>2.3170814956209068E-2</v>
      </c>
      <c r="K88" s="8">
        <f t="shared" si="7"/>
        <v>12743.725896966833</v>
      </c>
      <c r="L88" s="8">
        <f t="shared" si="7"/>
        <v>55.794285754396583</v>
      </c>
      <c r="M88" s="8">
        <f t="shared" si="7"/>
        <v>-0.3989717613707171</v>
      </c>
      <c r="N88" s="8">
        <f t="shared" si="7"/>
        <v>58.214133145299741</v>
      </c>
      <c r="O88" s="8">
        <f t="shared" si="7"/>
        <v>-140.87950384715623</v>
      </c>
      <c r="P88" s="8">
        <f t="shared" si="7"/>
        <v>-92.983323810702018</v>
      </c>
      <c r="Q88" s="8">
        <f t="shared" si="7"/>
        <v>-2.4906022943166821</v>
      </c>
      <c r="R88" s="8">
        <f t="shared" si="7"/>
        <v>-1446791.2403271976</v>
      </c>
      <c r="S88" s="8">
        <f t="shared" si="7"/>
        <v>-20474.268788619593</v>
      </c>
      <c r="T88" s="8">
        <f t="shared" si="5"/>
        <v>-29379.689260731277</v>
      </c>
      <c r="U88" s="8">
        <f t="shared" si="5"/>
        <v>-2235.1104220618872</v>
      </c>
      <c r="V88" s="8">
        <f t="shared" si="5"/>
        <v>-811415.035293872</v>
      </c>
      <c r="W88" s="8">
        <f t="shared" si="5"/>
        <v>-10054.876038338341</v>
      </c>
      <c r="X88" s="8">
        <f t="shared" si="5"/>
        <v>-2960.1798589473938</v>
      </c>
      <c r="Y88" s="8">
        <f t="shared" si="5"/>
        <v>12129.892221373251</v>
      </c>
      <c r="Z88" s="8">
        <f t="shared" si="5"/>
        <v>248.06723335665902</v>
      </c>
      <c r="AA88" s="20"/>
      <c r="AB88" s="8">
        <v>-337174.23002606974</v>
      </c>
      <c r="AC88" s="8">
        <v>1.3226024895760193</v>
      </c>
      <c r="AD88" s="8">
        <v>1.1637208315020962E-3</v>
      </c>
      <c r="AE88" s="8">
        <v>8759.4773117479454</v>
      </c>
      <c r="AF88" s="8">
        <v>158038.87205067888</v>
      </c>
      <c r="AG88" s="8">
        <v>0.10712635448651391</v>
      </c>
      <c r="AH88" s="8">
        <v>22561.239010133231</v>
      </c>
      <c r="AI88" s="8">
        <v>503.00206433538523</v>
      </c>
      <c r="AJ88" s="8">
        <v>324.62896866585709</v>
      </c>
      <c r="AK88" s="8">
        <v>513.2439588555319</v>
      </c>
      <c r="AL88" s="8">
        <v>604.47822513451172</v>
      </c>
      <c r="AM88" s="8">
        <v>682.36407717805912</v>
      </c>
      <c r="AN88" s="8">
        <v>14.866927034546476</v>
      </c>
      <c r="AO88" s="8">
        <v>40694.244364127888</v>
      </c>
      <c r="AP88" s="8">
        <v>113540.16057604698</v>
      </c>
      <c r="AQ88" s="8">
        <v>160310.22884487503</v>
      </c>
      <c r="AR88" s="8">
        <v>26225.408002030832</v>
      </c>
      <c r="AS88" s="8">
        <v>3862659.5144990762</v>
      </c>
      <c r="AT88" s="8">
        <v>-4914.6295844784045</v>
      </c>
      <c r="AU88" s="8">
        <v>5035.8634046227917</v>
      </c>
      <c r="AV88" s="8">
        <v>39552.49721501406</v>
      </c>
      <c r="AW88" s="8">
        <v>1293.253611829693</v>
      </c>
      <c r="AX88" s="20"/>
      <c r="AY88" s="8">
        <v>-26740.823991379308</v>
      </c>
      <c r="AZ88" s="8">
        <v>1.4657056699414917</v>
      </c>
      <c r="BA88" s="8">
        <v>1.2202744353273284E-3</v>
      </c>
      <c r="BB88" s="8">
        <v>8560.9290004268023</v>
      </c>
      <c r="BC88" s="8">
        <v>105284.82884995527</v>
      </c>
      <c r="BD88" s="8">
        <v>8.3955539530304837E-2</v>
      </c>
      <c r="BE88" s="8">
        <v>9817.5131131663984</v>
      </c>
      <c r="BF88" s="8">
        <v>447.20777858098864</v>
      </c>
      <c r="BG88" s="8">
        <v>325.0279404272278</v>
      </c>
      <c r="BH88" s="8">
        <v>455.02982571023216</v>
      </c>
      <c r="BI88" s="8">
        <v>745.35772898166795</v>
      </c>
      <c r="BJ88" s="8">
        <v>775.34740098876114</v>
      </c>
      <c r="BK88" s="8">
        <v>17.357529328863158</v>
      </c>
      <c r="BL88" s="8">
        <v>1487485.4846913256</v>
      </c>
      <c r="BM88" s="8">
        <v>134014.42936466658</v>
      </c>
      <c r="BN88" s="8">
        <v>189689.91810560631</v>
      </c>
      <c r="BO88" s="8">
        <v>28460.518424092719</v>
      </c>
      <c r="BP88" s="8">
        <v>4674074.5497929482</v>
      </c>
      <c r="BQ88" s="8">
        <v>5140.2464538599361</v>
      </c>
      <c r="BR88" s="8">
        <v>7996.0432635701854</v>
      </c>
      <c r="BS88" s="8">
        <v>27422.604993640809</v>
      </c>
      <c r="BT88" s="8">
        <v>1045.186378473034</v>
      </c>
      <c r="BU88" s="20"/>
    </row>
    <row r="89" spans="2:73" x14ac:dyDescent="0.2">
      <c r="B89" s="4" t="s">
        <v>49</v>
      </c>
      <c r="C89" s="12">
        <v>2</v>
      </c>
      <c r="D89" s="19"/>
      <c r="E89" s="9">
        <f t="shared" ref="E89:S105" si="8">AB89-AY89</f>
        <v>-109864.25015648582</v>
      </c>
      <c r="F89" s="9">
        <f t="shared" si="8"/>
        <v>0.23322672592805604</v>
      </c>
      <c r="G89" s="9">
        <f t="shared" si="8"/>
        <v>5.8435292920753579E-4</v>
      </c>
      <c r="H89" s="9">
        <f t="shared" si="8"/>
        <v>6501.7162095822896</v>
      </c>
      <c r="I89" s="9">
        <f t="shared" si="8"/>
        <v>193339.85138744724</v>
      </c>
      <c r="J89" s="9">
        <f t="shared" si="8"/>
        <v>8.2139832995418133E-2</v>
      </c>
      <c r="K89" s="9">
        <f t="shared" si="8"/>
        <v>25890.158773751667</v>
      </c>
      <c r="L89" s="9">
        <f t="shared" si="8"/>
        <v>346.04867006679308</v>
      </c>
      <c r="M89" s="9">
        <f t="shared" si="8"/>
        <v>283.09679893425869</v>
      </c>
      <c r="N89" s="9">
        <f t="shared" si="8"/>
        <v>359.87729801259945</v>
      </c>
      <c r="O89" s="9">
        <f t="shared" si="8"/>
        <v>360.21922104668761</v>
      </c>
      <c r="P89" s="9">
        <f t="shared" si="8"/>
        <v>-22.854637444904029</v>
      </c>
      <c r="Q89" s="9">
        <f t="shared" si="8"/>
        <v>3.0292440446066422</v>
      </c>
      <c r="R89" s="9">
        <f t="shared" si="8"/>
        <v>-190050.68392439466</v>
      </c>
      <c r="S89" s="9">
        <f t="shared" si="8"/>
        <v>-14988.039927039208</v>
      </c>
      <c r="T89" s="9">
        <f t="shared" si="5"/>
        <v>-21512.655606862565</v>
      </c>
      <c r="U89" s="9">
        <f t="shared" si="5"/>
        <v>8630.2835393762216</v>
      </c>
      <c r="V89" s="9">
        <f t="shared" si="5"/>
        <v>-684627.15156674385</v>
      </c>
      <c r="W89" s="9">
        <f t="shared" si="5"/>
        <v>-7568.1825069666756</v>
      </c>
      <c r="X89" s="9">
        <f t="shared" si="5"/>
        <v>-2656.016545274786</v>
      </c>
      <c r="Y89" s="9">
        <f t="shared" si="5"/>
        <v>43873.449298936524</v>
      </c>
      <c r="Z89" s="9">
        <f t="shared" si="5"/>
        <v>1289.5506581583177</v>
      </c>
      <c r="AA89" s="20"/>
      <c r="AB89" s="9">
        <v>-163345.89813924444</v>
      </c>
      <c r="AC89" s="9">
        <v>3.1646380658110393</v>
      </c>
      <c r="AD89" s="9">
        <v>3.0249017998621925E-3</v>
      </c>
      <c r="AE89" s="9">
        <v>23623.574210435894</v>
      </c>
      <c r="AF89" s="9">
        <v>403909.50908735779</v>
      </c>
      <c r="AG89" s="9">
        <v>0.25005091205602781</v>
      </c>
      <c r="AH89" s="9">
        <v>45525.185000084464</v>
      </c>
      <c r="AI89" s="9">
        <v>1240.4642272287704</v>
      </c>
      <c r="AJ89" s="9">
        <v>933.15267978871429</v>
      </c>
      <c r="AK89" s="9">
        <v>1269.9369494330638</v>
      </c>
      <c r="AL89" s="9">
        <v>1850.9346790100235</v>
      </c>
      <c r="AM89" s="9">
        <v>1527.8401645326182</v>
      </c>
      <c r="AN89" s="9">
        <v>37.744302702332959</v>
      </c>
      <c r="AO89" s="9">
        <v>2784920.2854582565</v>
      </c>
      <c r="AP89" s="9">
        <v>253040.81880229394</v>
      </c>
      <c r="AQ89" s="9">
        <v>357867.18060435005</v>
      </c>
      <c r="AR89" s="9">
        <v>65551.32038756166</v>
      </c>
      <c r="AS89" s="9">
        <v>8663521.9480191525</v>
      </c>
      <c r="AT89" s="9">
        <v>2712.3104007531965</v>
      </c>
      <c r="AU89" s="9">
        <v>13336.069981865585</v>
      </c>
      <c r="AV89" s="9">
        <v>98718.659286218142</v>
      </c>
      <c r="AW89" s="9">
        <v>3379.9234151043856</v>
      </c>
      <c r="AX89" s="20"/>
      <c r="AY89" s="9">
        <v>-53481.647982758615</v>
      </c>
      <c r="AZ89" s="9">
        <v>2.9314113398829833</v>
      </c>
      <c r="BA89" s="9">
        <v>2.4405488706546567E-3</v>
      </c>
      <c r="BB89" s="9">
        <v>17121.858000853605</v>
      </c>
      <c r="BC89" s="9">
        <v>210569.65769991055</v>
      </c>
      <c r="BD89" s="9">
        <v>0.16791107906060967</v>
      </c>
      <c r="BE89" s="9">
        <v>19635.026226332797</v>
      </c>
      <c r="BF89" s="9">
        <v>894.41555716197729</v>
      </c>
      <c r="BG89" s="9">
        <v>650.05588085445561</v>
      </c>
      <c r="BH89" s="9">
        <v>910.05965142046432</v>
      </c>
      <c r="BI89" s="9">
        <v>1490.7154579633359</v>
      </c>
      <c r="BJ89" s="9">
        <v>1550.6948019775223</v>
      </c>
      <c r="BK89" s="9">
        <v>34.715058657726317</v>
      </c>
      <c r="BL89" s="9">
        <v>2974970.9693826512</v>
      </c>
      <c r="BM89" s="9">
        <v>268028.85872933315</v>
      </c>
      <c r="BN89" s="9">
        <v>379379.83621121262</v>
      </c>
      <c r="BO89" s="9">
        <v>56921.036848185438</v>
      </c>
      <c r="BP89" s="9">
        <v>9348149.0995858964</v>
      </c>
      <c r="BQ89" s="9">
        <v>10280.492907719872</v>
      </c>
      <c r="BR89" s="9">
        <v>15992.086527140371</v>
      </c>
      <c r="BS89" s="9">
        <v>54845.209987281618</v>
      </c>
      <c r="BT89" s="9">
        <v>2090.372756946068</v>
      </c>
      <c r="BU89" s="20"/>
    </row>
    <row r="90" spans="2:73" x14ac:dyDescent="0.2">
      <c r="B90" s="4" t="s">
        <v>49</v>
      </c>
      <c r="C90" s="12">
        <v>3</v>
      </c>
      <c r="D90" s="19"/>
      <c r="E90" s="9">
        <f t="shared" si="8"/>
        <v>125000.37967560449</v>
      </c>
      <c r="F90" s="9">
        <f t="shared" si="8"/>
        <v>0.60957761756258577</v>
      </c>
      <c r="G90" s="9">
        <f t="shared" si="8"/>
        <v>1.2252888693823055E-3</v>
      </c>
      <c r="H90" s="9">
        <f t="shared" si="8"/>
        <v>12805.119600903428</v>
      </c>
      <c r="I90" s="9">
        <f t="shared" si="8"/>
        <v>333929.13118817064</v>
      </c>
      <c r="J90" s="9">
        <f t="shared" si="8"/>
        <v>0.14111031395162726</v>
      </c>
      <c r="K90" s="9">
        <f t="shared" si="8"/>
        <v>39036.601110718475</v>
      </c>
      <c r="L90" s="9">
        <f t="shared" si="8"/>
        <v>636.31333582118918</v>
      </c>
      <c r="M90" s="9">
        <f t="shared" si="8"/>
        <v>566.60391317288736</v>
      </c>
      <c r="N90" s="9">
        <f t="shared" si="8"/>
        <v>661.55109915789899</v>
      </c>
      <c r="O90" s="9">
        <f t="shared" si="8"/>
        <v>861.34597519953286</v>
      </c>
      <c r="P90" s="9">
        <f t="shared" si="8"/>
        <v>47.28065874439244</v>
      </c>
      <c r="Q90" s="9">
        <f t="shared" si="8"/>
        <v>8.5494399502899654</v>
      </c>
      <c r="R90" s="9">
        <f t="shared" si="8"/>
        <v>1066816.4117484102</v>
      </c>
      <c r="S90" s="9">
        <f t="shared" si="8"/>
        <v>-9500.7311156589421</v>
      </c>
      <c r="T90" s="9">
        <f t="shared" si="5"/>
        <v>-13644.073267593747</v>
      </c>
      <c r="U90" s="9">
        <f t="shared" si="5"/>
        <v>19496.141317314366</v>
      </c>
      <c r="V90" s="9">
        <f t="shared" si="5"/>
        <v>-557799.73486061953</v>
      </c>
      <c r="W90" s="9">
        <f t="shared" si="5"/>
        <v>-5080.9050653050199</v>
      </c>
      <c r="X90" s="9">
        <f t="shared" si="5"/>
        <v>-2351.7383842221861</v>
      </c>
      <c r="Y90" s="9">
        <f t="shared" si="5"/>
        <v>75617.76752030979</v>
      </c>
      <c r="Z90" s="9">
        <f t="shared" si="5"/>
        <v>2331.0642915149751</v>
      </c>
      <c r="AA90" s="20"/>
      <c r="AB90" s="9">
        <v>44777.90770146656</v>
      </c>
      <c r="AC90" s="9">
        <v>5.0066946273870583</v>
      </c>
      <c r="AD90" s="9">
        <v>4.8861121753642888E-3</v>
      </c>
      <c r="AE90" s="9">
        <v>38487.906602183844</v>
      </c>
      <c r="AF90" s="9">
        <v>649783.61773803667</v>
      </c>
      <c r="AG90" s="9">
        <v>0.39297693254254173</v>
      </c>
      <c r="AH90" s="9">
        <v>68489.140450217688</v>
      </c>
      <c r="AI90" s="9">
        <v>1977.9366715641554</v>
      </c>
      <c r="AJ90" s="9">
        <v>1541.687734454571</v>
      </c>
      <c r="AK90" s="9">
        <v>2026.6405762885954</v>
      </c>
      <c r="AL90" s="9">
        <v>3097.4191621445361</v>
      </c>
      <c r="AM90" s="9">
        <v>2373.322861710677</v>
      </c>
      <c r="AN90" s="9">
        <v>60.622027936879427</v>
      </c>
      <c r="AO90" s="9">
        <v>5529272.8658223851</v>
      </c>
      <c r="AP90" s="9">
        <v>392542.55697834084</v>
      </c>
      <c r="AQ90" s="9">
        <v>555425.68104922504</v>
      </c>
      <c r="AR90" s="9">
        <v>104877.6965895925</v>
      </c>
      <c r="AS90" s="9">
        <v>13464423.914518228</v>
      </c>
      <c r="AT90" s="9">
        <v>10339.83429627479</v>
      </c>
      <c r="AU90" s="9">
        <v>21636.391406488372</v>
      </c>
      <c r="AV90" s="9">
        <v>157885.58250123225</v>
      </c>
      <c r="AW90" s="9">
        <v>5466.6234269340785</v>
      </c>
      <c r="AX90" s="20"/>
      <c r="AY90" s="9">
        <v>-80222.471974137938</v>
      </c>
      <c r="AZ90" s="9">
        <v>4.3971170098244725</v>
      </c>
      <c r="BA90" s="9">
        <v>3.6608233059819834E-3</v>
      </c>
      <c r="BB90" s="9">
        <v>25682.787001280416</v>
      </c>
      <c r="BC90" s="9">
        <v>315854.48654986604</v>
      </c>
      <c r="BD90" s="9">
        <v>0.25186661859091447</v>
      </c>
      <c r="BE90" s="9">
        <v>29452.539339499217</v>
      </c>
      <c r="BF90" s="9">
        <v>1341.6233357429662</v>
      </c>
      <c r="BG90" s="9">
        <v>975.08382128168364</v>
      </c>
      <c r="BH90" s="9">
        <v>1365.0894771306964</v>
      </c>
      <c r="BI90" s="9">
        <v>2236.0731869450033</v>
      </c>
      <c r="BJ90" s="9">
        <v>2326.0422029662845</v>
      </c>
      <c r="BK90" s="9">
        <v>52.072587986589461</v>
      </c>
      <c r="BL90" s="9">
        <v>4462456.4540739749</v>
      </c>
      <c r="BM90" s="9">
        <v>402043.28809399978</v>
      </c>
      <c r="BN90" s="9">
        <v>569069.75431681878</v>
      </c>
      <c r="BO90" s="9">
        <v>85381.555272278129</v>
      </c>
      <c r="BP90" s="9">
        <v>14022223.649378847</v>
      </c>
      <c r="BQ90" s="9">
        <v>15420.73936157981</v>
      </c>
      <c r="BR90" s="9">
        <v>23988.129790710558</v>
      </c>
      <c r="BS90" s="9">
        <v>82267.814980922456</v>
      </c>
      <c r="BT90" s="9">
        <v>3135.5591354191033</v>
      </c>
      <c r="BU90" s="20"/>
    </row>
    <row r="91" spans="2:73" x14ac:dyDescent="0.2">
      <c r="B91" s="4" t="s">
        <v>49</v>
      </c>
      <c r="C91" s="12">
        <v>4</v>
      </c>
      <c r="D91" s="19"/>
      <c r="E91" s="9">
        <f t="shared" si="8"/>
        <v>325569.53555380914</v>
      </c>
      <c r="F91" s="9">
        <f t="shared" si="8"/>
        <v>0.98590752385611058</v>
      </c>
      <c r="G91" s="9">
        <f t="shared" si="8"/>
        <v>1.8661954024150711E-3</v>
      </c>
      <c r="H91" s="9">
        <f t="shared" si="8"/>
        <v>19108.287499164573</v>
      </c>
      <c r="I91" s="9">
        <f t="shared" si="8"/>
        <v>474514.93937489443</v>
      </c>
      <c r="J91" s="9">
        <f t="shared" si="8"/>
        <v>0.20007933199083633</v>
      </c>
      <c r="K91" s="9">
        <f t="shared" si="8"/>
        <v>52183.03398750331</v>
      </c>
      <c r="L91" s="9">
        <f t="shared" si="8"/>
        <v>926.56772013358636</v>
      </c>
      <c r="M91" s="9">
        <f t="shared" si="8"/>
        <v>850.09968386851688</v>
      </c>
      <c r="N91" s="9">
        <f t="shared" si="8"/>
        <v>963.21426402519887</v>
      </c>
      <c r="O91" s="9">
        <f t="shared" si="8"/>
        <v>1362.4447000933756</v>
      </c>
      <c r="P91" s="9">
        <f t="shared" si="8"/>
        <v>117.40934511019168</v>
      </c>
      <c r="Q91" s="9">
        <f t="shared" si="8"/>
        <v>14.069286289213267</v>
      </c>
      <c r="R91" s="9">
        <f t="shared" si="8"/>
        <v>2323556.9681512099</v>
      </c>
      <c r="S91" s="9">
        <f t="shared" si="8"/>
        <v>-4014.5022540785139</v>
      </c>
      <c r="T91" s="9">
        <f t="shared" si="5"/>
        <v>-5777.0396137251519</v>
      </c>
      <c r="U91" s="9">
        <f t="shared" si="5"/>
        <v>30361.535278752446</v>
      </c>
      <c r="V91" s="9">
        <f t="shared" si="5"/>
        <v>-431011.85113349184</v>
      </c>
      <c r="W91" s="9">
        <f t="shared" si="5"/>
        <v>-2594.2115339333468</v>
      </c>
      <c r="X91" s="9">
        <f t="shared" si="5"/>
        <v>-2047.5750705495775</v>
      </c>
      <c r="Y91" s="9">
        <f t="shared" si="5"/>
        <v>107361.32459787306</v>
      </c>
      <c r="Z91" s="9">
        <f t="shared" si="5"/>
        <v>3372.5477163166361</v>
      </c>
      <c r="AA91" s="20"/>
      <c r="AB91" s="9">
        <v>218606.23958829188</v>
      </c>
      <c r="AC91" s="9">
        <v>6.8487302036220772</v>
      </c>
      <c r="AD91" s="9">
        <v>6.7472931437243845E-3</v>
      </c>
      <c r="AE91" s="9">
        <v>53352.003500871782</v>
      </c>
      <c r="AF91" s="9">
        <v>895654.25477471552</v>
      </c>
      <c r="AG91" s="9">
        <v>0.53590149011205568</v>
      </c>
      <c r="AH91" s="9">
        <v>91453.086440168903</v>
      </c>
      <c r="AI91" s="9">
        <v>2715.3988344575409</v>
      </c>
      <c r="AJ91" s="9">
        <v>2150.2114455774281</v>
      </c>
      <c r="AK91" s="9">
        <v>2783.3335668661275</v>
      </c>
      <c r="AL91" s="9">
        <v>4343.8756160200473</v>
      </c>
      <c r="AM91" s="9">
        <v>3218.7989490652362</v>
      </c>
      <c r="AN91" s="9">
        <v>83.499403604665901</v>
      </c>
      <c r="AO91" s="9">
        <v>8273498.9069165122</v>
      </c>
      <c r="AP91" s="9">
        <v>532043.21520458779</v>
      </c>
      <c r="AQ91" s="9">
        <v>752982.63280870009</v>
      </c>
      <c r="AR91" s="9">
        <v>144203.60897512332</v>
      </c>
      <c r="AS91" s="9">
        <v>18265286.348038301</v>
      </c>
      <c r="AT91" s="9">
        <v>17966.774281506398</v>
      </c>
      <c r="AU91" s="9">
        <v>29936.597983731164</v>
      </c>
      <c r="AV91" s="9">
        <v>217051.74457243629</v>
      </c>
      <c r="AW91" s="9">
        <v>7553.293230208772</v>
      </c>
      <c r="AX91" s="20"/>
      <c r="AY91" s="9">
        <v>-106963.29596551723</v>
      </c>
      <c r="AZ91" s="9">
        <v>5.8628226797659666</v>
      </c>
      <c r="BA91" s="9">
        <v>4.8810977413093135E-3</v>
      </c>
      <c r="BB91" s="9">
        <v>34243.716001707209</v>
      </c>
      <c r="BC91" s="9">
        <v>421139.31539982109</v>
      </c>
      <c r="BD91" s="9">
        <v>0.33582215812121935</v>
      </c>
      <c r="BE91" s="9">
        <v>39270.052452665594</v>
      </c>
      <c r="BF91" s="9">
        <v>1788.8311143239546</v>
      </c>
      <c r="BG91" s="9">
        <v>1300.1117617089112</v>
      </c>
      <c r="BH91" s="9">
        <v>1820.1193028409286</v>
      </c>
      <c r="BI91" s="9">
        <v>2981.4309159266718</v>
      </c>
      <c r="BJ91" s="9">
        <v>3101.3896039550445</v>
      </c>
      <c r="BK91" s="9">
        <v>69.430117315452634</v>
      </c>
      <c r="BL91" s="9">
        <v>5949941.9387653023</v>
      </c>
      <c r="BM91" s="9">
        <v>536057.7174586663</v>
      </c>
      <c r="BN91" s="9">
        <v>758759.67242242524</v>
      </c>
      <c r="BO91" s="9">
        <v>113842.07369637088</v>
      </c>
      <c r="BP91" s="9">
        <v>18696298.199171793</v>
      </c>
      <c r="BQ91" s="9">
        <v>20560.985815439744</v>
      </c>
      <c r="BR91" s="9">
        <v>31984.173054280742</v>
      </c>
      <c r="BS91" s="9">
        <v>109690.41997456324</v>
      </c>
      <c r="BT91" s="9">
        <v>4180.7455138921359</v>
      </c>
      <c r="BU91" s="20"/>
    </row>
    <row r="92" spans="2:73" x14ac:dyDescent="0.2">
      <c r="B92" s="4" t="s">
        <v>49</v>
      </c>
      <c r="C92" s="12">
        <v>5</v>
      </c>
      <c r="D92" s="19"/>
      <c r="E92" s="9">
        <f t="shared" si="8"/>
        <v>594729.63933978532</v>
      </c>
      <c r="F92" s="9">
        <f t="shared" si="8"/>
        <v>1.3747268219906372</v>
      </c>
      <c r="G92" s="9">
        <f t="shared" si="8"/>
        <v>2.5207996805898438E-3</v>
      </c>
      <c r="H92" s="9">
        <f t="shared" si="8"/>
        <v>25586.065125485729</v>
      </c>
      <c r="I92" s="9">
        <f t="shared" si="8"/>
        <v>617404.58875061851</v>
      </c>
      <c r="J92" s="9">
        <f t="shared" si="8"/>
        <v>0.2598674786970453</v>
      </c>
      <c r="K92" s="9">
        <f t="shared" si="8"/>
        <v>65356.165424470179</v>
      </c>
      <c r="L92" s="9">
        <f t="shared" si="8"/>
        <v>1220.4375783879832</v>
      </c>
      <c r="M92" s="9">
        <f t="shared" si="8"/>
        <v>1140.7362013571471</v>
      </c>
      <c r="N92" s="9">
        <f t="shared" si="8"/>
        <v>1268.7298286705</v>
      </c>
      <c r="O92" s="9">
        <f t="shared" si="8"/>
        <v>1873.749088996221</v>
      </c>
      <c r="P92" s="9">
        <f t="shared" si="8"/>
        <v>191.40991004948819</v>
      </c>
      <c r="Q92" s="9">
        <f t="shared" si="8"/>
        <v>19.716915069896586</v>
      </c>
      <c r="R92" s="9">
        <f t="shared" si="8"/>
        <v>3602033.1808240162</v>
      </c>
      <c r="S92" s="9">
        <f t="shared" si="8"/>
        <v>2018.1292573021492</v>
      </c>
      <c r="T92" s="9">
        <f t="shared" si="5"/>
        <v>2875.8631755436072</v>
      </c>
      <c r="U92" s="9">
        <f t="shared" si="5"/>
        <v>41705.472831690626</v>
      </c>
      <c r="V92" s="9">
        <f t="shared" si="5"/>
        <v>-285736.57542736083</v>
      </c>
      <c r="W92" s="9">
        <f t="shared" si="5"/>
        <v>1.0593677283141005</v>
      </c>
      <c r="X92" s="9">
        <f t="shared" si="5"/>
        <v>-1622.3581069969805</v>
      </c>
      <c r="Y92" s="9">
        <f t="shared" si="5"/>
        <v>139654.58654424627</v>
      </c>
      <c r="Z92" s="9">
        <f t="shared" si="5"/>
        <v>4437.720762173295</v>
      </c>
      <c r="AA92" s="20"/>
      <c r="AB92" s="9">
        <v>461025.51938288868</v>
      </c>
      <c r="AC92" s="9">
        <v>8.7032551716980979</v>
      </c>
      <c r="AD92" s="9">
        <v>8.6221718572264822E-3</v>
      </c>
      <c r="AE92" s="9">
        <v>68390.71012761975</v>
      </c>
      <c r="AF92" s="9">
        <v>1143828.7330003947</v>
      </c>
      <c r="AG92" s="9">
        <v>0.67964517634856947</v>
      </c>
      <c r="AH92" s="9">
        <v>114443.73099030217</v>
      </c>
      <c r="AI92" s="9">
        <v>3456.4764712929264</v>
      </c>
      <c r="AJ92" s="9">
        <v>2765.8759034932859</v>
      </c>
      <c r="AK92" s="9">
        <v>3543.8789572216601</v>
      </c>
      <c r="AL92" s="9">
        <v>5600.5377339045599</v>
      </c>
      <c r="AM92" s="9">
        <v>4068.1469149932955</v>
      </c>
      <c r="AN92" s="9">
        <v>106.50456171421239</v>
      </c>
      <c r="AO92" s="9">
        <v>11039460.604280643</v>
      </c>
      <c r="AP92" s="9">
        <v>672090.27608063479</v>
      </c>
      <c r="AQ92" s="9">
        <v>951325.4537035753</v>
      </c>
      <c r="AR92" s="9">
        <v>184008.06495215418</v>
      </c>
      <c r="AS92" s="9">
        <v>23084636.173537377</v>
      </c>
      <c r="AT92" s="9">
        <v>25702.291637027993</v>
      </c>
      <c r="AU92" s="9">
        <v>38357.858210853956</v>
      </c>
      <c r="AV92" s="9">
        <v>276767.61151245038</v>
      </c>
      <c r="AW92" s="9">
        <v>9663.6526545384677</v>
      </c>
      <c r="AX92" s="20"/>
      <c r="AY92" s="9">
        <v>-133704.11995689667</v>
      </c>
      <c r="AZ92" s="9">
        <v>7.3285283497074607</v>
      </c>
      <c r="BA92" s="9">
        <v>6.1013721766366383E-3</v>
      </c>
      <c r="BB92" s="9">
        <v>42804.645002134021</v>
      </c>
      <c r="BC92" s="9">
        <v>526424.14424977615</v>
      </c>
      <c r="BD92" s="9">
        <v>0.41977769765152417</v>
      </c>
      <c r="BE92" s="9">
        <v>49087.565565831988</v>
      </c>
      <c r="BF92" s="9">
        <v>2236.0388929049432</v>
      </c>
      <c r="BG92" s="9">
        <v>1625.1397021361388</v>
      </c>
      <c r="BH92" s="9">
        <v>2275.1491285511602</v>
      </c>
      <c r="BI92" s="9">
        <v>3726.7886449083389</v>
      </c>
      <c r="BJ92" s="9">
        <v>3876.7370049438073</v>
      </c>
      <c r="BK92" s="9">
        <v>86.787646644315799</v>
      </c>
      <c r="BL92" s="9">
        <v>7437427.4234566269</v>
      </c>
      <c r="BM92" s="9">
        <v>670072.14682333264</v>
      </c>
      <c r="BN92" s="9">
        <v>948449.59052803169</v>
      </c>
      <c r="BO92" s="9">
        <v>142302.59212046355</v>
      </c>
      <c r="BP92" s="9">
        <v>23370372.748964738</v>
      </c>
      <c r="BQ92" s="9">
        <v>25701.232269299679</v>
      </c>
      <c r="BR92" s="9">
        <v>39980.216317850936</v>
      </c>
      <c r="BS92" s="9">
        <v>137113.02496820412</v>
      </c>
      <c r="BT92" s="9">
        <v>5225.9318923651726</v>
      </c>
      <c r="BU92" s="20"/>
    </row>
    <row r="93" spans="2:73" x14ac:dyDescent="0.2">
      <c r="B93" s="4" t="s">
        <v>49</v>
      </c>
      <c r="C93" s="12">
        <v>6</v>
      </c>
      <c r="D93" s="19"/>
      <c r="E93" s="9">
        <f t="shared" si="8"/>
        <v>795298.79521798971</v>
      </c>
      <c r="F93" s="9">
        <f t="shared" si="8"/>
        <v>1.7510567282841709</v>
      </c>
      <c r="G93" s="9">
        <f t="shared" si="8"/>
        <v>3.1617062136226094E-3</v>
      </c>
      <c r="H93" s="9">
        <f t="shared" si="8"/>
        <v>31889.233023746834</v>
      </c>
      <c r="I93" s="9">
        <f t="shared" si="8"/>
        <v>757990.3969373412</v>
      </c>
      <c r="J93" s="9">
        <f t="shared" si="8"/>
        <v>0.31883649673625447</v>
      </c>
      <c r="K93" s="9">
        <f t="shared" si="8"/>
        <v>78502.59830125497</v>
      </c>
      <c r="L93" s="9">
        <f t="shared" si="8"/>
        <v>1510.6919627003786</v>
      </c>
      <c r="M93" s="9">
        <f t="shared" si="8"/>
        <v>1424.2319720527748</v>
      </c>
      <c r="N93" s="9">
        <f t="shared" si="8"/>
        <v>1570.3929935377978</v>
      </c>
      <c r="O93" s="9">
        <f t="shared" si="8"/>
        <v>2374.8478138900655</v>
      </c>
      <c r="P93" s="9">
        <f t="shared" si="8"/>
        <v>261.5385964152847</v>
      </c>
      <c r="Q93" s="9">
        <f t="shared" si="8"/>
        <v>25.23676140881993</v>
      </c>
      <c r="R93" s="9">
        <f t="shared" si="8"/>
        <v>4858773.7372268196</v>
      </c>
      <c r="S93" s="9">
        <f t="shared" si="8"/>
        <v>7504.3581188821699</v>
      </c>
      <c r="T93" s="9">
        <f t="shared" si="5"/>
        <v>10742.896829412552</v>
      </c>
      <c r="U93" s="9">
        <f t="shared" si="5"/>
        <v>52570.866793128749</v>
      </c>
      <c r="V93" s="9">
        <f t="shared" si="5"/>
        <v>-158948.69170024246</v>
      </c>
      <c r="W93" s="9">
        <f t="shared" si="5"/>
        <v>2487.7528990999635</v>
      </c>
      <c r="X93" s="9">
        <f t="shared" si="5"/>
        <v>-1318.1947933243791</v>
      </c>
      <c r="Y93" s="9">
        <f t="shared" si="5"/>
        <v>171398.14362180958</v>
      </c>
      <c r="Z93" s="9">
        <f t="shared" si="5"/>
        <v>5479.204186974951</v>
      </c>
      <c r="AA93" s="20"/>
      <c r="AB93" s="9">
        <v>634853.85126971384</v>
      </c>
      <c r="AC93" s="9">
        <v>10.545290747933116</v>
      </c>
      <c r="AD93" s="9">
        <v>1.0483352825586576E-2</v>
      </c>
      <c r="AE93" s="9">
        <v>83254.807026307666</v>
      </c>
      <c r="AF93" s="9">
        <v>1389699.3700370733</v>
      </c>
      <c r="AG93" s="9">
        <v>0.82256973391808341</v>
      </c>
      <c r="AH93" s="9">
        <v>137407.6769802534</v>
      </c>
      <c r="AI93" s="9">
        <v>4193.938634186311</v>
      </c>
      <c r="AJ93" s="9">
        <v>3374.3996146161421</v>
      </c>
      <c r="AK93" s="9">
        <v>4300.5719477991906</v>
      </c>
      <c r="AL93" s="9">
        <v>6846.994187780072</v>
      </c>
      <c r="AM93" s="9">
        <v>4913.6230023478538</v>
      </c>
      <c r="AN93" s="9">
        <v>129.38193738199885</v>
      </c>
      <c r="AO93" s="9">
        <v>13783686.645374769</v>
      </c>
      <c r="AP93" s="9">
        <v>811590.93430688174</v>
      </c>
      <c r="AQ93" s="9">
        <v>1148882.4054630501</v>
      </c>
      <c r="AR93" s="9">
        <v>223333.97733768501</v>
      </c>
      <c r="AS93" s="9">
        <v>27885498.607057452</v>
      </c>
      <c r="AT93" s="9">
        <v>33329.231622259584</v>
      </c>
      <c r="AU93" s="9">
        <v>46658.064788096737</v>
      </c>
      <c r="AV93" s="9">
        <v>335933.77358365449</v>
      </c>
      <c r="AW93" s="9">
        <v>11750.322457813158</v>
      </c>
      <c r="AX93" s="20"/>
      <c r="AY93" s="9">
        <v>-160444.94394827588</v>
      </c>
      <c r="AZ93" s="9">
        <v>8.794234019648945</v>
      </c>
      <c r="BA93" s="9">
        <v>7.3216466119639667E-3</v>
      </c>
      <c r="BB93" s="9">
        <v>51365.574002560832</v>
      </c>
      <c r="BC93" s="9">
        <v>631708.97309973207</v>
      </c>
      <c r="BD93" s="9">
        <v>0.50373323718182894</v>
      </c>
      <c r="BE93" s="9">
        <v>58905.078678998434</v>
      </c>
      <c r="BF93" s="9">
        <v>2683.2466714859324</v>
      </c>
      <c r="BG93" s="9">
        <v>1950.1676425633673</v>
      </c>
      <c r="BH93" s="9">
        <v>2730.1789542613928</v>
      </c>
      <c r="BI93" s="9">
        <v>4472.1463738900065</v>
      </c>
      <c r="BJ93" s="9">
        <v>4652.0844059325691</v>
      </c>
      <c r="BK93" s="9">
        <v>104.14517597317892</v>
      </c>
      <c r="BL93" s="9">
        <v>8924912.9081479497</v>
      </c>
      <c r="BM93" s="9">
        <v>804086.57618799957</v>
      </c>
      <c r="BN93" s="9">
        <v>1138139.5086336376</v>
      </c>
      <c r="BO93" s="9">
        <v>170763.11054455626</v>
      </c>
      <c r="BP93" s="9">
        <v>28044447.298757695</v>
      </c>
      <c r="BQ93" s="9">
        <v>30841.47872315962</v>
      </c>
      <c r="BR93" s="9">
        <v>47976.259581421116</v>
      </c>
      <c r="BS93" s="9">
        <v>164535.62996184491</v>
      </c>
      <c r="BT93" s="9">
        <v>6271.1182708382066</v>
      </c>
      <c r="BU93" s="20"/>
    </row>
    <row r="94" spans="2:73" x14ac:dyDescent="0.2">
      <c r="B94" s="4" t="s">
        <v>49</v>
      </c>
      <c r="C94" s="12">
        <v>7</v>
      </c>
      <c r="D94" s="19"/>
      <c r="E94" s="9">
        <f t="shared" si="8"/>
        <v>1030163.4250500808</v>
      </c>
      <c r="F94" s="9">
        <f t="shared" si="8"/>
        <v>2.1274076199187011</v>
      </c>
      <c r="G94" s="9">
        <f t="shared" si="8"/>
        <v>3.8026421537973847E-3</v>
      </c>
      <c r="H94" s="9">
        <f t="shared" si="8"/>
        <v>38192.636415068017</v>
      </c>
      <c r="I94" s="9">
        <f t="shared" si="8"/>
        <v>898579.67673806578</v>
      </c>
      <c r="J94" s="9">
        <f t="shared" si="8"/>
        <v>0.37780697769246407</v>
      </c>
      <c r="K94" s="9">
        <f t="shared" si="8"/>
        <v>91649.040638221864</v>
      </c>
      <c r="L94" s="9">
        <f t="shared" si="8"/>
        <v>1800.9566284547795</v>
      </c>
      <c r="M94" s="9">
        <f t="shared" si="8"/>
        <v>1707.7390862914067</v>
      </c>
      <c r="N94" s="9">
        <f t="shared" si="8"/>
        <v>1872.0667946831009</v>
      </c>
      <c r="O94" s="9">
        <f t="shared" si="8"/>
        <v>2875.9745680429123</v>
      </c>
      <c r="P94" s="9">
        <f t="shared" si="8"/>
        <v>331.67389260458458</v>
      </c>
      <c r="Q94" s="9">
        <f t="shared" si="8"/>
        <v>30.756957314503296</v>
      </c>
      <c r="R94" s="9">
        <f t="shared" si="8"/>
        <v>6115640.8328996226</v>
      </c>
      <c r="S94" s="9">
        <f t="shared" si="8"/>
        <v>12991.666930262581</v>
      </c>
      <c r="T94" s="9">
        <f t="shared" si="5"/>
        <v>18611.479168681893</v>
      </c>
      <c r="U94" s="9">
        <f t="shared" si="5"/>
        <v>63436.724571066938</v>
      </c>
      <c r="V94" s="9">
        <f t="shared" si="5"/>
        <v>-32121.274994101375</v>
      </c>
      <c r="W94" s="9">
        <f t="shared" si="5"/>
        <v>4975.0303407616375</v>
      </c>
      <c r="X94" s="9">
        <f t="shared" si="5"/>
        <v>-1013.9166322717501</v>
      </c>
      <c r="Y94" s="9">
        <f t="shared" si="5"/>
        <v>203142.46184318286</v>
      </c>
      <c r="Z94" s="9">
        <f t="shared" si="5"/>
        <v>6520.7178203316162</v>
      </c>
      <c r="AA94" s="20"/>
      <c r="AB94" s="9">
        <v>842977.65711042553</v>
      </c>
      <c r="AC94" s="9">
        <v>12.387347309509142</v>
      </c>
      <c r="AD94" s="9">
        <v>1.234456320108868E-2</v>
      </c>
      <c r="AE94" s="9">
        <v>98119.139418055667</v>
      </c>
      <c r="AF94" s="9">
        <v>1635573.4786877527</v>
      </c>
      <c r="AG94" s="9">
        <v>0.96549575440459778</v>
      </c>
      <c r="AH94" s="9">
        <v>160371.63243038667</v>
      </c>
      <c r="AI94" s="9">
        <v>4931.411078521699</v>
      </c>
      <c r="AJ94" s="9">
        <v>3982.9346692820013</v>
      </c>
      <c r="AK94" s="9">
        <v>5057.2755746547264</v>
      </c>
      <c r="AL94" s="9">
        <v>8093.4786709145874</v>
      </c>
      <c r="AM94" s="9">
        <v>5759.1056995259169</v>
      </c>
      <c r="AN94" s="9">
        <v>152.2596626165454</v>
      </c>
      <c r="AO94" s="9">
        <v>16528039.225738904</v>
      </c>
      <c r="AP94" s="9">
        <v>951092.67248292896</v>
      </c>
      <c r="AQ94" s="9">
        <v>1346440.9059079259</v>
      </c>
      <c r="AR94" s="9">
        <v>262660.35353971599</v>
      </c>
      <c r="AS94" s="9">
        <v>32686400.573556542</v>
      </c>
      <c r="AT94" s="9">
        <v>40956.75551778121</v>
      </c>
      <c r="AU94" s="9">
        <v>54958.386212719561</v>
      </c>
      <c r="AV94" s="9">
        <v>395100.69679866865</v>
      </c>
      <c r="AW94" s="9">
        <v>13837.022469642856</v>
      </c>
      <c r="AX94" s="20"/>
      <c r="AY94" s="9">
        <v>-187185.7679396552</v>
      </c>
      <c r="AZ94" s="9">
        <v>10.259939689590441</v>
      </c>
      <c r="BA94" s="9">
        <v>8.5419210472912951E-3</v>
      </c>
      <c r="BB94" s="9">
        <v>59926.503002987651</v>
      </c>
      <c r="BC94" s="9">
        <v>736993.80194968695</v>
      </c>
      <c r="BD94" s="9">
        <v>0.58768877671213371</v>
      </c>
      <c r="BE94" s="9">
        <v>68722.591792164807</v>
      </c>
      <c r="BF94" s="9">
        <v>3130.4544500669194</v>
      </c>
      <c r="BG94" s="9">
        <v>2275.1955829905946</v>
      </c>
      <c r="BH94" s="9">
        <v>3185.2087799716255</v>
      </c>
      <c r="BI94" s="9">
        <v>5217.5041028716751</v>
      </c>
      <c r="BJ94" s="9">
        <v>5427.4318069213323</v>
      </c>
      <c r="BK94" s="9">
        <v>121.5027053020421</v>
      </c>
      <c r="BL94" s="9">
        <v>10412398.392839281</v>
      </c>
      <c r="BM94" s="9">
        <v>938101.00555266638</v>
      </c>
      <c r="BN94" s="9">
        <v>1327829.426739244</v>
      </c>
      <c r="BO94" s="9">
        <v>199223.62896864905</v>
      </c>
      <c r="BP94" s="9">
        <v>32718521.848550644</v>
      </c>
      <c r="BQ94" s="9">
        <v>35981.725177019573</v>
      </c>
      <c r="BR94" s="9">
        <v>55972.302844991311</v>
      </c>
      <c r="BS94" s="9">
        <v>191958.23495548579</v>
      </c>
      <c r="BT94" s="9">
        <v>7316.3046493112397</v>
      </c>
      <c r="BU94" s="20"/>
    </row>
    <row r="95" spans="2:73" x14ac:dyDescent="0.2">
      <c r="B95" s="4" t="s">
        <v>49</v>
      </c>
      <c r="C95" s="12">
        <v>8</v>
      </c>
      <c r="D95" s="19"/>
      <c r="E95" s="9">
        <f t="shared" si="8"/>
        <v>1230732.5809282842</v>
      </c>
      <c r="F95" s="9">
        <f t="shared" si="8"/>
        <v>2.5037375262122215</v>
      </c>
      <c r="G95" s="9">
        <f t="shared" si="8"/>
        <v>4.4435486868301417E-3</v>
      </c>
      <c r="H95" s="9">
        <f t="shared" si="8"/>
        <v>44495.80431332915</v>
      </c>
      <c r="I95" s="9">
        <f t="shared" si="8"/>
        <v>1039165.4849247887</v>
      </c>
      <c r="J95" s="9">
        <f t="shared" si="8"/>
        <v>0.43677599573167247</v>
      </c>
      <c r="K95" s="9">
        <f t="shared" si="8"/>
        <v>104795.47351500666</v>
      </c>
      <c r="L95" s="9">
        <f t="shared" si="8"/>
        <v>2091.2110127671726</v>
      </c>
      <c r="M95" s="9">
        <f t="shared" si="8"/>
        <v>1991.2348569870346</v>
      </c>
      <c r="N95" s="9">
        <f t="shared" si="8"/>
        <v>2173.7299595503969</v>
      </c>
      <c r="O95" s="9">
        <f t="shared" si="8"/>
        <v>3377.0732929367505</v>
      </c>
      <c r="P95" s="9">
        <f t="shared" si="8"/>
        <v>401.80257897038337</v>
      </c>
      <c r="Q95" s="9">
        <f t="shared" si="8"/>
        <v>36.276803653426555</v>
      </c>
      <c r="R95" s="9">
        <f t="shared" si="8"/>
        <v>7372381.3893024214</v>
      </c>
      <c r="S95" s="9">
        <f t="shared" si="8"/>
        <v>18477.895791843301</v>
      </c>
      <c r="T95" s="9">
        <f t="shared" si="5"/>
        <v>26478.512822549557</v>
      </c>
      <c r="U95" s="9">
        <f t="shared" si="5"/>
        <v>74302.118532504886</v>
      </c>
      <c r="V95" s="9">
        <f t="shared" si="5"/>
        <v>94666.608733020723</v>
      </c>
      <c r="W95" s="9">
        <f t="shared" si="5"/>
        <v>7461.7238721333051</v>
      </c>
      <c r="X95" s="9">
        <f t="shared" si="5"/>
        <v>-709.75331859914149</v>
      </c>
      <c r="Y95" s="9">
        <f t="shared" si="5"/>
        <v>234886.01892074605</v>
      </c>
      <c r="Z95" s="9">
        <f t="shared" si="5"/>
        <v>7562.2012451332703</v>
      </c>
      <c r="AA95" s="20"/>
      <c r="AB95" s="9">
        <v>1016805.9889972499</v>
      </c>
      <c r="AC95" s="9">
        <v>14.229382885744155</v>
      </c>
      <c r="AD95" s="9">
        <v>1.4205744169448769E-2</v>
      </c>
      <c r="AE95" s="9">
        <v>112983.23631674357</v>
      </c>
      <c r="AF95" s="9">
        <v>1881444.1157244309</v>
      </c>
      <c r="AG95" s="9">
        <v>1.1084203119741112</v>
      </c>
      <c r="AH95" s="9">
        <v>183335.57842033784</v>
      </c>
      <c r="AI95" s="9">
        <v>5668.8732414150818</v>
      </c>
      <c r="AJ95" s="9">
        <v>4591.4583804048571</v>
      </c>
      <c r="AK95" s="9">
        <v>5813.9685652322542</v>
      </c>
      <c r="AL95" s="9">
        <v>9339.9351247900941</v>
      </c>
      <c r="AM95" s="9">
        <v>6604.5817868804725</v>
      </c>
      <c r="AN95" s="9">
        <v>175.13703828433182</v>
      </c>
      <c r="AO95" s="9">
        <v>19272265.266833026</v>
      </c>
      <c r="AP95" s="9">
        <v>1090593.3307091759</v>
      </c>
      <c r="AQ95" s="9">
        <v>1543997.8576674</v>
      </c>
      <c r="AR95" s="9">
        <v>301986.26592524664</v>
      </c>
      <c r="AS95" s="9">
        <v>37487263.007076606</v>
      </c>
      <c r="AT95" s="9">
        <v>48583.695503012794</v>
      </c>
      <c r="AU95" s="9">
        <v>63258.592789962342</v>
      </c>
      <c r="AV95" s="9">
        <v>454266.85886987252</v>
      </c>
      <c r="AW95" s="9">
        <v>15923.692272917542</v>
      </c>
      <c r="AX95" s="20"/>
      <c r="AY95" s="9">
        <v>-213926.59193103446</v>
      </c>
      <c r="AZ95" s="9">
        <v>11.725645359531933</v>
      </c>
      <c r="BA95" s="9">
        <v>9.7621954826186269E-3</v>
      </c>
      <c r="BB95" s="9">
        <v>68487.432003414418</v>
      </c>
      <c r="BC95" s="9">
        <v>842278.63079964218</v>
      </c>
      <c r="BD95" s="9">
        <v>0.6716443162424387</v>
      </c>
      <c r="BE95" s="9">
        <v>78540.104905331187</v>
      </c>
      <c r="BF95" s="9">
        <v>3577.6622286479092</v>
      </c>
      <c r="BG95" s="9">
        <v>2600.2235234178224</v>
      </c>
      <c r="BH95" s="9">
        <v>3640.2386056818573</v>
      </c>
      <c r="BI95" s="9">
        <v>5962.8618318533436</v>
      </c>
      <c r="BJ95" s="9">
        <v>6202.7792079100891</v>
      </c>
      <c r="BK95" s="9">
        <v>138.86023463090527</v>
      </c>
      <c r="BL95" s="9">
        <v>11899883.877530605</v>
      </c>
      <c r="BM95" s="9">
        <v>1072115.4349173326</v>
      </c>
      <c r="BN95" s="9">
        <v>1517519.3448448505</v>
      </c>
      <c r="BO95" s="9">
        <v>227684.14739274175</v>
      </c>
      <c r="BP95" s="9">
        <v>37392596.398343585</v>
      </c>
      <c r="BQ95" s="9">
        <v>41121.971630879489</v>
      </c>
      <c r="BR95" s="9">
        <v>63968.346108561484</v>
      </c>
      <c r="BS95" s="9">
        <v>219380.83994912647</v>
      </c>
      <c r="BT95" s="9">
        <v>8361.4910277842719</v>
      </c>
      <c r="BU95" s="20"/>
    </row>
    <row r="96" spans="2:73" x14ac:dyDescent="0.2">
      <c r="B96" s="4" t="s">
        <v>49</v>
      </c>
      <c r="C96" s="12">
        <v>9</v>
      </c>
      <c r="D96" s="19"/>
      <c r="E96" s="9">
        <f t="shared" si="8"/>
        <v>1465597.2107603769</v>
      </c>
      <c r="F96" s="9">
        <f t="shared" si="8"/>
        <v>2.8800884178467605</v>
      </c>
      <c r="G96" s="9">
        <f t="shared" si="8"/>
        <v>5.0844846270049135E-3</v>
      </c>
      <c r="H96" s="9">
        <f t="shared" si="8"/>
        <v>50799.20770465034</v>
      </c>
      <c r="I96" s="9">
        <f t="shared" si="8"/>
        <v>1179754.7647255142</v>
      </c>
      <c r="J96" s="9">
        <f t="shared" si="8"/>
        <v>0.4957464766878823</v>
      </c>
      <c r="K96" s="9">
        <f t="shared" si="8"/>
        <v>117941.91585197356</v>
      </c>
      <c r="L96" s="9">
        <f t="shared" si="8"/>
        <v>2381.4756785215714</v>
      </c>
      <c r="M96" s="9">
        <f t="shared" si="8"/>
        <v>2274.7419712256674</v>
      </c>
      <c r="N96" s="9">
        <f t="shared" si="8"/>
        <v>2475.4037606957004</v>
      </c>
      <c r="O96" s="9">
        <f t="shared" si="8"/>
        <v>3878.2000470896</v>
      </c>
      <c r="P96" s="9">
        <f t="shared" si="8"/>
        <v>471.93787515967779</v>
      </c>
      <c r="Q96" s="9">
        <f t="shared" si="8"/>
        <v>41.796999559109963</v>
      </c>
      <c r="R96" s="9">
        <f t="shared" si="8"/>
        <v>8629248.4849752299</v>
      </c>
      <c r="S96" s="9">
        <f t="shared" si="8"/>
        <v>23965.204603223829</v>
      </c>
      <c r="T96" s="9">
        <f t="shared" si="5"/>
        <v>34347.095161817735</v>
      </c>
      <c r="U96" s="9">
        <f t="shared" si="5"/>
        <v>85167.976310443279</v>
      </c>
      <c r="V96" s="9">
        <f t="shared" si="5"/>
        <v>221494.02543917298</v>
      </c>
      <c r="W96" s="9">
        <f t="shared" si="5"/>
        <v>9949.0013137949572</v>
      </c>
      <c r="X96" s="9">
        <f t="shared" si="5"/>
        <v>-405.47515754651977</v>
      </c>
      <c r="Y96" s="9">
        <f t="shared" si="5"/>
        <v>266630.33714211953</v>
      </c>
      <c r="Z96" s="9">
        <f t="shared" si="5"/>
        <v>8603.71487848994</v>
      </c>
      <c r="AA96" s="20"/>
      <c r="AB96" s="9">
        <v>1224929.7948379628</v>
      </c>
      <c r="AC96" s="9">
        <v>16.071439447320191</v>
      </c>
      <c r="AD96" s="9">
        <v>1.6066954544950881E-2</v>
      </c>
      <c r="AE96" s="9">
        <v>127847.56870849164</v>
      </c>
      <c r="AF96" s="9">
        <v>2127318.2243751124</v>
      </c>
      <c r="AG96" s="9">
        <v>1.2513463324606262</v>
      </c>
      <c r="AH96" s="9">
        <v>206299.53387047123</v>
      </c>
      <c r="AI96" s="9">
        <v>6406.3456857504725</v>
      </c>
      <c r="AJ96" s="9">
        <v>5199.993435070719</v>
      </c>
      <c r="AK96" s="9">
        <v>6570.6721920877926</v>
      </c>
      <c r="AL96" s="9">
        <v>10586.419607924616</v>
      </c>
      <c r="AM96" s="9">
        <v>7450.0644840585383</v>
      </c>
      <c r="AN96" s="9">
        <v>198.01476351887845</v>
      </c>
      <c r="AO96" s="9">
        <v>22016617.847197175</v>
      </c>
      <c r="AP96" s="9">
        <v>1230095.0688852237</v>
      </c>
      <c r="AQ96" s="9">
        <v>1741556.3581122768</v>
      </c>
      <c r="AR96" s="9">
        <v>341312.64212727785</v>
      </c>
      <c r="AS96" s="9">
        <v>42288164.973575719</v>
      </c>
      <c r="AT96" s="9">
        <v>56211.219398534435</v>
      </c>
      <c r="AU96" s="9">
        <v>71558.91421458518</v>
      </c>
      <c r="AV96" s="9">
        <v>513433.78208488715</v>
      </c>
      <c r="AW96" s="9">
        <v>18010.392284747253</v>
      </c>
      <c r="AX96" s="20"/>
      <c r="AY96" s="9">
        <v>-240667.41592241407</v>
      </c>
      <c r="AZ96" s="9">
        <v>13.191351029473431</v>
      </c>
      <c r="BA96" s="9">
        <v>1.0982469917945967E-2</v>
      </c>
      <c r="BB96" s="9">
        <v>77048.361003841303</v>
      </c>
      <c r="BC96" s="9">
        <v>947563.45964959823</v>
      </c>
      <c r="BD96" s="9">
        <v>0.75559985577274391</v>
      </c>
      <c r="BE96" s="9">
        <v>88357.618018497669</v>
      </c>
      <c r="BF96" s="9">
        <v>4024.8700072289012</v>
      </c>
      <c r="BG96" s="9">
        <v>2925.2514638450516</v>
      </c>
      <c r="BH96" s="9">
        <v>4095.2684313920922</v>
      </c>
      <c r="BI96" s="9">
        <v>6708.2195608350157</v>
      </c>
      <c r="BJ96" s="9">
        <v>6978.1266088988605</v>
      </c>
      <c r="BK96" s="9">
        <v>156.21776395976849</v>
      </c>
      <c r="BL96" s="9">
        <v>13387369.362221945</v>
      </c>
      <c r="BM96" s="9">
        <v>1206129.8642819999</v>
      </c>
      <c r="BN96" s="9">
        <v>1707209.262950459</v>
      </c>
      <c r="BO96" s="9">
        <v>256144.66581683457</v>
      </c>
      <c r="BP96" s="9">
        <v>42066670.948136546</v>
      </c>
      <c r="BQ96" s="9">
        <v>46262.218084739477</v>
      </c>
      <c r="BR96" s="9">
        <v>71964.3893721317</v>
      </c>
      <c r="BS96" s="9">
        <v>246803.44494276762</v>
      </c>
      <c r="BT96" s="9">
        <v>9406.6774062573131</v>
      </c>
      <c r="BU96" s="20"/>
    </row>
    <row r="97" spans="2:73" x14ac:dyDescent="0.2">
      <c r="B97" s="4" t="s">
        <v>49</v>
      </c>
      <c r="C97" s="12">
        <v>10</v>
      </c>
      <c r="D97" s="19"/>
      <c r="E97" s="9">
        <f t="shared" si="8"/>
        <v>1700461.8405924658</v>
      </c>
      <c r="F97" s="9">
        <f t="shared" si="8"/>
        <v>3.2688867306402685</v>
      </c>
      <c r="G97" s="9">
        <f t="shared" si="8"/>
        <v>5.7390594980376818E-3</v>
      </c>
      <c r="H97" s="9">
        <f t="shared" si="8"/>
        <v>57276.74983791144</v>
      </c>
      <c r="I97" s="9">
        <f t="shared" si="8"/>
        <v>1322640.9424872366</v>
      </c>
      <c r="J97" s="9">
        <f t="shared" si="8"/>
        <v>0.55553316047709</v>
      </c>
      <c r="K97" s="9">
        <f t="shared" si="8"/>
        <v>131115.0378287583</v>
      </c>
      <c r="L97" s="9">
        <f t="shared" si="8"/>
        <v>2675.3352553339646</v>
      </c>
      <c r="M97" s="9">
        <f t="shared" si="8"/>
        <v>2565.3671451712917</v>
      </c>
      <c r="N97" s="9">
        <f t="shared" si="8"/>
        <v>2780.9086890629978</v>
      </c>
      <c r="O97" s="9">
        <f t="shared" si="8"/>
        <v>4389.4764067334345</v>
      </c>
      <c r="P97" s="9">
        <f t="shared" si="8"/>
        <v>545.93183027547184</v>
      </c>
      <c r="Q97" s="9">
        <f t="shared" si="8"/>
        <v>47.444278773033091</v>
      </c>
      <c r="R97" s="9">
        <f t="shared" si="8"/>
        <v>9907598.1583780237</v>
      </c>
      <c r="S97" s="9">
        <f t="shared" si="8"/>
        <v>29996.756164803868</v>
      </c>
      <c r="T97" s="9">
        <f t="shared" si="5"/>
        <v>42998.449265685398</v>
      </c>
      <c r="U97" s="9">
        <f t="shared" si="5"/>
        <v>96511.450046881044</v>
      </c>
      <c r="V97" s="9">
        <f t="shared" si="5"/>
        <v>366729.76816623658</v>
      </c>
      <c r="W97" s="9">
        <f t="shared" si="5"/>
        <v>12543.688305166608</v>
      </c>
      <c r="X97" s="9">
        <f t="shared" si="5"/>
        <v>19.626958626016858</v>
      </c>
      <c r="Y97" s="9">
        <f t="shared" si="5"/>
        <v>298922.8379446824</v>
      </c>
      <c r="Z97" s="9">
        <f t="shared" si="5"/>
        <v>9668.8577157915861</v>
      </c>
      <c r="AA97" s="20"/>
      <c r="AB97" s="9">
        <v>1433053.6006786723</v>
      </c>
      <c r="AC97" s="9">
        <v>17.925943430055195</v>
      </c>
      <c r="AD97" s="9">
        <v>1.7941803851310965E-2</v>
      </c>
      <c r="AE97" s="9">
        <v>142886.03984217951</v>
      </c>
      <c r="AF97" s="9">
        <v>2375489.2309867893</v>
      </c>
      <c r="AG97" s="9">
        <v>1.3950885557801389</v>
      </c>
      <c r="AH97" s="9">
        <v>229290.16896042236</v>
      </c>
      <c r="AI97" s="9">
        <v>7147.4130411438528</v>
      </c>
      <c r="AJ97" s="9">
        <v>5815.6465494435715</v>
      </c>
      <c r="AK97" s="9">
        <v>7331.20694616532</v>
      </c>
      <c r="AL97" s="9">
        <v>11843.05369655012</v>
      </c>
      <c r="AM97" s="9">
        <v>8299.4058401630919</v>
      </c>
      <c r="AN97" s="9">
        <v>221.0195720616648</v>
      </c>
      <c r="AO97" s="9">
        <v>24782453.005291283</v>
      </c>
      <c r="AP97" s="9">
        <v>1370141.0498114699</v>
      </c>
      <c r="AQ97" s="9">
        <v>1939897.6303217507</v>
      </c>
      <c r="AR97" s="9">
        <v>381116.63428780838</v>
      </c>
      <c r="AS97" s="9">
        <v>47107475.26609575</v>
      </c>
      <c r="AT97" s="9">
        <v>63946.152843765987</v>
      </c>
      <c r="AU97" s="9">
        <v>79980.059594327919</v>
      </c>
      <c r="AV97" s="9">
        <v>573148.88788109075</v>
      </c>
      <c r="AW97" s="9">
        <v>20120.721500521933</v>
      </c>
      <c r="AX97" s="20"/>
      <c r="AY97" s="9">
        <v>-267408.2399137934</v>
      </c>
      <c r="AZ97" s="9">
        <v>14.657056699414927</v>
      </c>
      <c r="BA97" s="9">
        <v>1.2202744353273284E-2</v>
      </c>
      <c r="BB97" s="9">
        <v>85609.29000426807</v>
      </c>
      <c r="BC97" s="9">
        <v>1052848.2884995528</v>
      </c>
      <c r="BD97" s="9">
        <v>0.8395553953030489</v>
      </c>
      <c r="BE97" s="9">
        <v>98175.131131664064</v>
      </c>
      <c r="BF97" s="9">
        <v>4472.0777858098882</v>
      </c>
      <c r="BG97" s="9">
        <v>3250.2794042722799</v>
      </c>
      <c r="BH97" s="9">
        <v>4550.2982571023222</v>
      </c>
      <c r="BI97" s="9">
        <v>7453.5772898166852</v>
      </c>
      <c r="BJ97" s="9">
        <v>7753.47400988762</v>
      </c>
      <c r="BK97" s="9">
        <v>173.57529328863171</v>
      </c>
      <c r="BL97" s="9">
        <v>14874854.846913259</v>
      </c>
      <c r="BM97" s="9">
        <v>1340144.293646666</v>
      </c>
      <c r="BN97" s="9">
        <v>1896899.1810560653</v>
      </c>
      <c r="BO97" s="9">
        <v>284605.18424092734</v>
      </c>
      <c r="BP97" s="9">
        <v>46740745.497929513</v>
      </c>
      <c r="BQ97" s="9">
        <v>51402.464538599379</v>
      </c>
      <c r="BR97" s="9">
        <v>79960.432635701902</v>
      </c>
      <c r="BS97" s="9">
        <v>274226.04993640835</v>
      </c>
      <c r="BT97" s="9">
        <v>10451.863784730347</v>
      </c>
      <c r="BU97" s="20"/>
    </row>
    <row r="98" spans="2:73" x14ac:dyDescent="0.2">
      <c r="B98" s="4" t="s">
        <v>49</v>
      </c>
      <c r="C98" s="12">
        <v>11</v>
      </c>
      <c r="D98" s="19"/>
      <c r="E98" s="9">
        <f t="shared" si="8"/>
        <v>1935326.4704245559</v>
      </c>
      <c r="F98" s="9">
        <f t="shared" si="8"/>
        <v>3.6452376222748022</v>
      </c>
      <c r="G98" s="9">
        <f t="shared" si="8"/>
        <v>6.3799954382124449E-3</v>
      </c>
      <c r="H98" s="9">
        <f t="shared" si="8"/>
        <v>63580.153229232557</v>
      </c>
      <c r="I98" s="9">
        <f t="shared" si="8"/>
        <v>1463230.2222879594</v>
      </c>
      <c r="J98" s="9">
        <f t="shared" si="8"/>
        <v>0.61450364143330005</v>
      </c>
      <c r="K98" s="9">
        <f t="shared" si="8"/>
        <v>144261.48016572511</v>
      </c>
      <c r="L98" s="9">
        <f t="shared" si="8"/>
        <v>2965.5999210883629</v>
      </c>
      <c r="M98" s="9">
        <f t="shared" si="8"/>
        <v>2848.8742594099244</v>
      </c>
      <c r="N98" s="9">
        <f t="shared" si="8"/>
        <v>3082.5824902082986</v>
      </c>
      <c r="O98" s="9">
        <f t="shared" si="8"/>
        <v>4890.6031608862795</v>
      </c>
      <c r="P98" s="9">
        <f t="shared" si="8"/>
        <v>616.06712646477354</v>
      </c>
      <c r="Q98" s="9">
        <f t="shared" si="8"/>
        <v>52.964474678716499</v>
      </c>
      <c r="R98" s="9">
        <f t="shared" si="8"/>
        <v>11164465.254050823</v>
      </c>
      <c r="S98" s="9">
        <f t="shared" si="8"/>
        <v>35484.064976183698</v>
      </c>
      <c r="T98" s="9">
        <f t="shared" si="5"/>
        <v>50867.031604954274</v>
      </c>
      <c r="U98" s="9">
        <f t="shared" si="5"/>
        <v>107377.30782481923</v>
      </c>
      <c r="V98" s="9">
        <f t="shared" si="5"/>
        <v>493557.18487236649</v>
      </c>
      <c r="W98" s="9">
        <f t="shared" si="5"/>
        <v>15030.96574682826</v>
      </c>
      <c r="X98" s="9">
        <f t="shared" si="5"/>
        <v>323.90511967866041</v>
      </c>
      <c r="Y98" s="9">
        <f t="shared" si="5"/>
        <v>330667.15616605594</v>
      </c>
      <c r="Z98" s="9">
        <f t="shared" si="5"/>
        <v>10710.371349148247</v>
      </c>
      <c r="AA98" s="20"/>
      <c r="AB98" s="9">
        <v>1641177.4065193837</v>
      </c>
      <c r="AC98" s="9">
        <v>19.767999991631218</v>
      </c>
      <c r="AD98" s="9">
        <v>1.9803014226813062E-2</v>
      </c>
      <c r="AE98" s="9">
        <v>157750.37223392745</v>
      </c>
      <c r="AF98" s="9">
        <v>2621363.3396374681</v>
      </c>
      <c r="AG98" s="9">
        <v>1.5380145762666533</v>
      </c>
      <c r="AH98" s="9">
        <v>252254.12441055561</v>
      </c>
      <c r="AI98" s="9">
        <v>7884.8854854792389</v>
      </c>
      <c r="AJ98" s="9">
        <v>6424.1816041094307</v>
      </c>
      <c r="AK98" s="9">
        <v>8087.910573020853</v>
      </c>
      <c r="AL98" s="9">
        <v>13089.538179684632</v>
      </c>
      <c r="AM98" s="9">
        <v>9144.8885373411522</v>
      </c>
      <c r="AN98" s="9">
        <v>243.89729729621129</v>
      </c>
      <c r="AO98" s="9">
        <v>27526805.585655414</v>
      </c>
      <c r="AP98" s="9">
        <v>1509642.787987517</v>
      </c>
      <c r="AQ98" s="9">
        <v>2137456.1307666255</v>
      </c>
      <c r="AR98" s="9">
        <v>420443.01048983936</v>
      </c>
      <c r="AS98" s="9">
        <v>51908377.23259484</v>
      </c>
      <c r="AT98" s="9">
        <v>71573.676739287592</v>
      </c>
      <c r="AU98" s="9">
        <v>88280.38101895072</v>
      </c>
      <c r="AV98" s="9">
        <v>632315.81109610503</v>
      </c>
      <c r="AW98" s="9">
        <v>22207.42151235163</v>
      </c>
      <c r="AX98" s="20"/>
      <c r="AY98" s="9">
        <v>-294149.06390517234</v>
      </c>
      <c r="AZ98" s="9">
        <v>16.122762369356415</v>
      </c>
      <c r="BA98" s="9">
        <v>1.3423018788600617E-2</v>
      </c>
      <c r="BB98" s="9">
        <v>94170.219004694896</v>
      </c>
      <c r="BC98" s="9">
        <v>1158133.1173495087</v>
      </c>
      <c r="BD98" s="9">
        <v>0.92351093483335323</v>
      </c>
      <c r="BE98" s="9">
        <v>107992.64424483052</v>
      </c>
      <c r="BF98" s="9">
        <v>4919.2855643908761</v>
      </c>
      <c r="BG98" s="9">
        <v>3575.3073446995063</v>
      </c>
      <c r="BH98" s="9">
        <v>5005.3280828125544</v>
      </c>
      <c r="BI98" s="9">
        <v>8198.9350187983528</v>
      </c>
      <c r="BJ98" s="9">
        <v>8528.8214108763786</v>
      </c>
      <c r="BK98" s="9">
        <v>190.93282261749479</v>
      </c>
      <c r="BL98" s="9">
        <v>16362340.331604591</v>
      </c>
      <c r="BM98" s="9">
        <v>1474158.7230113333</v>
      </c>
      <c r="BN98" s="9">
        <v>2086589.0991616712</v>
      </c>
      <c r="BO98" s="9">
        <v>313065.70266502013</v>
      </c>
      <c r="BP98" s="9">
        <v>51414820.047722474</v>
      </c>
      <c r="BQ98" s="9">
        <v>56542.710992459331</v>
      </c>
      <c r="BR98" s="9">
        <v>87956.47589927206</v>
      </c>
      <c r="BS98" s="9">
        <v>301648.65493004909</v>
      </c>
      <c r="BT98" s="9">
        <v>11497.050163203383</v>
      </c>
      <c r="BU98" s="20"/>
    </row>
    <row r="99" spans="2:73" x14ac:dyDescent="0.2">
      <c r="B99" s="4" t="s">
        <v>49</v>
      </c>
      <c r="C99" s="12">
        <v>12</v>
      </c>
      <c r="D99" s="19"/>
      <c r="E99" s="9">
        <f t="shared" si="8"/>
        <v>2135895.626302761</v>
      </c>
      <c r="F99" s="9">
        <f t="shared" si="8"/>
        <v>4.0215675285683332</v>
      </c>
      <c r="G99" s="9">
        <f t="shared" si="8"/>
        <v>7.0209019712452244E-3</v>
      </c>
      <c r="H99" s="9">
        <f t="shared" si="8"/>
        <v>69883.321127493706</v>
      </c>
      <c r="I99" s="9">
        <f t="shared" si="8"/>
        <v>1603816.0304746826</v>
      </c>
      <c r="J99" s="9">
        <f t="shared" si="8"/>
        <v>0.67347265947250889</v>
      </c>
      <c r="K99" s="9">
        <f t="shared" si="8"/>
        <v>157407.91304250993</v>
      </c>
      <c r="L99" s="9">
        <f t="shared" si="8"/>
        <v>3255.8543054007559</v>
      </c>
      <c r="M99" s="9">
        <f t="shared" si="8"/>
        <v>3132.3700301055515</v>
      </c>
      <c r="N99" s="9">
        <f t="shared" si="8"/>
        <v>3384.245655075596</v>
      </c>
      <c r="O99" s="9">
        <f t="shared" si="8"/>
        <v>5391.7018857801304</v>
      </c>
      <c r="P99" s="9">
        <f t="shared" si="8"/>
        <v>686.19581283056868</v>
      </c>
      <c r="Q99" s="9">
        <f t="shared" si="8"/>
        <v>58.484321017639786</v>
      </c>
      <c r="R99" s="9">
        <f t="shared" si="8"/>
        <v>12421205.810453638</v>
      </c>
      <c r="S99" s="9">
        <f t="shared" si="8"/>
        <v>40970.2938377643</v>
      </c>
      <c r="T99" s="9">
        <f t="shared" si="5"/>
        <v>58734.065258824266</v>
      </c>
      <c r="U99" s="9">
        <f t="shared" si="5"/>
        <v>118242.7017862575</v>
      </c>
      <c r="V99" s="9">
        <f t="shared" si="5"/>
        <v>620345.06859951466</v>
      </c>
      <c r="W99" s="9">
        <f t="shared" si="5"/>
        <v>17517.659278199921</v>
      </c>
      <c r="X99" s="9">
        <f t="shared" si="5"/>
        <v>628.06843335121812</v>
      </c>
      <c r="Y99" s="9">
        <f t="shared" si="5"/>
        <v>362410.71324361913</v>
      </c>
      <c r="Z99" s="9">
        <f t="shared" si="5"/>
        <v>11751.854773949901</v>
      </c>
      <c r="AA99" s="20"/>
      <c r="AB99" s="9">
        <v>1815005.7384062093</v>
      </c>
      <c r="AC99" s="9">
        <v>21.610035567866237</v>
      </c>
      <c r="AD99" s="9">
        <v>2.166419519517316E-2</v>
      </c>
      <c r="AE99" s="9">
        <v>172614.4691326154</v>
      </c>
      <c r="AF99" s="9">
        <v>2867233.976674147</v>
      </c>
      <c r="AG99" s="9">
        <v>1.680939133836167</v>
      </c>
      <c r="AH99" s="9">
        <v>275218.07040050684</v>
      </c>
      <c r="AI99" s="9">
        <v>8622.3476483726226</v>
      </c>
      <c r="AJ99" s="9">
        <v>7032.705315232286</v>
      </c>
      <c r="AK99" s="9">
        <v>8844.6035635983844</v>
      </c>
      <c r="AL99" s="9">
        <v>14335.994633560145</v>
      </c>
      <c r="AM99" s="9">
        <v>9990.3646246957105</v>
      </c>
      <c r="AN99" s="9">
        <v>266.77467296399777</v>
      </c>
      <c r="AO99" s="9">
        <v>30271031.626749545</v>
      </c>
      <c r="AP99" s="9">
        <v>1649143.4462137637</v>
      </c>
      <c r="AQ99" s="9">
        <v>2335013.0825261003</v>
      </c>
      <c r="AR99" s="9">
        <v>459768.92287537013</v>
      </c>
      <c r="AS99" s="9">
        <v>56709239.666114919</v>
      </c>
      <c r="AT99" s="9">
        <v>79200.616724519175</v>
      </c>
      <c r="AU99" s="9">
        <v>96580.587596193509</v>
      </c>
      <c r="AV99" s="9">
        <v>691481.97316730907</v>
      </c>
      <c r="AW99" s="9">
        <v>24294.09131562632</v>
      </c>
      <c r="AX99" s="20"/>
      <c r="AY99" s="9">
        <v>-320889.88789655187</v>
      </c>
      <c r="AZ99" s="9">
        <v>17.588468039297904</v>
      </c>
      <c r="BA99" s="9">
        <v>1.4643293223927935E-2</v>
      </c>
      <c r="BB99" s="9">
        <v>102731.14800512169</v>
      </c>
      <c r="BC99" s="9">
        <v>1263417.9461994644</v>
      </c>
      <c r="BD99" s="9">
        <v>1.0074664743636581</v>
      </c>
      <c r="BE99" s="9">
        <v>117810.15735799693</v>
      </c>
      <c r="BF99" s="9">
        <v>5366.4933429718667</v>
      </c>
      <c r="BG99" s="9">
        <v>3900.3352851267346</v>
      </c>
      <c r="BH99" s="9">
        <v>5460.3579085227884</v>
      </c>
      <c r="BI99" s="9">
        <v>8944.2927477800149</v>
      </c>
      <c r="BJ99" s="9">
        <v>9304.1688118651418</v>
      </c>
      <c r="BK99" s="9">
        <v>208.29035194635799</v>
      </c>
      <c r="BL99" s="9">
        <v>17849825.816295907</v>
      </c>
      <c r="BM99" s="9">
        <v>1608173.1523759994</v>
      </c>
      <c r="BN99" s="9">
        <v>2276279.0172672761</v>
      </c>
      <c r="BO99" s="9">
        <v>341526.22108911263</v>
      </c>
      <c r="BP99" s="9">
        <v>56088894.597515404</v>
      </c>
      <c r="BQ99" s="9">
        <v>61682.957446319255</v>
      </c>
      <c r="BR99" s="9">
        <v>95952.519162842291</v>
      </c>
      <c r="BS99" s="9">
        <v>329071.25992368994</v>
      </c>
      <c r="BT99" s="9">
        <v>12542.236541676419</v>
      </c>
      <c r="BU99" s="20"/>
    </row>
    <row r="100" spans="2:73" x14ac:dyDescent="0.2">
      <c r="B100" s="4" t="s">
        <v>49</v>
      </c>
      <c r="C100" s="12">
        <v>13</v>
      </c>
      <c r="D100" s="19"/>
      <c r="E100" s="9">
        <f t="shared" si="8"/>
        <v>2336464.7821809659</v>
      </c>
      <c r="F100" s="9">
        <f t="shared" si="8"/>
        <v>4.3978974348618678</v>
      </c>
      <c r="G100" s="9">
        <f t="shared" si="8"/>
        <v>7.66180850427799E-3</v>
      </c>
      <c r="H100" s="9">
        <f t="shared" si="8"/>
        <v>76186.489025754854</v>
      </c>
      <c r="I100" s="9">
        <f t="shared" si="8"/>
        <v>1744401.8386614076</v>
      </c>
      <c r="J100" s="9">
        <f t="shared" si="8"/>
        <v>0.7324416775117184</v>
      </c>
      <c r="K100" s="9">
        <f t="shared" si="8"/>
        <v>170554.34591929481</v>
      </c>
      <c r="L100" s="9">
        <f t="shared" si="8"/>
        <v>3546.1086897131599</v>
      </c>
      <c r="M100" s="9">
        <f t="shared" si="8"/>
        <v>3415.8658008011807</v>
      </c>
      <c r="N100" s="9">
        <f t="shared" si="8"/>
        <v>3685.9088199429007</v>
      </c>
      <c r="O100" s="9">
        <f t="shared" si="8"/>
        <v>5892.8006106739631</v>
      </c>
      <c r="P100" s="9">
        <f t="shared" si="8"/>
        <v>756.32449919636565</v>
      </c>
      <c r="Q100" s="9">
        <f t="shared" si="8"/>
        <v>64.004167356563187</v>
      </c>
      <c r="R100" s="9">
        <f t="shared" si="8"/>
        <v>13677946.366856441</v>
      </c>
      <c r="S100" s="9">
        <f t="shared" si="8"/>
        <v>46456.522699345369</v>
      </c>
      <c r="T100" s="9">
        <f t="shared" si="5"/>
        <v>66601.098912693094</v>
      </c>
      <c r="U100" s="9">
        <f t="shared" si="5"/>
        <v>129108.09574769577</v>
      </c>
      <c r="V100" s="9">
        <f t="shared" si="5"/>
        <v>747132.95232662559</v>
      </c>
      <c r="W100" s="9">
        <f t="shared" si="5"/>
        <v>20004.352809571617</v>
      </c>
      <c r="X100" s="9">
        <f t="shared" si="5"/>
        <v>932.23174702387769</v>
      </c>
      <c r="Y100" s="9">
        <f t="shared" si="5"/>
        <v>394154.2703211825</v>
      </c>
      <c r="Z100" s="9">
        <f t="shared" si="5"/>
        <v>12793.338198751562</v>
      </c>
      <c r="AA100" s="20"/>
      <c r="AB100" s="9">
        <v>1988834.0702930351</v>
      </c>
      <c r="AC100" s="9">
        <v>23.452071144101261</v>
      </c>
      <c r="AD100" s="9">
        <v>2.352537616353326E-2</v>
      </c>
      <c r="AE100" s="9">
        <v>187478.56603130334</v>
      </c>
      <c r="AF100" s="9">
        <v>3113104.6137108263</v>
      </c>
      <c r="AG100" s="9">
        <v>1.8238636914056812</v>
      </c>
      <c r="AH100" s="9">
        <v>298182.0163904581</v>
      </c>
      <c r="AI100" s="9">
        <v>9359.8098112660118</v>
      </c>
      <c r="AJ100" s="9">
        <v>7641.229026355144</v>
      </c>
      <c r="AK100" s="9">
        <v>9601.2965541759186</v>
      </c>
      <c r="AL100" s="9">
        <v>15582.451087435657</v>
      </c>
      <c r="AM100" s="9">
        <v>10835.840712050271</v>
      </c>
      <c r="AN100" s="9">
        <v>289.65204863178434</v>
      </c>
      <c r="AO100" s="9">
        <v>33015257.667843677</v>
      </c>
      <c r="AP100" s="9">
        <v>1788644.1044400111</v>
      </c>
      <c r="AQ100" s="9">
        <v>2532570.0342855761</v>
      </c>
      <c r="AR100" s="9">
        <v>499094.83526090102</v>
      </c>
      <c r="AS100" s="9">
        <v>61510102.099634998</v>
      </c>
      <c r="AT100" s="9">
        <v>86827.556709750803</v>
      </c>
      <c r="AU100" s="9">
        <v>104880.79417343631</v>
      </c>
      <c r="AV100" s="9">
        <v>750648.13523851323</v>
      </c>
      <c r="AW100" s="9">
        <v>26380.761118901017</v>
      </c>
      <c r="AX100" s="20"/>
      <c r="AY100" s="9">
        <v>-347630.71188793099</v>
      </c>
      <c r="AZ100" s="9">
        <v>19.054173709239393</v>
      </c>
      <c r="BA100" s="9">
        <v>1.586356765925527E-2</v>
      </c>
      <c r="BB100" s="9">
        <v>111292.07700554849</v>
      </c>
      <c r="BC100" s="9">
        <v>1368702.7750494187</v>
      </c>
      <c r="BD100" s="9">
        <v>1.0914220138939628</v>
      </c>
      <c r="BE100" s="9">
        <v>127627.67047116329</v>
      </c>
      <c r="BF100" s="9">
        <v>5813.7011215528519</v>
      </c>
      <c r="BG100" s="9">
        <v>4225.3632255539633</v>
      </c>
      <c r="BH100" s="9">
        <v>5915.3877342330179</v>
      </c>
      <c r="BI100" s="9">
        <v>9689.6504767616934</v>
      </c>
      <c r="BJ100" s="9">
        <v>10079.516212853905</v>
      </c>
      <c r="BK100" s="9">
        <v>225.64788127522115</v>
      </c>
      <c r="BL100" s="9">
        <v>19337311.300987236</v>
      </c>
      <c r="BM100" s="9">
        <v>1742187.5817406657</v>
      </c>
      <c r="BN100" s="9">
        <v>2465968.935372883</v>
      </c>
      <c r="BO100" s="9">
        <v>369986.73951320525</v>
      </c>
      <c r="BP100" s="9">
        <v>60762969.147308372</v>
      </c>
      <c r="BQ100" s="9">
        <v>66823.203900179185</v>
      </c>
      <c r="BR100" s="9">
        <v>103948.56242641243</v>
      </c>
      <c r="BS100" s="9">
        <v>356493.86491733073</v>
      </c>
      <c r="BT100" s="9">
        <v>13587.422920149455</v>
      </c>
      <c r="BU100" s="20"/>
    </row>
    <row r="101" spans="2:73" x14ac:dyDescent="0.2">
      <c r="B101" s="4" t="s">
        <v>49</v>
      </c>
      <c r="C101" s="12">
        <v>14</v>
      </c>
      <c r="D101" s="19"/>
      <c r="E101" s="9">
        <f t="shared" si="8"/>
        <v>2605624.8859669436</v>
      </c>
      <c r="F101" s="9">
        <f t="shared" si="8"/>
        <v>4.7867167329964033</v>
      </c>
      <c r="G101" s="9">
        <f t="shared" si="8"/>
        <v>8.3164127824527714E-3</v>
      </c>
      <c r="H101" s="9">
        <f t="shared" si="8"/>
        <v>82664.266652076069</v>
      </c>
      <c r="I101" s="9">
        <f t="shared" si="8"/>
        <v>1887291.4880371331</v>
      </c>
      <c r="J101" s="9">
        <f t="shared" si="8"/>
        <v>0.79222982421792842</v>
      </c>
      <c r="K101" s="9">
        <f t="shared" si="8"/>
        <v>183727.47735626186</v>
      </c>
      <c r="L101" s="9">
        <f t="shared" si="8"/>
        <v>3839.9785479675602</v>
      </c>
      <c r="M101" s="9">
        <f t="shared" si="8"/>
        <v>3706.5023182898149</v>
      </c>
      <c r="N101" s="9">
        <f t="shared" si="8"/>
        <v>3991.4243845882002</v>
      </c>
      <c r="O101" s="9">
        <f t="shared" si="8"/>
        <v>6404.1049995768335</v>
      </c>
      <c r="P101" s="9">
        <f t="shared" si="8"/>
        <v>830.32506413566989</v>
      </c>
      <c r="Q101" s="9">
        <f t="shared" si="8"/>
        <v>69.651796137246635</v>
      </c>
      <c r="R101" s="9">
        <f t="shared" si="8"/>
        <v>14956422.579529252</v>
      </c>
      <c r="S101" s="9">
        <f t="shared" si="8"/>
        <v>52489.154210725566</v>
      </c>
      <c r="T101" s="9">
        <f t="shared" si="5"/>
        <v>75254.001701961737</v>
      </c>
      <c r="U101" s="9">
        <f t="shared" si="5"/>
        <v>140452.03330063383</v>
      </c>
      <c r="V101" s="9">
        <f t="shared" si="5"/>
        <v>892408.22803279757</v>
      </c>
      <c r="W101" s="9">
        <f t="shared" si="5"/>
        <v>22599.623711233289</v>
      </c>
      <c r="X101" s="9">
        <f t="shared" si="5"/>
        <v>1357.4487105765147</v>
      </c>
      <c r="Y101" s="9">
        <f t="shared" si="5"/>
        <v>426447.53226755623</v>
      </c>
      <c r="Z101" s="9">
        <f t="shared" si="5"/>
        <v>13858.511244608238</v>
      </c>
      <c r="AA101" s="20"/>
      <c r="AB101" s="9">
        <v>2231253.3500876334</v>
      </c>
      <c r="AC101" s="9">
        <v>25.306596112177292</v>
      </c>
      <c r="AD101" s="9">
        <v>2.5400254877035369E-2</v>
      </c>
      <c r="AE101" s="9">
        <v>202517.2726580514</v>
      </c>
      <c r="AF101" s="9">
        <v>3361279.0919365073</v>
      </c>
      <c r="AG101" s="9">
        <v>1.9676073776421961</v>
      </c>
      <c r="AH101" s="9">
        <v>321172.66094059148</v>
      </c>
      <c r="AI101" s="9">
        <v>10100.887448101399</v>
      </c>
      <c r="AJ101" s="9">
        <v>8256.8934842710059</v>
      </c>
      <c r="AK101" s="9">
        <v>10361.841944531454</v>
      </c>
      <c r="AL101" s="9">
        <v>16839.113205320184</v>
      </c>
      <c r="AM101" s="9">
        <v>11685.188677978336</v>
      </c>
      <c r="AN101" s="9">
        <v>312.65720674133087</v>
      </c>
      <c r="AO101" s="9">
        <v>35781219.365207814</v>
      </c>
      <c r="AP101" s="9">
        <v>1928691.1653160588</v>
      </c>
      <c r="AQ101" s="9">
        <v>2730912.8551804516</v>
      </c>
      <c r="AR101" s="9">
        <v>538899.29123793205</v>
      </c>
      <c r="AS101" s="9">
        <v>66329451.925134093</v>
      </c>
      <c r="AT101" s="9">
        <v>94563.074065272449</v>
      </c>
      <c r="AU101" s="9">
        <v>113302.05440055917</v>
      </c>
      <c r="AV101" s="9">
        <v>810364.00217852788</v>
      </c>
      <c r="AW101" s="9">
        <v>28491.120543230725</v>
      </c>
      <c r="AX101" s="20"/>
      <c r="AY101" s="9">
        <v>-374371.53587931045</v>
      </c>
      <c r="AZ101" s="9">
        <v>20.519879379180889</v>
      </c>
      <c r="BA101" s="9">
        <v>1.7083842094582597E-2</v>
      </c>
      <c r="BB101" s="9">
        <v>119853.00600597533</v>
      </c>
      <c r="BC101" s="9">
        <v>1473987.6038993741</v>
      </c>
      <c r="BD101" s="9">
        <v>1.1753775534242676</v>
      </c>
      <c r="BE101" s="9">
        <v>137445.18358432961</v>
      </c>
      <c r="BF101" s="9">
        <v>6260.9089001338389</v>
      </c>
      <c r="BG101" s="9">
        <v>4550.3911659811911</v>
      </c>
      <c r="BH101" s="9">
        <v>6370.4175599432538</v>
      </c>
      <c r="BI101" s="9">
        <v>10435.00820574335</v>
      </c>
      <c r="BJ101" s="9">
        <v>10854.863613842666</v>
      </c>
      <c r="BK101" s="9">
        <v>243.00541060408423</v>
      </c>
      <c r="BL101" s="9">
        <v>20824796.785678562</v>
      </c>
      <c r="BM101" s="9">
        <v>1876202.0111053332</v>
      </c>
      <c r="BN101" s="9">
        <v>2655658.8534784899</v>
      </c>
      <c r="BO101" s="9">
        <v>398447.25793729821</v>
      </c>
      <c r="BP101" s="9">
        <v>65437043.697101295</v>
      </c>
      <c r="BQ101" s="9">
        <v>71963.45035403916</v>
      </c>
      <c r="BR101" s="9">
        <v>111944.60568998265</v>
      </c>
      <c r="BS101" s="9">
        <v>383916.46991097165</v>
      </c>
      <c r="BT101" s="9">
        <v>14632.609298622487</v>
      </c>
      <c r="BU101" s="20"/>
    </row>
    <row r="102" spans="2:73" x14ac:dyDescent="0.2">
      <c r="B102" s="4" t="s">
        <v>49</v>
      </c>
      <c r="C102" s="12">
        <v>15</v>
      </c>
      <c r="D102" s="19"/>
      <c r="E102" s="9">
        <f t="shared" si="8"/>
        <v>2806194.0418451461</v>
      </c>
      <c r="F102" s="9">
        <f t="shared" si="8"/>
        <v>5.1630466392899237</v>
      </c>
      <c r="G102" s="9">
        <f t="shared" si="8"/>
        <v>8.9573193154855214E-3</v>
      </c>
      <c r="H102" s="9">
        <f t="shared" si="8"/>
        <v>88967.434550337159</v>
      </c>
      <c r="I102" s="9">
        <f t="shared" si="8"/>
        <v>2027877.2962238553</v>
      </c>
      <c r="J102" s="9">
        <f t="shared" si="8"/>
        <v>0.85119884225713638</v>
      </c>
      <c r="K102" s="9">
        <f t="shared" si="8"/>
        <v>196873.91023304651</v>
      </c>
      <c r="L102" s="9">
        <f t="shared" si="8"/>
        <v>4130.2329322799515</v>
      </c>
      <c r="M102" s="9">
        <f t="shared" si="8"/>
        <v>3989.9980889854423</v>
      </c>
      <c r="N102" s="9">
        <f t="shared" si="8"/>
        <v>4293.0875494555003</v>
      </c>
      <c r="O102" s="9">
        <f t="shared" si="8"/>
        <v>6905.2037244706662</v>
      </c>
      <c r="P102" s="9">
        <f t="shared" si="8"/>
        <v>900.4537505014614</v>
      </c>
      <c r="Q102" s="9">
        <f t="shared" si="8"/>
        <v>75.171642476169836</v>
      </c>
      <c r="R102" s="9">
        <f t="shared" si="8"/>
        <v>16213163.135932051</v>
      </c>
      <c r="S102" s="9">
        <f t="shared" si="8"/>
        <v>57975.383072305704</v>
      </c>
      <c r="T102" s="9">
        <f t="shared" si="5"/>
        <v>83121.035355830099</v>
      </c>
      <c r="U102" s="9">
        <f t="shared" si="5"/>
        <v>151317.42726207193</v>
      </c>
      <c r="V102" s="9">
        <f t="shared" si="5"/>
        <v>1019196.1117598712</v>
      </c>
      <c r="W102" s="9">
        <f t="shared" si="5"/>
        <v>25086.317242604928</v>
      </c>
      <c r="X102" s="9">
        <f t="shared" si="5"/>
        <v>1661.6120242491015</v>
      </c>
      <c r="Y102" s="9">
        <f t="shared" si="5"/>
        <v>458191.08934511896</v>
      </c>
      <c r="Z102" s="9">
        <f t="shared" si="5"/>
        <v>14899.994669409883</v>
      </c>
      <c r="AA102" s="20"/>
      <c r="AB102" s="9">
        <v>2405081.6819744566</v>
      </c>
      <c r="AC102" s="9">
        <v>27.148631688412298</v>
      </c>
      <c r="AD102" s="9">
        <v>2.7261435845395452E-2</v>
      </c>
      <c r="AE102" s="9">
        <v>217381.36955673926</v>
      </c>
      <c r="AF102" s="9">
        <v>3607149.7289731847</v>
      </c>
      <c r="AG102" s="9">
        <v>2.1105319352117093</v>
      </c>
      <c r="AH102" s="9">
        <v>344136.60693054256</v>
      </c>
      <c r="AI102" s="9">
        <v>10838.349610994781</v>
      </c>
      <c r="AJ102" s="9">
        <v>8865.4171953938603</v>
      </c>
      <c r="AK102" s="9">
        <v>11118.534935108981</v>
      </c>
      <c r="AL102" s="9">
        <v>18085.569659195684</v>
      </c>
      <c r="AM102" s="9">
        <v>12530.664765332889</v>
      </c>
      <c r="AN102" s="9">
        <v>335.53458240911726</v>
      </c>
      <c r="AO102" s="9">
        <v>38525445.406301931</v>
      </c>
      <c r="AP102" s="9">
        <v>2068191.823542305</v>
      </c>
      <c r="AQ102" s="9">
        <v>2928469.8069399265</v>
      </c>
      <c r="AR102" s="9">
        <v>578225.2036234627</v>
      </c>
      <c r="AS102" s="9">
        <v>71130314.358654141</v>
      </c>
      <c r="AT102" s="9">
        <v>102190.014050504</v>
      </c>
      <c r="AU102" s="9">
        <v>121602.26097780187</v>
      </c>
      <c r="AV102" s="9">
        <v>869530.16424973134</v>
      </c>
      <c r="AW102" s="9">
        <v>30577.790346505404</v>
      </c>
      <c r="AX102" s="20"/>
      <c r="AY102" s="9">
        <v>-401112.35987068963</v>
      </c>
      <c r="AZ102" s="9">
        <v>21.985585049122374</v>
      </c>
      <c r="BA102" s="9">
        <v>1.8304116529909931E-2</v>
      </c>
      <c r="BB102" s="9">
        <v>128413.9350064021</v>
      </c>
      <c r="BC102" s="9">
        <v>1579272.4327493294</v>
      </c>
      <c r="BD102" s="9">
        <v>1.259333092954573</v>
      </c>
      <c r="BE102" s="9">
        <v>147262.69669749605</v>
      </c>
      <c r="BF102" s="9">
        <v>6708.1166787148295</v>
      </c>
      <c r="BG102" s="9">
        <v>4875.419106408418</v>
      </c>
      <c r="BH102" s="9">
        <v>6825.4473856534805</v>
      </c>
      <c r="BI102" s="9">
        <v>11180.365934725018</v>
      </c>
      <c r="BJ102" s="9">
        <v>11630.211014831428</v>
      </c>
      <c r="BK102" s="9">
        <v>260.36293993294743</v>
      </c>
      <c r="BL102" s="9">
        <v>22312282.27036988</v>
      </c>
      <c r="BM102" s="9">
        <v>2010216.4404699993</v>
      </c>
      <c r="BN102" s="9">
        <v>2845348.7715840964</v>
      </c>
      <c r="BO102" s="9">
        <v>426907.77636139077</v>
      </c>
      <c r="BP102" s="9">
        <v>70111118.24689427</v>
      </c>
      <c r="BQ102" s="9">
        <v>77103.696807899076</v>
      </c>
      <c r="BR102" s="9">
        <v>119940.64895355277</v>
      </c>
      <c r="BS102" s="9">
        <v>411339.07490461238</v>
      </c>
      <c r="BT102" s="9">
        <v>15677.795677095521</v>
      </c>
      <c r="BU102" s="20"/>
    </row>
    <row r="103" spans="2:73" x14ac:dyDescent="0.2">
      <c r="B103" s="4" t="s">
        <v>49</v>
      </c>
      <c r="C103" s="12">
        <v>16</v>
      </c>
      <c r="D103" s="19"/>
      <c r="E103" s="9">
        <f t="shared" si="8"/>
        <v>3041058.6716772346</v>
      </c>
      <c r="F103" s="9">
        <f t="shared" si="8"/>
        <v>5.539397530924429</v>
      </c>
      <c r="G103" s="9">
        <f t="shared" si="8"/>
        <v>9.5982552556602707E-3</v>
      </c>
      <c r="H103" s="9">
        <f t="shared" si="8"/>
        <v>95270.837941658247</v>
      </c>
      <c r="I103" s="9">
        <f t="shared" si="8"/>
        <v>2168466.576024577</v>
      </c>
      <c r="J103" s="9">
        <f t="shared" si="8"/>
        <v>0.91016932321334432</v>
      </c>
      <c r="K103" s="9">
        <f t="shared" si="8"/>
        <v>210020.35257001317</v>
      </c>
      <c r="L103" s="9">
        <f t="shared" si="8"/>
        <v>4420.4975980343415</v>
      </c>
      <c r="M103" s="9">
        <f t="shared" si="8"/>
        <v>4273.5052032240656</v>
      </c>
      <c r="N103" s="9">
        <f t="shared" si="8"/>
        <v>4594.761350600792</v>
      </c>
      <c r="O103" s="9">
        <f t="shared" si="8"/>
        <v>7406.3304786234949</v>
      </c>
      <c r="P103" s="9">
        <f t="shared" si="8"/>
        <v>970.58904669076037</v>
      </c>
      <c r="Q103" s="9">
        <f t="shared" si="8"/>
        <v>80.691838381853017</v>
      </c>
      <c r="R103" s="9">
        <f t="shared" si="8"/>
        <v>17470030.231604829</v>
      </c>
      <c r="S103" s="9">
        <f t="shared" si="8"/>
        <v>63462.691883685067</v>
      </c>
      <c r="T103" s="9">
        <f t="shared" si="5"/>
        <v>90989.617695098743</v>
      </c>
      <c r="U103" s="9">
        <f t="shared" si="5"/>
        <v>162183.28504000988</v>
      </c>
      <c r="V103" s="9">
        <f t="shared" si="5"/>
        <v>1146023.528466031</v>
      </c>
      <c r="W103" s="9">
        <f t="shared" si="5"/>
        <v>27573.594684266558</v>
      </c>
      <c r="X103" s="9">
        <f t="shared" si="5"/>
        <v>1965.8901853016432</v>
      </c>
      <c r="Y103" s="9">
        <f t="shared" si="5"/>
        <v>489935.40756649192</v>
      </c>
      <c r="Z103" s="9">
        <f t="shared" si="5"/>
        <v>15941.508302766535</v>
      </c>
      <c r="AA103" s="20"/>
      <c r="AB103" s="9">
        <v>2613205.4878151659</v>
      </c>
      <c r="AC103" s="9">
        <v>28.990688249988299</v>
      </c>
      <c r="AD103" s="9">
        <v>2.9122646220897531E-2</v>
      </c>
      <c r="AE103" s="9">
        <v>232245.70194848711</v>
      </c>
      <c r="AF103" s="9">
        <v>3853023.8376238616</v>
      </c>
      <c r="AG103" s="9">
        <v>2.2534579556982219</v>
      </c>
      <c r="AH103" s="9">
        <v>367100.56238067558</v>
      </c>
      <c r="AI103" s="9">
        <v>11575.82205533016</v>
      </c>
      <c r="AJ103" s="9">
        <v>9473.9522500597104</v>
      </c>
      <c r="AK103" s="9">
        <v>11875.238561964507</v>
      </c>
      <c r="AL103" s="9">
        <v>19332.054142330184</v>
      </c>
      <c r="AM103" s="9">
        <v>13376.147462510944</v>
      </c>
      <c r="AN103" s="9">
        <v>358.41230764366361</v>
      </c>
      <c r="AO103" s="9">
        <v>41269797.986666039</v>
      </c>
      <c r="AP103" s="9">
        <v>2207693.5617183507</v>
      </c>
      <c r="AQ103" s="9">
        <v>3126028.3073848002</v>
      </c>
      <c r="AR103" s="9">
        <v>617551.57982549339</v>
      </c>
      <c r="AS103" s="9">
        <v>75931216.325153202</v>
      </c>
      <c r="AT103" s="9">
        <v>109817.53794602555</v>
      </c>
      <c r="AU103" s="9">
        <v>129902.58240242462</v>
      </c>
      <c r="AV103" s="9">
        <v>928697.08746474492</v>
      </c>
      <c r="AW103" s="9">
        <v>32664.490358335079</v>
      </c>
      <c r="AX103" s="20"/>
      <c r="AY103" s="9">
        <v>-427853.18386206892</v>
      </c>
      <c r="AZ103" s="9">
        <v>23.45129071906387</v>
      </c>
      <c r="BA103" s="9">
        <v>1.9524390965237261E-2</v>
      </c>
      <c r="BB103" s="9">
        <v>136974.86400682887</v>
      </c>
      <c r="BC103" s="9">
        <v>1684557.2615992848</v>
      </c>
      <c r="BD103" s="9">
        <v>1.3432886324848776</v>
      </c>
      <c r="BE103" s="9">
        <v>157080.2098106624</v>
      </c>
      <c r="BF103" s="9">
        <v>7155.3244572958183</v>
      </c>
      <c r="BG103" s="9">
        <v>5200.4470468356449</v>
      </c>
      <c r="BH103" s="9">
        <v>7280.4772113637146</v>
      </c>
      <c r="BI103" s="9">
        <v>11925.723663706689</v>
      </c>
      <c r="BJ103" s="9">
        <v>12405.558415820184</v>
      </c>
      <c r="BK103" s="9">
        <v>277.72046926181059</v>
      </c>
      <c r="BL103" s="9">
        <v>23799767.755061209</v>
      </c>
      <c r="BM103" s="9">
        <v>2144230.8698346657</v>
      </c>
      <c r="BN103" s="9">
        <v>3035038.6896897014</v>
      </c>
      <c r="BO103" s="9">
        <v>455368.29478548351</v>
      </c>
      <c r="BP103" s="9">
        <v>74785192.796687171</v>
      </c>
      <c r="BQ103" s="9">
        <v>82243.943261758992</v>
      </c>
      <c r="BR103" s="9">
        <v>127936.69221712298</v>
      </c>
      <c r="BS103" s="9">
        <v>438761.679898253</v>
      </c>
      <c r="BT103" s="9">
        <v>16722.982055568544</v>
      </c>
      <c r="BU103" s="20"/>
    </row>
    <row r="104" spans="2:73" x14ac:dyDescent="0.2">
      <c r="B104" s="4" t="s">
        <v>49</v>
      </c>
      <c r="C104" s="12">
        <v>17</v>
      </c>
      <c r="D104" s="19"/>
      <c r="E104" s="9">
        <f t="shared" si="8"/>
        <v>3241627.8275554371</v>
      </c>
      <c r="F104" s="9">
        <f t="shared" si="8"/>
        <v>5.91572743721796</v>
      </c>
      <c r="G104" s="9">
        <f t="shared" si="8"/>
        <v>1.0239161788693042E-2</v>
      </c>
      <c r="H104" s="9">
        <f t="shared" si="8"/>
        <v>101574.00583991929</v>
      </c>
      <c r="I104" s="9">
        <f t="shared" si="8"/>
        <v>2309052.384211299</v>
      </c>
      <c r="J104" s="9">
        <f t="shared" si="8"/>
        <v>0.96913834125255316</v>
      </c>
      <c r="K104" s="9">
        <f t="shared" si="8"/>
        <v>223166.78544679782</v>
      </c>
      <c r="L104" s="9">
        <f t="shared" si="8"/>
        <v>4710.7519823467328</v>
      </c>
      <c r="M104" s="9">
        <f t="shared" si="8"/>
        <v>4557.0009739196885</v>
      </c>
      <c r="N104" s="9">
        <f t="shared" si="8"/>
        <v>4896.4245154680902</v>
      </c>
      <c r="O104" s="9">
        <f t="shared" si="8"/>
        <v>7907.429203517333</v>
      </c>
      <c r="P104" s="9">
        <f t="shared" si="8"/>
        <v>1040.7177330565428</v>
      </c>
      <c r="Q104" s="9">
        <f t="shared" si="8"/>
        <v>86.211684720776134</v>
      </c>
      <c r="R104" s="9">
        <f t="shared" si="8"/>
        <v>18726770.78800761</v>
      </c>
      <c r="S104" s="9">
        <f t="shared" si="8"/>
        <v>68948.920745264739</v>
      </c>
      <c r="T104" s="9">
        <f t="shared" si="5"/>
        <v>98856.651348964311</v>
      </c>
      <c r="U104" s="9">
        <f t="shared" si="5"/>
        <v>173048.67900144751</v>
      </c>
      <c r="V104" s="9">
        <f t="shared" si="5"/>
        <v>1272811.4121931195</v>
      </c>
      <c r="W104" s="9">
        <f t="shared" si="5"/>
        <v>30060.288215638095</v>
      </c>
      <c r="X104" s="9">
        <f t="shared" si="5"/>
        <v>2270.0534989741573</v>
      </c>
      <c r="Y104" s="9">
        <f t="shared" si="5"/>
        <v>521678.96464405447</v>
      </c>
      <c r="Z104" s="9">
        <f t="shared" si="5"/>
        <v>16982.991727568162</v>
      </c>
      <c r="AA104" s="20"/>
      <c r="AB104" s="9">
        <v>2787033.8197019887</v>
      </c>
      <c r="AC104" s="9">
        <v>30.832723826223315</v>
      </c>
      <c r="AD104" s="9">
        <v>3.0983827189257615E-2</v>
      </c>
      <c r="AE104" s="9">
        <v>247109.79884717491</v>
      </c>
      <c r="AF104" s="9">
        <v>4098894.4746605381</v>
      </c>
      <c r="AG104" s="9">
        <v>2.396382513267735</v>
      </c>
      <c r="AH104" s="9">
        <v>390064.50837062666</v>
      </c>
      <c r="AI104" s="9">
        <v>12313.28421822354</v>
      </c>
      <c r="AJ104" s="9">
        <v>10082.475961182563</v>
      </c>
      <c r="AK104" s="9">
        <v>12631.931552542035</v>
      </c>
      <c r="AL104" s="9">
        <v>20578.510596205688</v>
      </c>
      <c r="AM104" s="9">
        <v>14221.623549865493</v>
      </c>
      <c r="AN104" s="9">
        <v>381.28968331144989</v>
      </c>
      <c r="AO104" s="9">
        <v>44014024.027760148</v>
      </c>
      <c r="AP104" s="9">
        <v>2347194.2199445968</v>
      </c>
      <c r="AQ104" s="9">
        <v>3323585.2591442731</v>
      </c>
      <c r="AR104" s="9">
        <v>656877.49221102381</v>
      </c>
      <c r="AS104" s="9">
        <v>80732078.758673236</v>
      </c>
      <c r="AT104" s="9">
        <v>117444.47793125708</v>
      </c>
      <c r="AU104" s="9">
        <v>138202.78897966738</v>
      </c>
      <c r="AV104" s="9">
        <v>987863.24953594862</v>
      </c>
      <c r="AW104" s="9">
        <v>34751.160161609754</v>
      </c>
      <c r="AX104" s="20"/>
      <c r="AY104" s="9">
        <v>-454594.00785344839</v>
      </c>
      <c r="AZ104" s="9">
        <v>24.916996389005355</v>
      </c>
      <c r="BA104" s="9">
        <v>2.0744665400564574E-2</v>
      </c>
      <c r="BB104" s="9">
        <v>145535.79300725562</v>
      </c>
      <c r="BC104" s="9">
        <v>1789842.0904492394</v>
      </c>
      <c r="BD104" s="9">
        <v>1.4272441720151818</v>
      </c>
      <c r="BE104" s="9">
        <v>166897.72292382884</v>
      </c>
      <c r="BF104" s="9">
        <v>7602.5322358768071</v>
      </c>
      <c r="BG104" s="9">
        <v>5525.4749872628745</v>
      </c>
      <c r="BH104" s="9">
        <v>7735.507037073945</v>
      </c>
      <c r="BI104" s="9">
        <v>12671.081392688355</v>
      </c>
      <c r="BJ104" s="9">
        <v>13180.90581680895</v>
      </c>
      <c r="BK104" s="9">
        <v>295.07799859067376</v>
      </c>
      <c r="BL104" s="9">
        <v>25287253.239752539</v>
      </c>
      <c r="BM104" s="9">
        <v>2278245.299199332</v>
      </c>
      <c r="BN104" s="9">
        <v>3224728.6077953088</v>
      </c>
      <c r="BO104" s="9">
        <v>483828.8132095763</v>
      </c>
      <c r="BP104" s="9">
        <v>79459267.346480116</v>
      </c>
      <c r="BQ104" s="9">
        <v>87384.189715618981</v>
      </c>
      <c r="BR104" s="9">
        <v>135932.73548069323</v>
      </c>
      <c r="BS104" s="9">
        <v>466184.28489189415</v>
      </c>
      <c r="BT104" s="9">
        <v>17768.168434041592</v>
      </c>
      <c r="BU104" s="20"/>
    </row>
    <row r="105" spans="2:73" x14ac:dyDescent="0.2">
      <c r="B105" s="4" t="s">
        <v>49</v>
      </c>
      <c r="C105" s="12">
        <v>18</v>
      </c>
      <c r="D105" s="19"/>
      <c r="E105" s="9">
        <f t="shared" si="8"/>
        <v>3476492.4573875316</v>
      </c>
      <c r="F105" s="9">
        <f t="shared" si="8"/>
        <v>6.2920783288525115</v>
      </c>
      <c r="G105" s="9">
        <f t="shared" si="8"/>
        <v>1.088009772886785E-2</v>
      </c>
      <c r="H105" s="9">
        <f t="shared" si="8"/>
        <v>107877.40923124066</v>
      </c>
      <c r="I105" s="9">
        <f t="shared" si="8"/>
        <v>2449641.6640120274</v>
      </c>
      <c r="J105" s="9">
        <f t="shared" si="8"/>
        <v>1.0281088222087646</v>
      </c>
      <c r="K105" s="9">
        <f t="shared" si="8"/>
        <v>236313.22778376503</v>
      </c>
      <c r="L105" s="9">
        <f t="shared" si="8"/>
        <v>5001.016648101142</v>
      </c>
      <c r="M105" s="9">
        <f t="shared" si="8"/>
        <v>4840.5080881583335</v>
      </c>
      <c r="N105" s="9">
        <f t="shared" si="8"/>
        <v>5198.0983166134001</v>
      </c>
      <c r="O105" s="9">
        <f t="shared" si="8"/>
        <v>8408.5559576702035</v>
      </c>
      <c r="P105" s="9">
        <f t="shared" si="8"/>
        <v>1110.8530292458636</v>
      </c>
      <c r="Q105" s="9">
        <f t="shared" si="8"/>
        <v>91.73188062645994</v>
      </c>
      <c r="R105" s="9">
        <f t="shared" si="8"/>
        <v>19983637.883680467</v>
      </c>
      <c r="S105" s="9">
        <f t="shared" si="8"/>
        <v>74436.229556647595</v>
      </c>
      <c r="T105" s="9">
        <f t="shared" si="5"/>
        <v>106725.23368823901</v>
      </c>
      <c r="U105" s="9">
        <f t="shared" si="5"/>
        <v>183914.53677938657</v>
      </c>
      <c r="V105" s="9">
        <f t="shared" si="5"/>
        <v>1399638.8288993239</v>
      </c>
      <c r="W105" s="9">
        <f t="shared" si="5"/>
        <v>32547.565657299914</v>
      </c>
      <c r="X105" s="9">
        <f t="shared" si="5"/>
        <v>2574.3316600270045</v>
      </c>
      <c r="Y105" s="9">
        <f t="shared" si="5"/>
        <v>553423.28286542895</v>
      </c>
      <c r="Z105" s="9">
        <f t="shared" si="5"/>
        <v>18024.505360924879</v>
      </c>
      <c r="AA105" s="20"/>
      <c r="AB105" s="9">
        <v>2995157.625542704</v>
      </c>
      <c r="AC105" s="9">
        <v>32.674780387799366</v>
      </c>
      <c r="AD105" s="9">
        <v>3.2845037564759753E-2</v>
      </c>
      <c r="AE105" s="9">
        <v>261974.13123892318</v>
      </c>
      <c r="AF105" s="9">
        <v>4344768.5833112225</v>
      </c>
      <c r="AG105" s="9">
        <v>2.5393085337542516</v>
      </c>
      <c r="AH105" s="9">
        <v>413028.46382076031</v>
      </c>
      <c r="AI105" s="9">
        <v>13050.756662558939</v>
      </c>
      <c r="AJ105" s="9">
        <v>10691.011015848433</v>
      </c>
      <c r="AK105" s="9">
        <v>13388.635179397579</v>
      </c>
      <c r="AL105" s="9">
        <v>21824.995079340224</v>
      </c>
      <c r="AM105" s="9">
        <v>15067.106247043572</v>
      </c>
      <c r="AN105" s="9">
        <v>404.16740854599675</v>
      </c>
      <c r="AO105" s="9">
        <v>46758376.608124331</v>
      </c>
      <c r="AP105" s="9">
        <v>2486695.9581206464</v>
      </c>
      <c r="AQ105" s="9">
        <v>3521143.7595891524</v>
      </c>
      <c r="AR105" s="9">
        <v>696203.86841305543</v>
      </c>
      <c r="AS105" s="9">
        <v>85532980.7251724</v>
      </c>
      <c r="AT105" s="9">
        <v>125072.0018267788</v>
      </c>
      <c r="AU105" s="9">
        <v>146503.11040429032</v>
      </c>
      <c r="AV105" s="9">
        <v>1047030.1727509637</v>
      </c>
      <c r="AW105" s="9">
        <v>36837.860173439491</v>
      </c>
      <c r="AX105" s="20"/>
      <c r="AY105" s="9">
        <v>-481334.83184482751</v>
      </c>
      <c r="AZ105" s="9">
        <v>26.382702058946855</v>
      </c>
      <c r="BA105" s="9">
        <v>2.1964939835891904E-2</v>
      </c>
      <c r="BB105" s="9">
        <v>154096.72200768252</v>
      </c>
      <c r="BC105" s="9">
        <v>1895126.9192991951</v>
      </c>
      <c r="BD105" s="9">
        <v>1.5111997115454869</v>
      </c>
      <c r="BE105" s="9">
        <v>176715.23603699528</v>
      </c>
      <c r="BF105" s="9">
        <v>8049.7400144577969</v>
      </c>
      <c r="BG105" s="9">
        <v>5850.5029276900996</v>
      </c>
      <c r="BH105" s="9">
        <v>8190.536862784179</v>
      </c>
      <c r="BI105" s="9">
        <v>13416.439121670021</v>
      </c>
      <c r="BJ105" s="9">
        <v>13956.253217797708</v>
      </c>
      <c r="BK105" s="9">
        <v>312.43552791953681</v>
      </c>
      <c r="BL105" s="9">
        <v>26774738.724443864</v>
      </c>
      <c r="BM105" s="9">
        <v>2412259.7285639988</v>
      </c>
      <c r="BN105" s="9">
        <v>3414418.5259009134</v>
      </c>
      <c r="BO105" s="9">
        <v>512289.33163366886</v>
      </c>
      <c r="BP105" s="9">
        <v>84133341.896273077</v>
      </c>
      <c r="BQ105" s="9">
        <v>92524.436169478882</v>
      </c>
      <c r="BR105" s="9">
        <v>143928.77874426331</v>
      </c>
      <c r="BS105" s="9">
        <v>493606.88988553477</v>
      </c>
      <c r="BT105" s="9">
        <v>18813.354812514612</v>
      </c>
      <c r="BU105" s="20"/>
    </row>
    <row r="106" spans="2:73" x14ac:dyDescent="0.2">
      <c r="B106" s="4" t="s">
        <v>49</v>
      </c>
      <c r="C106" s="12">
        <v>19</v>
      </c>
      <c r="D106" s="19"/>
      <c r="E106" s="9">
        <f t="shared" ref="E106:T122" si="9">AB106-AY106</f>
        <v>3711357.087219622</v>
      </c>
      <c r="F106" s="9">
        <f t="shared" si="9"/>
        <v>6.6808766416460301</v>
      </c>
      <c r="G106" s="9">
        <f t="shared" si="9"/>
        <v>1.1534672599900608E-2</v>
      </c>
      <c r="H106" s="9">
        <f t="shared" si="9"/>
        <v>114354.95136450173</v>
      </c>
      <c r="I106" s="9">
        <f t="shared" si="9"/>
        <v>2592527.8417737493</v>
      </c>
      <c r="J106" s="9">
        <f t="shared" si="9"/>
        <v>1.0878955059979725</v>
      </c>
      <c r="K106" s="9">
        <f t="shared" si="9"/>
        <v>249486.34976054987</v>
      </c>
      <c r="L106" s="9">
        <f t="shared" si="9"/>
        <v>5294.8762249135343</v>
      </c>
      <c r="M106" s="9">
        <f t="shared" si="9"/>
        <v>5131.1332621039537</v>
      </c>
      <c r="N106" s="9">
        <f t="shared" si="9"/>
        <v>5503.6032449807008</v>
      </c>
      <c r="O106" s="9">
        <f t="shared" si="9"/>
        <v>8919.8323173140379</v>
      </c>
      <c r="P106" s="9">
        <f t="shared" si="9"/>
        <v>1184.8469843616513</v>
      </c>
      <c r="Q106" s="9">
        <f t="shared" si="9"/>
        <v>97.379159840383124</v>
      </c>
      <c r="R106" s="9">
        <f t="shared" si="9"/>
        <v>21261987.557083245</v>
      </c>
      <c r="S106" s="9">
        <f t="shared" si="9"/>
        <v>80467.781118226703</v>
      </c>
      <c r="T106" s="9">
        <f t="shared" si="5"/>
        <v>115376.58779210318</v>
      </c>
      <c r="U106" s="9">
        <f t="shared" si="5"/>
        <v>195258.01051582443</v>
      </c>
      <c r="V106" s="9">
        <f t="shared" si="5"/>
        <v>1544874.5716264248</v>
      </c>
      <c r="W106" s="9">
        <f t="shared" si="5"/>
        <v>35142.252648671536</v>
      </c>
      <c r="X106" s="9">
        <f t="shared" si="5"/>
        <v>2999.4337761996139</v>
      </c>
      <c r="Y106" s="9">
        <f t="shared" si="5"/>
        <v>585715.78366799187</v>
      </c>
      <c r="Z106" s="9">
        <f t="shared" si="5"/>
        <v>19089.648198226514</v>
      </c>
      <c r="AA106" s="20"/>
      <c r="AB106" s="9">
        <v>3203281.4313834151</v>
      </c>
      <c r="AC106" s="9">
        <v>34.52928437053437</v>
      </c>
      <c r="AD106" s="9">
        <v>3.4719886871119834E-2</v>
      </c>
      <c r="AE106" s="9">
        <v>277012.602372611</v>
      </c>
      <c r="AF106" s="9">
        <v>4592939.5899228994</v>
      </c>
      <c r="AG106" s="9">
        <v>2.6830507570737638</v>
      </c>
      <c r="AH106" s="9">
        <v>436019.09891071141</v>
      </c>
      <c r="AI106" s="9">
        <v>13791.824017952316</v>
      </c>
      <c r="AJ106" s="9">
        <v>11306.664130221285</v>
      </c>
      <c r="AK106" s="9">
        <v>14149.169933475107</v>
      </c>
      <c r="AL106" s="9">
        <v>23081.629167965726</v>
      </c>
      <c r="AM106" s="9">
        <v>15916.447603148124</v>
      </c>
      <c r="AN106" s="9">
        <v>427.1722170887831</v>
      </c>
      <c r="AO106" s="9">
        <v>49524211.766218439</v>
      </c>
      <c r="AP106" s="9">
        <v>2626741.9390468923</v>
      </c>
      <c r="AQ106" s="9">
        <v>3719485.0317986254</v>
      </c>
      <c r="AR106" s="9">
        <v>736007.86057358596</v>
      </c>
      <c r="AS106" s="9">
        <v>90352291.017692447</v>
      </c>
      <c r="AT106" s="9">
        <v>132806.93527201036</v>
      </c>
      <c r="AU106" s="9">
        <v>154924.25578403307</v>
      </c>
      <c r="AV106" s="9">
        <v>1106745.2785471673</v>
      </c>
      <c r="AW106" s="9">
        <v>38948.189389214167</v>
      </c>
      <c r="AX106" s="20"/>
      <c r="AY106" s="9">
        <v>-508075.65583620692</v>
      </c>
      <c r="AZ106" s="9">
        <v>27.84840772888834</v>
      </c>
      <c r="BA106" s="9">
        <v>2.3185214271219227E-2</v>
      </c>
      <c r="BB106" s="9">
        <v>162657.65100810927</v>
      </c>
      <c r="BC106" s="9">
        <v>2000411.7481491498</v>
      </c>
      <c r="BD106" s="9">
        <v>1.5951552510757914</v>
      </c>
      <c r="BE106" s="9">
        <v>186532.74915016154</v>
      </c>
      <c r="BF106" s="9">
        <v>8496.947793038782</v>
      </c>
      <c r="BG106" s="9">
        <v>6175.530868117331</v>
      </c>
      <c r="BH106" s="9">
        <v>8645.5666884944058</v>
      </c>
      <c r="BI106" s="9">
        <v>14161.796850651688</v>
      </c>
      <c r="BJ106" s="9">
        <v>14731.600618786473</v>
      </c>
      <c r="BK106" s="9">
        <v>329.79305724839998</v>
      </c>
      <c r="BL106" s="9">
        <v>28262224.209135193</v>
      </c>
      <c r="BM106" s="9">
        <v>2546274.1579286656</v>
      </c>
      <c r="BN106" s="9">
        <v>3604108.4440065222</v>
      </c>
      <c r="BO106" s="9">
        <v>540749.85005776153</v>
      </c>
      <c r="BP106" s="9">
        <v>88807416.446066022</v>
      </c>
      <c r="BQ106" s="9">
        <v>97664.682623338827</v>
      </c>
      <c r="BR106" s="9">
        <v>151924.82200783346</v>
      </c>
      <c r="BS106" s="9">
        <v>521029.49487917544</v>
      </c>
      <c r="BT106" s="9">
        <v>19858.541190987653</v>
      </c>
      <c r="BU106" s="20"/>
    </row>
    <row r="107" spans="2:73" x14ac:dyDescent="0.2">
      <c r="B107" s="5" t="s">
        <v>49</v>
      </c>
      <c r="C107" s="13">
        <v>20</v>
      </c>
      <c r="D107" s="19"/>
      <c r="E107" s="10">
        <f t="shared" si="9"/>
        <v>3946221.7170517109</v>
      </c>
      <c r="F107" s="10">
        <f t="shared" si="9"/>
        <v>7.0572275332805425</v>
      </c>
      <c r="G107" s="10">
        <f t="shared" si="9"/>
        <v>1.2175608540075371E-2</v>
      </c>
      <c r="H107" s="10">
        <f t="shared" si="9"/>
        <v>120658.35475582283</v>
      </c>
      <c r="I107" s="10">
        <f t="shared" si="9"/>
        <v>2733117.1215744726</v>
      </c>
      <c r="J107" s="10">
        <f t="shared" si="9"/>
        <v>1.1468659869541806</v>
      </c>
      <c r="K107" s="10">
        <f t="shared" si="9"/>
        <v>262632.79209751659</v>
      </c>
      <c r="L107" s="10">
        <f t="shared" si="9"/>
        <v>5585.1408906679299</v>
      </c>
      <c r="M107" s="10">
        <f t="shared" si="9"/>
        <v>5414.6403763425851</v>
      </c>
      <c r="N107" s="10">
        <f t="shared" si="9"/>
        <v>5805.2770461259952</v>
      </c>
      <c r="O107" s="10">
        <f t="shared" si="9"/>
        <v>9420.9590714668739</v>
      </c>
      <c r="P107" s="10">
        <f t="shared" si="9"/>
        <v>1254.9822805509521</v>
      </c>
      <c r="Q107" s="10">
        <f t="shared" si="9"/>
        <v>102.89935574606625</v>
      </c>
      <c r="R107" s="10">
        <f t="shared" si="9"/>
        <v>22518854.652756047</v>
      </c>
      <c r="S107" s="10">
        <f t="shared" si="9"/>
        <v>85955.089929608628</v>
      </c>
      <c r="T107" s="10">
        <f t="shared" si="5"/>
        <v>123245.17013137368</v>
      </c>
      <c r="U107" s="10">
        <f t="shared" si="5"/>
        <v>206123.86829376244</v>
      </c>
      <c r="V107" s="10">
        <f t="shared" si="5"/>
        <v>1671701.9883325398</v>
      </c>
      <c r="W107" s="10">
        <f t="shared" si="5"/>
        <v>37629.530090333181</v>
      </c>
      <c r="X107" s="10">
        <f t="shared" si="5"/>
        <v>3303.7119372520538</v>
      </c>
      <c r="Y107" s="10">
        <f t="shared" si="5"/>
        <v>617460.10188936477</v>
      </c>
      <c r="Z107" s="10">
        <f t="shared" si="5"/>
        <v>20131.161831583169</v>
      </c>
      <c r="AA107" s="20"/>
      <c r="AB107" s="10">
        <v>3411405.2372241244</v>
      </c>
      <c r="AC107" s="10">
        <v>36.371340932110385</v>
      </c>
      <c r="AD107" s="10">
        <v>3.6581097246621924E-2</v>
      </c>
      <c r="AE107" s="10">
        <v>291876.93476435891</v>
      </c>
      <c r="AF107" s="10">
        <v>4838813.6985735772</v>
      </c>
      <c r="AG107" s="10">
        <v>2.8259767775602773</v>
      </c>
      <c r="AH107" s="10">
        <v>458983.05436084454</v>
      </c>
      <c r="AI107" s="10">
        <v>14529.296462287703</v>
      </c>
      <c r="AJ107" s="10">
        <v>11915.19918488714</v>
      </c>
      <c r="AK107" s="10">
        <v>14905.873560330636</v>
      </c>
      <c r="AL107" s="10">
        <v>24328.11365110023</v>
      </c>
      <c r="AM107" s="10">
        <v>16761.930300326181</v>
      </c>
      <c r="AN107" s="10">
        <v>450.04994232332945</v>
      </c>
      <c r="AO107" s="10">
        <v>52268564.346582554</v>
      </c>
      <c r="AP107" s="10">
        <v>2766243.6772229392</v>
      </c>
      <c r="AQ107" s="10">
        <v>3917043.5322435005</v>
      </c>
      <c r="AR107" s="10">
        <v>775334.23677561665</v>
      </c>
      <c r="AS107" s="10">
        <v>95153192.984191492</v>
      </c>
      <c r="AT107" s="10">
        <v>140434.4591675319</v>
      </c>
      <c r="AU107" s="10">
        <v>163224.5772086558</v>
      </c>
      <c r="AV107" s="10">
        <v>1165912.2017621812</v>
      </c>
      <c r="AW107" s="10">
        <v>41034.88940104386</v>
      </c>
      <c r="AX107" s="20"/>
      <c r="AY107" s="10">
        <v>-534816.47982758668</v>
      </c>
      <c r="AZ107" s="10">
        <v>29.314113398829843</v>
      </c>
      <c r="BA107" s="10">
        <v>2.4405488706546553E-2</v>
      </c>
      <c r="BB107" s="10">
        <v>171218.58000853608</v>
      </c>
      <c r="BC107" s="10">
        <v>2105696.5769991046</v>
      </c>
      <c r="BD107" s="10">
        <v>1.6791107906060967</v>
      </c>
      <c r="BE107" s="10">
        <v>196350.26226332795</v>
      </c>
      <c r="BF107" s="10">
        <v>8944.1555716197727</v>
      </c>
      <c r="BG107" s="10">
        <v>6500.5588085445552</v>
      </c>
      <c r="BH107" s="10">
        <v>9100.5965142046407</v>
      </c>
      <c r="BI107" s="10">
        <v>14907.154579633356</v>
      </c>
      <c r="BJ107" s="10">
        <v>15506.948019775229</v>
      </c>
      <c r="BK107" s="10">
        <v>347.1505865772632</v>
      </c>
      <c r="BL107" s="10">
        <v>29749709.693826508</v>
      </c>
      <c r="BM107" s="10">
        <v>2680288.5872933306</v>
      </c>
      <c r="BN107" s="10">
        <v>3793798.3621121268</v>
      </c>
      <c r="BO107" s="10">
        <v>569210.36848185421</v>
      </c>
      <c r="BP107" s="10">
        <v>93481490.995858952</v>
      </c>
      <c r="BQ107" s="10">
        <v>102804.92907719871</v>
      </c>
      <c r="BR107" s="10">
        <v>159920.86527140375</v>
      </c>
      <c r="BS107" s="10">
        <v>548452.09987281647</v>
      </c>
      <c r="BT107" s="10">
        <v>20903.727569460691</v>
      </c>
      <c r="BU107" s="20"/>
    </row>
    <row r="108" spans="2:73" x14ac:dyDescent="0.2">
      <c r="B108" s="7" t="s">
        <v>50</v>
      </c>
      <c r="C108" s="11">
        <v>1</v>
      </c>
      <c r="D108" s="19"/>
      <c r="E108" s="8">
        <f t="shared" si="9"/>
        <v>-310433.40603469044</v>
      </c>
      <c r="F108" s="8">
        <f t="shared" si="9"/>
        <v>-0.14310318036547232</v>
      </c>
      <c r="G108" s="8">
        <f t="shared" si="9"/>
        <v>-5.6553603825232205E-5</v>
      </c>
      <c r="H108" s="8">
        <f t="shared" si="9"/>
        <v>198.54831132114305</v>
      </c>
      <c r="I108" s="8">
        <f t="shared" si="9"/>
        <v>52754.043200723609</v>
      </c>
      <c r="J108" s="8">
        <f t="shared" si="9"/>
        <v>2.3170814956209068E-2</v>
      </c>
      <c r="K108" s="8">
        <f t="shared" si="9"/>
        <v>12743.725896966833</v>
      </c>
      <c r="L108" s="8">
        <f t="shared" si="9"/>
        <v>55.794285754396583</v>
      </c>
      <c r="M108" s="8">
        <f t="shared" si="9"/>
        <v>-0.3989717613707171</v>
      </c>
      <c r="N108" s="8">
        <f t="shared" si="9"/>
        <v>58.214133145299741</v>
      </c>
      <c r="O108" s="8">
        <f t="shared" si="9"/>
        <v>-140.87950384715623</v>
      </c>
      <c r="P108" s="8">
        <f t="shared" si="9"/>
        <v>-92.983323810702018</v>
      </c>
      <c r="Q108" s="8">
        <f t="shared" si="9"/>
        <v>-2.4906022943166821</v>
      </c>
      <c r="R108" s="8">
        <f t="shared" si="9"/>
        <v>-1446791.2403271976</v>
      </c>
      <c r="S108" s="8">
        <f t="shared" si="9"/>
        <v>-20474.268788619593</v>
      </c>
      <c r="T108" s="8">
        <f t="shared" si="5"/>
        <v>-29379.689260731277</v>
      </c>
      <c r="U108" s="8">
        <f t="shared" si="5"/>
        <v>-2235.1104220618872</v>
      </c>
      <c r="V108" s="8">
        <f t="shared" si="5"/>
        <v>-811415.035293872</v>
      </c>
      <c r="W108" s="8">
        <f t="shared" si="5"/>
        <v>-10054.876038338341</v>
      </c>
      <c r="X108" s="8">
        <f t="shared" si="5"/>
        <v>-2960.1798589473938</v>
      </c>
      <c r="Y108" s="8">
        <f t="shared" si="5"/>
        <v>12129.892221373251</v>
      </c>
      <c r="Z108" s="8">
        <f t="shared" si="5"/>
        <v>248.06723335665902</v>
      </c>
      <c r="AA108" s="20"/>
      <c r="AB108" s="8">
        <v>-337174.23002606974</v>
      </c>
      <c r="AC108" s="8">
        <v>1.3226024895760193</v>
      </c>
      <c r="AD108" s="8">
        <v>1.1637208315020962E-3</v>
      </c>
      <c r="AE108" s="8">
        <v>8759.4773117479454</v>
      </c>
      <c r="AF108" s="8">
        <v>158038.87205067888</v>
      </c>
      <c r="AG108" s="8">
        <v>0.10712635448651391</v>
      </c>
      <c r="AH108" s="8">
        <v>22561.239010133231</v>
      </c>
      <c r="AI108" s="8">
        <v>503.00206433538523</v>
      </c>
      <c r="AJ108" s="8">
        <v>324.62896866585709</v>
      </c>
      <c r="AK108" s="8">
        <v>513.2439588555319</v>
      </c>
      <c r="AL108" s="8">
        <v>604.47822513451172</v>
      </c>
      <c r="AM108" s="8">
        <v>682.36407717805912</v>
      </c>
      <c r="AN108" s="8">
        <v>14.866927034546476</v>
      </c>
      <c r="AO108" s="8">
        <v>40694.244364127888</v>
      </c>
      <c r="AP108" s="8">
        <v>113540.16057604698</v>
      </c>
      <c r="AQ108" s="8">
        <v>160310.22884487503</v>
      </c>
      <c r="AR108" s="8">
        <v>26225.408002030832</v>
      </c>
      <c r="AS108" s="8">
        <v>3862659.5144990762</v>
      </c>
      <c r="AT108" s="8">
        <v>-4914.6295844784045</v>
      </c>
      <c r="AU108" s="8">
        <v>5035.8634046227917</v>
      </c>
      <c r="AV108" s="8">
        <v>39552.49721501406</v>
      </c>
      <c r="AW108" s="8">
        <v>1293.253611829693</v>
      </c>
      <c r="AX108" s="20"/>
      <c r="AY108" s="8">
        <v>-26740.823991379308</v>
      </c>
      <c r="AZ108" s="8">
        <v>1.4657056699414917</v>
      </c>
      <c r="BA108" s="8">
        <v>1.2202744353273284E-3</v>
      </c>
      <c r="BB108" s="8">
        <v>8560.9290004268023</v>
      </c>
      <c r="BC108" s="8">
        <v>105284.82884995527</v>
      </c>
      <c r="BD108" s="8">
        <v>8.3955539530304837E-2</v>
      </c>
      <c r="BE108" s="8">
        <v>9817.5131131663984</v>
      </c>
      <c r="BF108" s="8">
        <v>447.20777858098864</v>
      </c>
      <c r="BG108" s="8">
        <v>325.0279404272278</v>
      </c>
      <c r="BH108" s="8">
        <v>455.02982571023216</v>
      </c>
      <c r="BI108" s="8">
        <v>745.35772898166795</v>
      </c>
      <c r="BJ108" s="8">
        <v>775.34740098876114</v>
      </c>
      <c r="BK108" s="8">
        <v>17.357529328863158</v>
      </c>
      <c r="BL108" s="8">
        <v>1487485.4846913256</v>
      </c>
      <c r="BM108" s="8">
        <v>134014.42936466658</v>
      </c>
      <c r="BN108" s="8">
        <v>189689.91810560631</v>
      </c>
      <c r="BO108" s="8">
        <v>28460.518424092719</v>
      </c>
      <c r="BP108" s="8">
        <v>4674074.5497929482</v>
      </c>
      <c r="BQ108" s="8">
        <v>5140.2464538599361</v>
      </c>
      <c r="BR108" s="8">
        <v>7996.0432635701854</v>
      </c>
      <c r="BS108" s="8">
        <v>27422.604993640809</v>
      </c>
      <c r="BT108" s="8">
        <v>1045.186378473034</v>
      </c>
      <c r="BU108" s="20"/>
    </row>
    <row r="109" spans="2:73" x14ac:dyDescent="0.2">
      <c r="B109" s="4" t="s">
        <v>50</v>
      </c>
      <c r="C109" s="12">
        <v>2</v>
      </c>
      <c r="D109" s="19"/>
      <c r="E109" s="9">
        <f t="shared" si="9"/>
        <v>-109864.25015648582</v>
      </c>
      <c r="F109" s="9">
        <f t="shared" si="9"/>
        <v>0.23322672592805604</v>
      </c>
      <c r="G109" s="9">
        <f t="shared" si="9"/>
        <v>5.8435292920753579E-4</v>
      </c>
      <c r="H109" s="9">
        <f t="shared" si="9"/>
        <v>6501.7162095822896</v>
      </c>
      <c r="I109" s="9">
        <f t="shared" si="9"/>
        <v>193339.85138744724</v>
      </c>
      <c r="J109" s="9">
        <f t="shared" si="9"/>
        <v>8.2139832995418133E-2</v>
      </c>
      <c r="K109" s="9">
        <f t="shared" si="9"/>
        <v>25890.158773751667</v>
      </c>
      <c r="L109" s="9">
        <f t="shared" si="9"/>
        <v>346.04867006679308</v>
      </c>
      <c r="M109" s="9">
        <f t="shared" si="9"/>
        <v>283.09679893425869</v>
      </c>
      <c r="N109" s="9">
        <f t="shared" si="9"/>
        <v>359.87729801259945</v>
      </c>
      <c r="O109" s="9">
        <f t="shared" si="9"/>
        <v>360.21922104668761</v>
      </c>
      <c r="P109" s="9">
        <f t="shared" si="9"/>
        <v>-22.854637444904029</v>
      </c>
      <c r="Q109" s="9">
        <f t="shared" si="9"/>
        <v>3.0292440446066422</v>
      </c>
      <c r="R109" s="9">
        <f t="shared" si="9"/>
        <v>-190050.68392439466</v>
      </c>
      <c r="S109" s="9">
        <f t="shared" si="9"/>
        <v>-14988.039927039208</v>
      </c>
      <c r="T109" s="9">
        <f t="shared" si="5"/>
        <v>-21512.655606862565</v>
      </c>
      <c r="U109" s="9">
        <f t="shared" si="5"/>
        <v>8630.2835393762216</v>
      </c>
      <c r="V109" s="9">
        <f t="shared" si="5"/>
        <v>-684627.15156674385</v>
      </c>
      <c r="W109" s="9">
        <f t="shared" si="5"/>
        <v>-7568.1825069666756</v>
      </c>
      <c r="X109" s="9">
        <f t="shared" si="5"/>
        <v>-2656.016545274786</v>
      </c>
      <c r="Y109" s="9">
        <f t="shared" si="5"/>
        <v>43873.449298936524</v>
      </c>
      <c r="Z109" s="9">
        <f t="shared" si="5"/>
        <v>1289.5506581583177</v>
      </c>
      <c r="AA109" s="20"/>
      <c r="AB109" s="9">
        <v>-163345.89813924444</v>
      </c>
      <c r="AC109" s="9">
        <v>3.1646380658110393</v>
      </c>
      <c r="AD109" s="9">
        <v>3.0249017998621925E-3</v>
      </c>
      <c r="AE109" s="9">
        <v>23623.574210435894</v>
      </c>
      <c r="AF109" s="9">
        <v>403909.50908735779</v>
      </c>
      <c r="AG109" s="9">
        <v>0.25005091205602781</v>
      </c>
      <c r="AH109" s="9">
        <v>45525.185000084464</v>
      </c>
      <c r="AI109" s="9">
        <v>1240.4642272287704</v>
      </c>
      <c r="AJ109" s="9">
        <v>933.15267978871429</v>
      </c>
      <c r="AK109" s="9">
        <v>1269.9369494330638</v>
      </c>
      <c r="AL109" s="9">
        <v>1850.9346790100235</v>
      </c>
      <c r="AM109" s="9">
        <v>1527.8401645326182</v>
      </c>
      <c r="AN109" s="9">
        <v>37.744302702332959</v>
      </c>
      <c r="AO109" s="9">
        <v>2784920.2854582565</v>
      </c>
      <c r="AP109" s="9">
        <v>253040.81880229394</v>
      </c>
      <c r="AQ109" s="9">
        <v>357867.18060435005</v>
      </c>
      <c r="AR109" s="9">
        <v>65551.32038756166</v>
      </c>
      <c r="AS109" s="9">
        <v>8663521.9480191525</v>
      </c>
      <c r="AT109" s="9">
        <v>2712.3104007531965</v>
      </c>
      <c r="AU109" s="9">
        <v>13336.069981865585</v>
      </c>
      <c r="AV109" s="9">
        <v>98718.659286218142</v>
      </c>
      <c r="AW109" s="9">
        <v>3379.9234151043856</v>
      </c>
      <c r="AX109" s="20"/>
      <c r="AY109" s="9">
        <v>-53481.647982758615</v>
      </c>
      <c r="AZ109" s="9">
        <v>2.9314113398829833</v>
      </c>
      <c r="BA109" s="9">
        <v>2.4405488706546567E-3</v>
      </c>
      <c r="BB109" s="9">
        <v>17121.858000853605</v>
      </c>
      <c r="BC109" s="9">
        <v>210569.65769991055</v>
      </c>
      <c r="BD109" s="9">
        <v>0.16791107906060967</v>
      </c>
      <c r="BE109" s="9">
        <v>19635.026226332797</v>
      </c>
      <c r="BF109" s="9">
        <v>894.41555716197729</v>
      </c>
      <c r="BG109" s="9">
        <v>650.05588085445561</v>
      </c>
      <c r="BH109" s="9">
        <v>910.05965142046432</v>
      </c>
      <c r="BI109" s="9">
        <v>1490.7154579633359</v>
      </c>
      <c r="BJ109" s="9">
        <v>1550.6948019775223</v>
      </c>
      <c r="BK109" s="9">
        <v>34.715058657726317</v>
      </c>
      <c r="BL109" s="9">
        <v>2974970.9693826512</v>
      </c>
      <c r="BM109" s="9">
        <v>268028.85872933315</v>
      </c>
      <c r="BN109" s="9">
        <v>379379.83621121262</v>
      </c>
      <c r="BO109" s="9">
        <v>56921.036848185438</v>
      </c>
      <c r="BP109" s="9">
        <v>9348149.0995858964</v>
      </c>
      <c r="BQ109" s="9">
        <v>10280.492907719872</v>
      </c>
      <c r="BR109" s="9">
        <v>15992.086527140371</v>
      </c>
      <c r="BS109" s="9">
        <v>54845.209987281618</v>
      </c>
      <c r="BT109" s="9">
        <v>2090.372756946068</v>
      </c>
      <c r="BU109" s="20"/>
    </row>
    <row r="110" spans="2:73" x14ac:dyDescent="0.2">
      <c r="B110" s="4" t="s">
        <v>50</v>
      </c>
      <c r="C110" s="12">
        <v>3</v>
      </c>
      <c r="D110" s="19"/>
      <c r="E110" s="9">
        <f t="shared" si="9"/>
        <v>125000.37967560449</v>
      </c>
      <c r="F110" s="9">
        <f t="shared" si="9"/>
        <v>0.60957761756258577</v>
      </c>
      <c r="G110" s="9">
        <f t="shared" si="9"/>
        <v>1.2252888693823055E-3</v>
      </c>
      <c r="H110" s="9">
        <f t="shared" si="9"/>
        <v>12805.119600903428</v>
      </c>
      <c r="I110" s="9">
        <f t="shared" si="9"/>
        <v>333929.13118817064</v>
      </c>
      <c r="J110" s="9">
        <f t="shared" si="9"/>
        <v>0.14111031395162726</v>
      </c>
      <c r="K110" s="9">
        <f t="shared" si="9"/>
        <v>39036.601110718475</v>
      </c>
      <c r="L110" s="9">
        <f t="shared" si="9"/>
        <v>636.31333582118918</v>
      </c>
      <c r="M110" s="9">
        <f t="shared" si="9"/>
        <v>566.60391317288736</v>
      </c>
      <c r="N110" s="9">
        <f t="shared" si="9"/>
        <v>661.55109915789899</v>
      </c>
      <c r="O110" s="9">
        <f t="shared" si="9"/>
        <v>861.34597519953286</v>
      </c>
      <c r="P110" s="9">
        <f t="shared" si="9"/>
        <v>47.28065874439244</v>
      </c>
      <c r="Q110" s="9">
        <f t="shared" si="9"/>
        <v>8.5494399502899654</v>
      </c>
      <c r="R110" s="9">
        <f t="shared" si="9"/>
        <v>1066816.4117484102</v>
      </c>
      <c r="S110" s="9">
        <f t="shared" si="9"/>
        <v>-9500.7311156589421</v>
      </c>
      <c r="T110" s="9">
        <f t="shared" si="5"/>
        <v>-13644.073267593747</v>
      </c>
      <c r="U110" s="9">
        <f t="shared" si="5"/>
        <v>19496.141317314366</v>
      </c>
      <c r="V110" s="9">
        <f t="shared" si="5"/>
        <v>-557799.73486061953</v>
      </c>
      <c r="W110" s="9">
        <f t="shared" si="5"/>
        <v>-5080.9050653050199</v>
      </c>
      <c r="X110" s="9">
        <f t="shared" si="5"/>
        <v>-2351.7383842221861</v>
      </c>
      <c r="Y110" s="9">
        <f t="shared" si="5"/>
        <v>75617.76752030979</v>
      </c>
      <c r="Z110" s="9">
        <f t="shared" si="5"/>
        <v>2331.0642915149751</v>
      </c>
      <c r="AA110" s="20"/>
      <c r="AB110" s="9">
        <v>44777.90770146656</v>
      </c>
      <c r="AC110" s="9">
        <v>5.0066946273870583</v>
      </c>
      <c r="AD110" s="9">
        <v>4.8861121753642888E-3</v>
      </c>
      <c r="AE110" s="9">
        <v>38487.906602183844</v>
      </c>
      <c r="AF110" s="9">
        <v>649783.61773803667</v>
      </c>
      <c r="AG110" s="9">
        <v>0.39297693254254173</v>
      </c>
      <c r="AH110" s="9">
        <v>68489.140450217688</v>
      </c>
      <c r="AI110" s="9">
        <v>1977.9366715641554</v>
      </c>
      <c r="AJ110" s="9">
        <v>1541.687734454571</v>
      </c>
      <c r="AK110" s="9">
        <v>2026.6405762885954</v>
      </c>
      <c r="AL110" s="9">
        <v>3097.4191621445361</v>
      </c>
      <c r="AM110" s="9">
        <v>2373.322861710677</v>
      </c>
      <c r="AN110" s="9">
        <v>60.622027936879427</v>
      </c>
      <c r="AO110" s="9">
        <v>5529272.8658223851</v>
      </c>
      <c r="AP110" s="9">
        <v>392542.55697834084</v>
      </c>
      <c r="AQ110" s="9">
        <v>555425.68104922504</v>
      </c>
      <c r="AR110" s="9">
        <v>104877.6965895925</v>
      </c>
      <c r="AS110" s="9">
        <v>13464423.914518228</v>
      </c>
      <c r="AT110" s="9">
        <v>10339.83429627479</v>
      </c>
      <c r="AU110" s="9">
        <v>21636.391406488372</v>
      </c>
      <c r="AV110" s="9">
        <v>157885.58250123225</v>
      </c>
      <c r="AW110" s="9">
        <v>5466.6234269340785</v>
      </c>
      <c r="AX110" s="20"/>
      <c r="AY110" s="9">
        <v>-80222.471974137938</v>
      </c>
      <c r="AZ110" s="9">
        <v>4.3971170098244725</v>
      </c>
      <c r="BA110" s="9">
        <v>3.6608233059819834E-3</v>
      </c>
      <c r="BB110" s="9">
        <v>25682.787001280416</v>
      </c>
      <c r="BC110" s="9">
        <v>315854.48654986604</v>
      </c>
      <c r="BD110" s="9">
        <v>0.25186661859091447</v>
      </c>
      <c r="BE110" s="9">
        <v>29452.539339499217</v>
      </c>
      <c r="BF110" s="9">
        <v>1341.6233357429662</v>
      </c>
      <c r="BG110" s="9">
        <v>975.08382128168364</v>
      </c>
      <c r="BH110" s="9">
        <v>1365.0894771306964</v>
      </c>
      <c r="BI110" s="9">
        <v>2236.0731869450033</v>
      </c>
      <c r="BJ110" s="9">
        <v>2326.0422029662845</v>
      </c>
      <c r="BK110" s="9">
        <v>52.072587986589461</v>
      </c>
      <c r="BL110" s="9">
        <v>4462456.4540739749</v>
      </c>
      <c r="BM110" s="9">
        <v>402043.28809399978</v>
      </c>
      <c r="BN110" s="9">
        <v>569069.75431681878</v>
      </c>
      <c r="BO110" s="9">
        <v>85381.555272278129</v>
      </c>
      <c r="BP110" s="9">
        <v>14022223.649378847</v>
      </c>
      <c r="BQ110" s="9">
        <v>15420.73936157981</v>
      </c>
      <c r="BR110" s="9">
        <v>23988.129790710558</v>
      </c>
      <c r="BS110" s="9">
        <v>82267.814980922456</v>
      </c>
      <c r="BT110" s="9">
        <v>3135.5591354191033</v>
      </c>
      <c r="BU110" s="20"/>
    </row>
    <row r="111" spans="2:73" x14ac:dyDescent="0.2">
      <c r="B111" s="4" t="s">
        <v>50</v>
      </c>
      <c r="C111" s="12">
        <v>4</v>
      </c>
      <c r="D111" s="19"/>
      <c r="E111" s="9">
        <f t="shared" si="9"/>
        <v>325569.53555380914</v>
      </c>
      <c r="F111" s="9">
        <f t="shared" si="9"/>
        <v>0.98590752385611058</v>
      </c>
      <c r="G111" s="9">
        <f t="shared" si="9"/>
        <v>1.8661954024150711E-3</v>
      </c>
      <c r="H111" s="9">
        <f t="shared" si="9"/>
        <v>19108.287499164573</v>
      </c>
      <c r="I111" s="9">
        <f t="shared" si="9"/>
        <v>474514.93937489443</v>
      </c>
      <c r="J111" s="9">
        <f t="shared" si="9"/>
        <v>0.20007933199083633</v>
      </c>
      <c r="K111" s="9">
        <f t="shared" si="9"/>
        <v>52183.033987503324</v>
      </c>
      <c r="L111" s="9">
        <f t="shared" si="9"/>
        <v>926.56772013358636</v>
      </c>
      <c r="M111" s="9">
        <f t="shared" si="9"/>
        <v>850.09968386851733</v>
      </c>
      <c r="N111" s="9">
        <f t="shared" si="9"/>
        <v>963.21426402519887</v>
      </c>
      <c r="O111" s="9">
        <f t="shared" si="9"/>
        <v>1362.4447000933756</v>
      </c>
      <c r="P111" s="9">
        <f t="shared" si="9"/>
        <v>117.40934511019168</v>
      </c>
      <c r="Q111" s="9">
        <f t="shared" si="9"/>
        <v>14.069286289213267</v>
      </c>
      <c r="R111" s="9">
        <f t="shared" si="9"/>
        <v>2323556.9681512099</v>
      </c>
      <c r="S111" s="9">
        <f t="shared" si="9"/>
        <v>-4014.5022540783975</v>
      </c>
      <c r="T111" s="9">
        <f t="shared" si="5"/>
        <v>-5777.0396137251519</v>
      </c>
      <c r="U111" s="9">
        <f t="shared" si="5"/>
        <v>30361.535278752446</v>
      </c>
      <c r="V111" s="9">
        <f t="shared" si="5"/>
        <v>-431011.85113348812</v>
      </c>
      <c r="W111" s="9">
        <f t="shared" si="5"/>
        <v>-2594.2115339333468</v>
      </c>
      <c r="X111" s="9">
        <f t="shared" si="5"/>
        <v>-2047.5750705495739</v>
      </c>
      <c r="Y111" s="9">
        <f t="shared" si="5"/>
        <v>107361.32459787306</v>
      </c>
      <c r="Z111" s="9">
        <f t="shared" si="5"/>
        <v>3372.5477163166361</v>
      </c>
      <c r="AA111" s="20"/>
      <c r="AB111" s="9">
        <v>218606.23958829188</v>
      </c>
      <c r="AC111" s="9">
        <v>6.8487302036220772</v>
      </c>
      <c r="AD111" s="9">
        <v>6.7472931437243845E-3</v>
      </c>
      <c r="AE111" s="9">
        <v>53352.003500871782</v>
      </c>
      <c r="AF111" s="9">
        <v>895654.25477471552</v>
      </c>
      <c r="AG111" s="9">
        <v>0.53590149011205568</v>
      </c>
      <c r="AH111" s="9">
        <v>91453.086440168918</v>
      </c>
      <c r="AI111" s="9">
        <v>2715.3988344575409</v>
      </c>
      <c r="AJ111" s="9">
        <v>2150.2114455774285</v>
      </c>
      <c r="AK111" s="9">
        <v>2783.3335668661275</v>
      </c>
      <c r="AL111" s="9">
        <v>4343.8756160200473</v>
      </c>
      <c r="AM111" s="9">
        <v>3218.7989490652362</v>
      </c>
      <c r="AN111" s="9">
        <v>83.499403604665901</v>
      </c>
      <c r="AO111" s="9">
        <v>8273498.9069165122</v>
      </c>
      <c r="AP111" s="9">
        <v>532043.2152045879</v>
      </c>
      <c r="AQ111" s="9">
        <v>752982.63280870009</v>
      </c>
      <c r="AR111" s="9">
        <v>144203.60897512332</v>
      </c>
      <c r="AS111" s="9">
        <v>18265286.348038305</v>
      </c>
      <c r="AT111" s="9">
        <v>17966.774281506398</v>
      </c>
      <c r="AU111" s="9">
        <v>29936.597983731168</v>
      </c>
      <c r="AV111" s="9">
        <v>217051.74457243629</v>
      </c>
      <c r="AW111" s="9">
        <v>7553.293230208772</v>
      </c>
      <c r="AX111" s="20"/>
      <c r="AY111" s="9">
        <v>-106963.29596551723</v>
      </c>
      <c r="AZ111" s="9">
        <v>5.8628226797659666</v>
      </c>
      <c r="BA111" s="9">
        <v>4.8810977413093135E-3</v>
      </c>
      <c r="BB111" s="9">
        <v>34243.716001707209</v>
      </c>
      <c r="BC111" s="9">
        <v>421139.31539982109</v>
      </c>
      <c r="BD111" s="9">
        <v>0.33582215812121935</v>
      </c>
      <c r="BE111" s="9">
        <v>39270.052452665594</v>
      </c>
      <c r="BF111" s="9">
        <v>1788.8311143239546</v>
      </c>
      <c r="BG111" s="9">
        <v>1300.1117617089112</v>
      </c>
      <c r="BH111" s="9">
        <v>1820.1193028409286</v>
      </c>
      <c r="BI111" s="9">
        <v>2981.4309159266718</v>
      </c>
      <c r="BJ111" s="9">
        <v>3101.3896039550445</v>
      </c>
      <c r="BK111" s="9">
        <v>69.430117315452634</v>
      </c>
      <c r="BL111" s="9">
        <v>5949941.9387653023</v>
      </c>
      <c r="BM111" s="9">
        <v>536057.7174586663</v>
      </c>
      <c r="BN111" s="9">
        <v>758759.67242242524</v>
      </c>
      <c r="BO111" s="9">
        <v>113842.07369637088</v>
      </c>
      <c r="BP111" s="9">
        <v>18696298.199171793</v>
      </c>
      <c r="BQ111" s="9">
        <v>20560.985815439744</v>
      </c>
      <c r="BR111" s="9">
        <v>31984.173054280742</v>
      </c>
      <c r="BS111" s="9">
        <v>109690.41997456324</v>
      </c>
      <c r="BT111" s="9">
        <v>4180.7455138921359</v>
      </c>
      <c r="BU111" s="20"/>
    </row>
    <row r="112" spans="2:73" x14ac:dyDescent="0.2">
      <c r="B112" s="4" t="s">
        <v>50</v>
      </c>
      <c r="C112" s="12">
        <v>5</v>
      </c>
      <c r="D112" s="19"/>
      <c r="E112" s="9">
        <f t="shared" si="9"/>
        <v>594729.63933978532</v>
      </c>
      <c r="F112" s="9">
        <f t="shared" si="9"/>
        <v>1.3747268219906372</v>
      </c>
      <c r="G112" s="9">
        <f t="shared" si="9"/>
        <v>2.5207996805898438E-3</v>
      </c>
      <c r="H112" s="9">
        <f t="shared" si="9"/>
        <v>25586.065125485729</v>
      </c>
      <c r="I112" s="9">
        <f t="shared" si="9"/>
        <v>617404.58875061851</v>
      </c>
      <c r="J112" s="9">
        <f t="shared" si="9"/>
        <v>0.2598674786970453</v>
      </c>
      <c r="K112" s="9">
        <f t="shared" si="9"/>
        <v>65356.165424470179</v>
      </c>
      <c r="L112" s="9">
        <f t="shared" si="9"/>
        <v>1220.4375783879832</v>
      </c>
      <c r="M112" s="9">
        <f t="shared" si="9"/>
        <v>1140.7362013571471</v>
      </c>
      <c r="N112" s="9">
        <f t="shared" si="9"/>
        <v>1268.7298286705</v>
      </c>
      <c r="O112" s="9">
        <f t="shared" si="9"/>
        <v>1873.749088996221</v>
      </c>
      <c r="P112" s="9">
        <f t="shared" si="9"/>
        <v>191.40991004948819</v>
      </c>
      <c r="Q112" s="9">
        <f t="shared" si="9"/>
        <v>19.716915069896586</v>
      </c>
      <c r="R112" s="9">
        <f t="shared" si="9"/>
        <v>3602033.1808240162</v>
      </c>
      <c r="S112" s="9">
        <f t="shared" si="9"/>
        <v>2018.1292573021492</v>
      </c>
      <c r="T112" s="9">
        <f t="shared" si="5"/>
        <v>2875.8631755436072</v>
      </c>
      <c r="U112" s="9">
        <f t="shared" si="5"/>
        <v>41705.472831690626</v>
      </c>
      <c r="V112" s="9">
        <f t="shared" si="5"/>
        <v>-285736.57542736083</v>
      </c>
      <c r="W112" s="9">
        <f t="shared" si="5"/>
        <v>1.0593677283141005</v>
      </c>
      <c r="X112" s="9">
        <f t="shared" si="5"/>
        <v>-1622.3581069969805</v>
      </c>
      <c r="Y112" s="9">
        <f t="shared" si="5"/>
        <v>139654.58654424627</v>
      </c>
      <c r="Z112" s="9">
        <f t="shared" si="5"/>
        <v>4437.720762173295</v>
      </c>
      <c r="AA112" s="20"/>
      <c r="AB112" s="9">
        <v>461025.51938288868</v>
      </c>
      <c r="AC112" s="9">
        <v>8.7032551716980979</v>
      </c>
      <c r="AD112" s="9">
        <v>8.6221718572264822E-3</v>
      </c>
      <c r="AE112" s="9">
        <v>68390.71012761975</v>
      </c>
      <c r="AF112" s="9">
        <v>1143828.7330003947</v>
      </c>
      <c r="AG112" s="9">
        <v>0.67964517634856947</v>
      </c>
      <c r="AH112" s="9">
        <v>114443.73099030217</v>
      </c>
      <c r="AI112" s="9">
        <v>3456.4764712929264</v>
      </c>
      <c r="AJ112" s="9">
        <v>2765.8759034932859</v>
      </c>
      <c r="AK112" s="9">
        <v>3543.8789572216601</v>
      </c>
      <c r="AL112" s="9">
        <v>5600.5377339045599</v>
      </c>
      <c r="AM112" s="9">
        <v>4068.1469149932955</v>
      </c>
      <c r="AN112" s="9">
        <v>106.50456171421239</v>
      </c>
      <c r="AO112" s="9">
        <v>11039460.604280643</v>
      </c>
      <c r="AP112" s="9">
        <v>672090.27608063479</v>
      </c>
      <c r="AQ112" s="9">
        <v>951325.4537035753</v>
      </c>
      <c r="AR112" s="9">
        <v>184008.06495215418</v>
      </c>
      <c r="AS112" s="9">
        <v>23084636.173537377</v>
      </c>
      <c r="AT112" s="9">
        <v>25702.291637027993</v>
      </c>
      <c r="AU112" s="9">
        <v>38357.858210853956</v>
      </c>
      <c r="AV112" s="9">
        <v>276767.61151245038</v>
      </c>
      <c r="AW112" s="9">
        <v>9663.6526545384677</v>
      </c>
      <c r="AX112" s="20"/>
      <c r="AY112" s="9">
        <v>-133704.11995689667</v>
      </c>
      <c r="AZ112" s="9">
        <v>7.3285283497074607</v>
      </c>
      <c r="BA112" s="9">
        <v>6.1013721766366383E-3</v>
      </c>
      <c r="BB112" s="9">
        <v>42804.645002134021</v>
      </c>
      <c r="BC112" s="9">
        <v>526424.14424977615</v>
      </c>
      <c r="BD112" s="9">
        <v>0.41977769765152417</v>
      </c>
      <c r="BE112" s="9">
        <v>49087.565565831988</v>
      </c>
      <c r="BF112" s="9">
        <v>2236.0388929049432</v>
      </c>
      <c r="BG112" s="9">
        <v>1625.1397021361388</v>
      </c>
      <c r="BH112" s="9">
        <v>2275.1491285511602</v>
      </c>
      <c r="BI112" s="9">
        <v>3726.7886449083389</v>
      </c>
      <c r="BJ112" s="9">
        <v>3876.7370049438073</v>
      </c>
      <c r="BK112" s="9">
        <v>86.787646644315799</v>
      </c>
      <c r="BL112" s="9">
        <v>7437427.4234566269</v>
      </c>
      <c r="BM112" s="9">
        <v>670072.14682333264</v>
      </c>
      <c r="BN112" s="9">
        <v>948449.59052803169</v>
      </c>
      <c r="BO112" s="9">
        <v>142302.59212046355</v>
      </c>
      <c r="BP112" s="9">
        <v>23370372.748964738</v>
      </c>
      <c r="BQ112" s="9">
        <v>25701.232269299679</v>
      </c>
      <c r="BR112" s="9">
        <v>39980.216317850936</v>
      </c>
      <c r="BS112" s="9">
        <v>137113.02496820412</v>
      </c>
      <c r="BT112" s="9">
        <v>5225.9318923651726</v>
      </c>
      <c r="BU112" s="20"/>
    </row>
    <row r="113" spans="2:73" x14ac:dyDescent="0.2">
      <c r="B113" s="4" t="s">
        <v>50</v>
      </c>
      <c r="C113" s="12">
        <v>6</v>
      </c>
      <c r="D113" s="19"/>
      <c r="E113" s="9">
        <f t="shared" si="9"/>
        <v>795298.79521798971</v>
      </c>
      <c r="F113" s="9">
        <f t="shared" si="9"/>
        <v>1.7510567282841709</v>
      </c>
      <c r="G113" s="9">
        <f t="shared" si="9"/>
        <v>3.1617062136226094E-3</v>
      </c>
      <c r="H113" s="9">
        <f t="shared" si="9"/>
        <v>31889.233023746834</v>
      </c>
      <c r="I113" s="9">
        <f t="shared" si="9"/>
        <v>757990.3969373412</v>
      </c>
      <c r="J113" s="9">
        <f t="shared" si="9"/>
        <v>0.31883649673625447</v>
      </c>
      <c r="K113" s="9">
        <f t="shared" si="9"/>
        <v>78502.59830125497</v>
      </c>
      <c r="L113" s="9">
        <f t="shared" si="9"/>
        <v>1510.6919627003786</v>
      </c>
      <c r="M113" s="9">
        <f t="shared" si="9"/>
        <v>1424.2319720527748</v>
      </c>
      <c r="N113" s="9">
        <f t="shared" si="9"/>
        <v>1570.3929935377978</v>
      </c>
      <c r="O113" s="9">
        <f t="shared" si="9"/>
        <v>2374.8478138900655</v>
      </c>
      <c r="P113" s="9">
        <f t="shared" si="9"/>
        <v>261.5385964152847</v>
      </c>
      <c r="Q113" s="9">
        <f t="shared" si="9"/>
        <v>25.23676140881993</v>
      </c>
      <c r="R113" s="9">
        <f t="shared" si="9"/>
        <v>4858773.7372268196</v>
      </c>
      <c r="S113" s="9">
        <f t="shared" si="9"/>
        <v>7504.3581188821699</v>
      </c>
      <c r="T113" s="9">
        <f t="shared" si="5"/>
        <v>10742.896829412552</v>
      </c>
      <c r="U113" s="9">
        <f t="shared" si="5"/>
        <v>52570.866793128749</v>
      </c>
      <c r="V113" s="9">
        <f t="shared" si="5"/>
        <v>-158948.69170024246</v>
      </c>
      <c r="W113" s="9">
        <f t="shared" si="5"/>
        <v>2487.7528990999635</v>
      </c>
      <c r="X113" s="9">
        <f t="shared" si="5"/>
        <v>-1318.1947933243791</v>
      </c>
      <c r="Y113" s="9">
        <f t="shared" si="5"/>
        <v>171398.14362180958</v>
      </c>
      <c r="Z113" s="9">
        <f t="shared" si="5"/>
        <v>5479.204186974951</v>
      </c>
      <c r="AA113" s="20"/>
      <c r="AB113" s="9">
        <v>634853.85126971384</v>
      </c>
      <c r="AC113" s="9">
        <v>10.545290747933116</v>
      </c>
      <c r="AD113" s="9">
        <v>1.0483352825586576E-2</v>
      </c>
      <c r="AE113" s="9">
        <v>83254.807026307666</v>
      </c>
      <c r="AF113" s="9">
        <v>1389699.3700370733</v>
      </c>
      <c r="AG113" s="9">
        <v>0.82256973391808341</v>
      </c>
      <c r="AH113" s="9">
        <v>137407.6769802534</v>
      </c>
      <c r="AI113" s="9">
        <v>4193.938634186311</v>
      </c>
      <c r="AJ113" s="9">
        <v>3374.3996146161421</v>
      </c>
      <c r="AK113" s="9">
        <v>4300.5719477991906</v>
      </c>
      <c r="AL113" s="9">
        <v>6846.994187780072</v>
      </c>
      <c r="AM113" s="9">
        <v>4913.6230023478538</v>
      </c>
      <c r="AN113" s="9">
        <v>129.38193738199885</v>
      </c>
      <c r="AO113" s="9">
        <v>13783686.645374769</v>
      </c>
      <c r="AP113" s="9">
        <v>811590.93430688174</v>
      </c>
      <c r="AQ113" s="9">
        <v>1148882.4054630501</v>
      </c>
      <c r="AR113" s="9">
        <v>223333.97733768501</v>
      </c>
      <c r="AS113" s="9">
        <v>27885498.607057452</v>
      </c>
      <c r="AT113" s="9">
        <v>33329.231622259584</v>
      </c>
      <c r="AU113" s="9">
        <v>46658.064788096737</v>
      </c>
      <c r="AV113" s="9">
        <v>335933.77358365449</v>
      </c>
      <c r="AW113" s="9">
        <v>11750.322457813158</v>
      </c>
      <c r="AX113" s="20"/>
      <c r="AY113" s="9">
        <v>-160444.94394827588</v>
      </c>
      <c r="AZ113" s="9">
        <v>8.794234019648945</v>
      </c>
      <c r="BA113" s="9">
        <v>7.3216466119639667E-3</v>
      </c>
      <c r="BB113" s="9">
        <v>51365.574002560832</v>
      </c>
      <c r="BC113" s="9">
        <v>631708.97309973207</v>
      </c>
      <c r="BD113" s="9">
        <v>0.50373323718182894</v>
      </c>
      <c r="BE113" s="9">
        <v>58905.078678998434</v>
      </c>
      <c r="BF113" s="9">
        <v>2683.2466714859324</v>
      </c>
      <c r="BG113" s="9">
        <v>1950.1676425633673</v>
      </c>
      <c r="BH113" s="9">
        <v>2730.1789542613928</v>
      </c>
      <c r="BI113" s="9">
        <v>4472.1463738900065</v>
      </c>
      <c r="BJ113" s="9">
        <v>4652.0844059325691</v>
      </c>
      <c r="BK113" s="9">
        <v>104.14517597317892</v>
      </c>
      <c r="BL113" s="9">
        <v>8924912.9081479497</v>
      </c>
      <c r="BM113" s="9">
        <v>804086.57618799957</v>
      </c>
      <c r="BN113" s="9">
        <v>1138139.5086336376</v>
      </c>
      <c r="BO113" s="9">
        <v>170763.11054455626</v>
      </c>
      <c r="BP113" s="9">
        <v>28044447.298757695</v>
      </c>
      <c r="BQ113" s="9">
        <v>30841.47872315962</v>
      </c>
      <c r="BR113" s="9">
        <v>47976.259581421116</v>
      </c>
      <c r="BS113" s="9">
        <v>164535.62996184491</v>
      </c>
      <c r="BT113" s="9">
        <v>6271.1182708382066</v>
      </c>
      <c r="BU113" s="20"/>
    </row>
    <row r="114" spans="2:73" x14ac:dyDescent="0.2">
      <c r="B114" s="4" t="s">
        <v>50</v>
      </c>
      <c r="C114" s="12">
        <v>7</v>
      </c>
      <c r="D114" s="19"/>
      <c r="E114" s="9">
        <f t="shared" si="9"/>
        <v>1030163.4250500781</v>
      </c>
      <c r="F114" s="9">
        <f t="shared" si="9"/>
        <v>2.1274076199186851</v>
      </c>
      <c r="G114" s="9">
        <f t="shared" si="9"/>
        <v>3.8026421537973674E-3</v>
      </c>
      <c r="H114" s="9">
        <f t="shared" si="9"/>
        <v>38192.636415067886</v>
      </c>
      <c r="I114" s="9">
        <f t="shared" si="9"/>
        <v>898579.67673806369</v>
      </c>
      <c r="J114" s="9">
        <f t="shared" si="9"/>
        <v>0.37780697769246285</v>
      </c>
      <c r="K114" s="9">
        <f t="shared" si="9"/>
        <v>91649.040638221661</v>
      </c>
      <c r="L114" s="9">
        <f t="shared" si="9"/>
        <v>1800.9566284547723</v>
      </c>
      <c r="M114" s="9">
        <f t="shared" si="9"/>
        <v>1707.7390862914012</v>
      </c>
      <c r="N114" s="9">
        <f t="shared" si="9"/>
        <v>1872.0667946830927</v>
      </c>
      <c r="O114" s="9">
        <f t="shared" si="9"/>
        <v>2875.9745680429005</v>
      </c>
      <c r="P114" s="9">
        <f t="shared" si="9"/>
        <v>331.6738926045773</v>
      </c>
      <c r="Q114" s="9">
        <f t="shared" si="9"/>
        <v>30.756957314503097</v>
      </c>
      <c r="R114" s="9">
        <f t="shared" si="9"/>
        <v>6115640.8328996021</v>
      </c>
      <c r="S114" s="9">
        <f t="shared" si="9"/>
        <v>12991.666930261417</v>
      </c>
      <c r="T114" s="9">
        <f t="shared" si="5"/>
        <v>18611.479168680264</v>
      </c>
      <c r="U114" s="9">
        <f t="shared" si="5"/>
        <v>63436.724571066588</v>
      </c>
      <c r="V114" s="9">
        <f t="shared" si="5"/>
        <v>-32121.274994146079</v>
      </c>
      <c r="W114" s="9">
        <f t="shared" si="5"/>
        <v>4975.0303407615647</v>
      </c>
      <c r="X114" s="9">
        <f t="shared" si="5"/>
        <v>-1013.9166322718229</v>
      </c>
      <c r="Y114" s="9">
        <f t="shared" si="5"/>
        <v>203142.46184318239</v>
      </c>
      <c r="Z114" s="9">
        <f t="shared" si="5"/>
        <v>6520.7178203315998</v>
      </c>
      <c r="AA114" s="20"/>
      <c r="AB114" s="9">
        <v>842977.65711042285</v>
      </c>
      <c r="AC114" s="9">
        <v>12.387347309509126</v>
      </c>
      <c r="AD114" s="9">
        <v>1.2344563201088662E-2</v>
      </c>
      <c r="AE114" s="9">
        <v>98119.139418055536</v>
      </c>
      <c r="AF114" s="9">
        <v>1635573.4786877506</v>
      </c>
      <c r="AG114" s="9">
        <v>0.96549575440459656</v>
      </c>
      <c r="AH114" s="9">
        <v>160371.63243038647</v>
      </c>
      <c r="AI114" s="9">
        <v>4931.4110785216917</v>
      </c>
      <c r="AJ114" s="9">
        <v>3982.9346692819959</v>
      </c>
      <c r="AK114" s="9">
        <v>5057.2755746547182</v>
      </c>
      <c r="AL114" s="9">
        <v>8093.4786709145756</v>
      </c>
      <c r="AM114" s="9">
        <v>5759.1056995259096</v>
      </c>
      <c r="AN114" s="9">
        <v>152.2596626165452</v>
      </c>
      <c r="AO114" s="9">
        <v>16528039.225738883</v>
      </c>
      <c r="AP114" s="9">
        <v>951092.6724829278</v>
      </c>
      <c r="AQ114" s="9">
        <v>1346440.9059079243</v>
      </c>
      <c r="AR114" s="9">
        <v>262660.35353971564</v>
      </c>
      <c r="AS114" s="9">
        <v>32686400.573556498</v>
      </c>
      <c r="AT114" s="9">
        <v>40956.755517781137</v>
      </c>
      <c r="AU114" s="9">
        <v>54958.386212719488</v>
      </c>
      <c r="AV114" s="9">
        <v>395100.69679866818</v>
      </c>
      <c r="AW114" s="9">
        <v>13837.022469642839</v>
      </c>
      <c r="AX114" s="20"/>
      <c r="AY114" s="9">
        <v>-187185.7679396552</v>
      </c>
      <c r="AZ114" s="9">
        <v>10.259939689590441</v>
      </c>
      <c r="BA114" s="9">
        <v>8.5419210472912951E-3</v>
      </c>
      <c r="BB114" s="9">
        <v>59926.503002987651</v>
      </c>
      <c r="BC114" s="9">
        <v>736993.80194968695</v>
      </c>
      <c r="BD114" s="9">
        <v>0.58768877671213371</v>
      </c>
      <c r="BE114" s="9">
        <v>68722.591792164807</v>
      </c>
      <c r="BF114" s="9">
        <v>3130.4544500669194</v>
      </c>
      <c r="BG114" s="9">
        <v>2275.1955829905946</v>
      </c>
      <c r="BH114" s="9">
        <v>3185.2087799716255</v>
      </c>
      <c r="BI114" s="9">
        <v>5217.5041028716751</v>
      </c>
      <c r="BJ114" s="9">
        <v>5427.4318069213323</v>
      </c>
      <c r="BK114" s="9">
        <v>121.5027053020421</v>
      </c>
      <c r="BL114" s="9">
        <v>10412398.392839281</v>
      </c>
      <c r="BM114" s="9">
        <v>938101.00555266638</v>
      </c>
      <c r="BN114" s="9">
        <v>1327829.426739244</v>
      </c>
      <c r="BO114" s="9">
        <v>199223.62896864905</v>
      </c>
      <c r="BP114" s="9">
        <v>32718521.848550644</v>
      </c>
      <c r="BQ114" s="9">
        <v>35981.725177019573</v>
      </c>
      <c r="BR114" s="9">
        <v>55972.302844991311</v>
      </c>
      <c r="BS114" s="9">
        <v>191958.23495548579</v>
      </c>
      <c r="BT114" s="9">
        <v>7316.3046493112397</v>
      </c>
      <c r="BU114" s="20"/>
    </row>
    <row r="115" spans="2:73" x14ac:dyDescent="0.2">
      <c r="B115" s="4" t="s">
        <v>50</v>
      </c>
      <c r="C115" s="12">
        <v>8</v>
      </c>
      <c r="D115" s="19"/>
      <c r="E115" s="9">
        <f t="shared" si="9"/>
        <v>1230732.5809282842</v>
      </c>
      <c r="F115" s="9">
        <f t="shared" si="9"/>
        <v>2.5037375262122215</v>
      </c>
      <c r="G115" s="9">
        <f t="shared" si="9"/>
        <v>4.4435486868301417E-3</v>
      </c>
      <c r="H115" s="9">
        <f t="shared" si="9"/>
        <v>44495.80431332915</v>
      </c>
      <c r="I115" s="9">
        <f t="shared" si="9"/>
        <v>1039165.4849247887</v>
      </c>
      <c r="J115" s="9">
        <f t="shared" si="9"/>
        <v>0.43677599573167247</v>
      </c>
      <c r="K115" s="9">
        <f t="shared" si="9"/>
        <v>104795.47351500666</v>
      </c>
      <c r="L115" s="9">
        <f t="shared" si="9"/>
        <v>2091.2110127671726</v>
      </c>
      <c r="M115" s="9">
        <f t="shared" si="9"/>
        <v>1991.2348569870346</v>
      </c>
      <c r="N115" s="9">
        <f t="shared" si="9"/>
        <v>2173.7299595503969</v>
      </c>
      <c r="O115" s="9">
        <f t="shared" si="9"/>
        <v>3377.0732929367505</v>
      </c>
      <c r="P115" s="9">
        <f t="shared" si="9"/>
        <v>401.80257897038337</v>
      </c>
      <c r="Q115" s="9">
        <f t="shared" si="9"/>
        <v>36.276803653426555</v>
      </c>
      <c r="R115" s="9">
        <f t="shared" si="9"/>
        <v>7372381.3893024214</v>
      </c>
      <c r="S115" s="9">
        <f t="shared" si="9"/>
        <v>18477.895791843301</v>
      </c>
      <c r="T115" s="9">
        <f t="shared" si="5"/>
        <v>26478.512822549557</v>
      </c>
      <c r="U115" s="9">
        <f t="shared" si="5"/>
        <v>74302.118532504886</v>
      </c>
      <c r="V115" s="9">
        <f t="shared" si="5"/>
        <v>94666.608733020723</v>
      </c>
      <c r="W115" s="9">
        <f t="shared" si="5"/>
        <v>7461.7238721333051</v>
      </c>
      <c r="X115" s="9">
        <f t="shared" si="5"/>
        <v>-709.75331859914149</v>
      </c>
      <c r="Y115" s="9">
        <f t="shared" si="5"/>
        <v>234886.01892074605</v>
      </c>
      <c r="Z115" s="9">
        <f t="shared" si="5"/>
        <v>7562.2012451332703</v>
      </c>
      <c r="AA115" s="20"/>
      <c r="AB115" s="9">
        <v>1016805.9889972499</v>
      </c>
      <c r="AC115" s="9">
        <v>14.229382885744155</v>
      </c>
      <c r="AD115" s="9">
        <v>1.4205744169448769E-2</v>
      </c>
      <c r="AE115" s="9">
        <v>112983.23631674357</v>
      </c>
      <c r="AF115" s="9">
        <v>1881444.1157244309</v>
      </c>
      <c r="AG115" s="9">
        <v>1.1084203119741112</v>
      </c>
      <c r="AH115" s="9">
        <v>183335.57842033784</v>
      </c>
      <c r="AI115" s="9">
        <v>5668.8732414150818</v>
      </c>
      <c r="AJ115" s="9">
        <v>4591.4583804048571</v>
      </c>
      <c r="AK115" s="9">
        <v>5813.9685652322542</v>
      </c>
      <c r="AL115" s="9">
        <v>9339.9351247900941</v>
      </c>
      <c r="AM115" s="9">
        <v>6604.5817868804725</v>
      </c>
      <c r="AN115" s="9">
        <v>175.13703828433182</v>
      </c>
      <c r="AO115" s="9">
        <v>19272265.266833026</v>
      </c>
      <c r="AP115" s="9">
        <v>1090593.3307091759</v>
      </c>
      <c r="AQ115" s="9">
        <v>1543997.8576674</v>
      </c>
      <c r="AR115" s="9">
        <v>301986.26592524664</v>
      </c>
      <c r="AS115" s="9">
        <v>37487263.007076606</v>
      </c>
      <c r="AT115" s="9">
        <v>48583.695503012794</v>
      </c>
      <c r="AU115" s="9">
        <v>63258.592789962342</v>
      </c>
      <c r="AV115" s="9">
        <v>454266.85886987252</v>
      </c>
      <c r="AW115" s="9">
        <v>15923.692272917542</v>
      </c>
      <c r="AX115" s="20"/>
      <c r="AY115" s="9">
        <v>-213926.59193103446</v>
      </c>
      <c r="AZ115" s="9">
        <v>11.725645359531933</v>
      </c>
      <c r="BA115" s="9">
        <v>9.7621954826186269E-3</v>
      </c>
      <c r="BB115" s="9">
        <v>68487.432003414418</v>
      </c>
      <c r="BC115" s="9">
        <v>842278.63079964218</v>
      </c>
      <c r="BD115" s="9">
        <v>0.6716443162424387</v>
      </c>
      <c r="BE115" s="9">
        <v>78540.104905331187</v>
      </c>
      <c r="BF115" s="9">
        <v>3577.6622286479092</v>
      </c>
      <c r="BG115" s="9">
        <v>2600.2235234178224</v>
      </c>
      <c r="BH115" s="9">
        <v>3640.2386056818573</v>
      </c>
      <c r="BI115" s="9">
        <v>5962.8618318533436</v>
      </c>
      <c r="BJ115" s="9">
        <v>6202.7792079100891</v>
      </c>
      <c r="BK115" s="9">
        <v>138.86023463090527</v>
      </c>
      <c r="BL115" s="9">
        <v>11899883.877530605</v>
      </c>
      <c r="BM115" s="9">
        <v>1072115.4349173326</v>
      </c>
      <c r="BN115" s="9">
        <v>1517519.3448448505</v>
      </c>
      <c r="BO115" s="9">
        <v>227684.14739274175</v>
      </c>
      <c r="BP115" s="9">
        <v>37392596.398343585</v>
      </c>
      <c r="BQ115" s="9">
        <v>41121.971630879489</v>
      </c>
      <c r="BR115" s="9">
        <v>63968.346108561484</v>
      </c>
      <c r="BS115" s="9">
        <v>219380.83994912647</v>
      </c>
      <c r="BT115" s="9">
        <v>8361.4910277842719</v>
      </c>
      <c r="BU115" s="20"/>
    </row>
    <row r="116" spans="2:73" x14ac:dyDescent="0.2">
      <c r="B116" s="4" t="s">
        <v>50</v>
      </c>
      <c r="C116" s="12">
        <v>9</v>
      </c>
      <c r="D116" s="19"/>
      <c r="E116" s="9">
        <f t="shared" si="9"/>
        <v>1465597.210760376</v>
      </c>
      <c r="F116" s="9">
        <f t="shared" si="9"/>
        <v>2.8800884178467534</v>
      </c>
      <c r="G116" s="9">
        <f t="shared" si="9"/>
        <v>5.0844846270049066E-3</v>
      </c>
      <c r="H116" s="9">
        <f t="shared" si="9"/>
        <v>50799.207704650311</v>
      </c>
      <c r="I116" s="9">
        <f t="shared" si="9"/>
        <v>1179754.7647255133</v>
      </c>
      <c r="J116" s="9">
        <f t="shared" si="9"/>
        <v>0.49574647668788185</v>
      </c>
      <c r="K116" s="9">
        <f t="shared" si="9"/>
        <v>117941.91585197354</v>
      </c>
      <c r="L116" s="9">
        <f t="shared" si="9"/>
        <v>2381.4756785215695</v>
      </c>
      <c r="M116" s="9">
        <f t="shared" si="9"/>
        <v>2274.7419712256656</v>
      </c>
      <c r="N116" s="9">
        <f t="shared" si="9"/>
        <v>2475.4037606956986</v>
      </c>
      <c r="O116" s="9">
        <f t="shared" si="9"/>
        <v>3878.2000470895964</v>
      </c>
      <c r="P116" s="9">
        <f t="shared" si="9"/>
        <v>471.93787515967597</v>
      </c>
      <c r="Q116" s="9">
        <f t="shared" si="9"/>
        <v>41.796999559109935</v>
      </c>
      <c r="R116" s="9">
        <f t="shared" si="9"/>
        <v>8629248.4849752225</v>
      </c>
      <c r="S116" s="9">
        <f t="shared" si="9"/>
        <v>23965.204603223829</v>
      </c>
      <c r="T116" s="9">
        <f t="shared" si="5"/>
        <v>34347.095161817502</v>
      </c>
      <c r="U116" s="9">
        <f t="shared" si="5"/>
        <v>85167.976310443162</v>
      </c>
      <c r="V116" s="9">
        <f t="shared" si="5"/>
        <v>221494.02543915808</v>
      </c>
      <c r="W116" s="9">
        <f t="shared" si="5"/>
        <v>9949.0013137949427</v>
      </c>
      <c r="X116" s="9">
        <f t="shared" si="5"/>
        <v>-405.47515754653432</v>
      </c>
      <c r="Y116" s="9">
        <f t="shared" si="5"/>
        <v>266630.33714211942</v>
      </c>
      <c r="Z116" s="9">
        <f t="shared" si="5"/>
        <v>8603.7148784899364</v>
      </c>
      <c r="AA116" s="20"/>
      <c r="AB116" s="9">
        <v>1224929.7948379619</v>
      </c>
      <c r="AC116" s="9">
        <v>16.071439447320184</v>
      </c>
      <c r="AD116" s="9">
        <v>1.6066954544950874E-2</v>
      </c>
      <c r="AE116" s="9">
        <v>127847.56870849161</v>
      </c>
      <c r="AF116" s="9">
        <v>2127318.2243751115</v>
      </c>
      <c r="AG116" s="9">
        <v>1.2513463324606258</v>
      </c>
      <c r="AH116" s="9">
        <v>206299.5338704712</v>
      </c>
      <c r="AI116" s="9">
        <v>6406.3456857504707</v>
      </c>
      <c r="AJ116" s="9">
        <v>5199.9934350707172</v>
      </c>
      <c r="AK116" s="9">
        <v>6570.6721920877908</v>
      </c>
      <c r="AL116" s="9">
        <v>10586.419607924612</v>
      </c>
      <c r="AM116" s="9">
        <v>7450.0644840585364</v>
      </c>
      <c r="AN116" s="9">
        <v>198.01476351887842</v>
      </c>
      <c r="AO116" s="9">
        <v>22016617.847197168</v>
      </c>
      <c r="AP116" s="9">
        <v>1230095.0688852237</v>
      </c>
      <c r="AQ116" s="9">
        <v>1741556.3581122765</v>
      </c>
      <c r="AR116" s="9">
        <v>341312.64212727774</v>
      </c>
      <c r="AS116" s="9">
        <v>42288164.973575704</v>
      </c>
      <c r="AT116" s="9">
        <v>56211.21939853442</v>
      </c>
      <c r="AU116" s="9">
        <v>71558.914214585166</v>
      </c>
      <c r="AV116" s="9">
        <v>513433.78208488703</v>
      </c>
      <c r="AW116" s="9">
        <v>18010.39228474725</v>
      </c>
      <c r="AX116" s="20"/>
      <c r="AY116" s="9">
        <v>-240667.41592241407</v>
      </c>
      <c r="AZ116" s="9">
        <v>13.191351029473431</v>
      </c>
      <c r="BA116" s="9">
        <v>1.0982469917945967E-2</v>
      </c>
      <c r="BB116" s="9">
        <v>77048.361003841303</v>
      </c>
      <c r="BC116" s="9">
        <v>947563.45964959823</v>
      </c>
      <c r="BD116" s="9">
        <v>0.75559985577274391</v>
      </c>
      <c r="BE116" s="9">
        <v>88357.618018497669</v>
      </c>
      <c r="BF116" s="9">
        <v>4024.8700072289012</v>
      </c>
      <c r="BG116" s="9">
        <v>2925.2514638450516</v>
      </c>
      <c r="BH116" s="9">
        <v>4095.2684313920922</v>
      </c>
      <c r="BI116" s="9">
        <v>6708.2195608350157</v>
      </c>
      <c r="BJ116" s="9">
        <v>6978.1266088988605</v>
      </c>
      <c r="BK116" s="9">
        <v>156.21776395976849</v>
      </c>
      <c r="BL116" s="9">
        <v>13387369.362221945</v>
      </c>
      <c r="BM116" s="9">
        <v>1206129.8642819999</v>
      </c>
      <c r="BN116" s="9">
        <v>1707209.262950459</v>
      </c>
      <c r="BO116" s="9">
        <v>256144.66581683457</v>
      </c>
      <c r="BP116" s="9">
        <v>42066670.948136546</v>
      </c>
      <c r="BQ116" s="9">
        <v>46262.218084739477</v>
      </c>
      <c r="BR116" s="9">
        <v>71964.3893721317</v>
      </c>
      <c r="BS116" s="9">
        <v>246803.44494276762</v>
      </c>
      <c r="BT116" s="9">
        <v>9406.6774062573131</v>
      </c>
      <c r="BU116" s="20"/>
    </row>
    <row r="117" spans="2:73" x14ac:dyDescent="0.2">
      <c r="B117" s="4" t="s">
        <v>50</v>
      </c>
      <c r="C117" s="12">
        <v>10</v>
      </c>
      <c r="D117" s="19"/>
      <c r="E117" s="9">
        <f t="shared" si="9"/>
        <v>1700461.8405924658</v>
      </c>
      <c r="F117" s="9">
        <f t="shared" si="9"/>
        <v>3.2688867306402685</v>
      </c>
      <c r="G117" s="9">
        <f t="shared" si="9"/>
        <v>5.7390594980376818E-3</v>
      </c>
      <c r="H117" s="9">
        <f t="shared" si="9"/>
        <v>57276.74983791144</v>
      </c>
      <c r="I117" s="9">
        <f t="shared" si="9"/>
        <v>1322640.9424872366</v>
      </c>
      <c r="J117" s="9">
        <f t="shared" si="9"/>
        <v>0.55553316047709</v>
      </c>
      <c r="K117" s="9">
        <f t="shared" si="9"/>
        <v>131115.0378287583</v>
      </c>
      <c r="L117" s="9">
        <f t="shared" si="9"/>
        <v>2675.3352553339646</v>
      </c>
      <c r="M117" s="9">
        <f t="shared" si="9"/>
        <v>2565.3671451712917</v>
      </c>
      <c r="N117" s="9">
        <f t="shared" si="9"/>
        <v>2780.9086890629978</v>
      </c>
      <c r="O117" s="9">
        <f t="shared" si="9"/>
        <v>4389.4764067334345</v>
      </c>
      <c r="P117" s="9">
        <f t="shared" si="9"/>
        <v>545.93183027547184</v>
      </c>
      <c r="Q117" s="9">
        <f t="shared" si="9"/>
        <v>47.444278773033091</v>
      </c>
      <c r="R117" s="9">
        <f t="shared" si="9"/>
        <v>9907598.1583780237</v>
      </c>
      <c r="S117" s="9">
        <f t="shared" si="9"/>
        <v>29996.756164803868</v>
      </c>
      <c r="T117" s="9">
        <f t="shared" si="5"/>
        <v>42998.449265685398</v>
      </c>
      <c r="U117" s="9">
        <f t="shared" si="5"/>
        <v>96511.450046881044</v>
      </c>
      <c r="V117" s="9">
        <f t="shared" si="5"/>
        <v>366729.76816623658</v>
      </c>
      <c r="W117" s="9">
        <f t="shared" si="5"/>
        <v>12543.688305166608</v>
      </c>
      <c r="X117" s="9">
        <f t="shared" si="5"/>
        <v>19.626958626016858</v>
      </c>
      <c r="Y117" s="9">
        <f t="shared" si="5"/>
        <v>298922.8379446824</v>
      </c>
      <c r="Z117" s="9">
        <f t="shared" si="5"/>
        <v>9668.8577157915861</v>
      </c>
      <c r="AA117" s="20"/>
      <c r="AB117" s="9">
        <v>1433053.6006786723</v>
      </c>
      <c r="AC117" s="9">
        <v>17.925943430055195</v>
      </c>
      <c r="AD117" s="9">
        <v>1.7941803851310965E-2</v>
      </c>
      <c r="AE117" s="9">
        <v>142886.03984217951</v>
      </c>
      <c r="AF117" s="9">
        <v>2375489.2309867893</v>
      </c>
      <c r="AG117" s="9">
        <v>1.3950885557801389</v>
      </c>
      <c r="AH117" s="9">
        <v>229290.16896042236</v>
      </c>
      <c r="AI117" s="9">
        <v>7147.4130411438528</v>
      </c>
      <c r="AJ117" s="9">
        <v>5815.6465494435715</v>
      </c>
      <c r="AK117" s="9">
        <v>7331.20694616532</v>
      </c>
      <c r="AL117" s="9">
        <v>11843.05369655012</v>
      </c>
      <c r="AM117" s="9">
        <v>8299.4058401630919</v>
      </c>
      <c r="AN117" s="9">
        <v>221.0195720616648</v>
      </c>
      <c r="AO117" s="9">
        <v>24782453.005291283</v>
      </c>
      <c r="AP117" s="9">
        <v>1370141.0498114699</v>
      </c>
      <c r="AQ117" s="9">
        <v>1939897.6303217507</v>
      </c>
      <c r="AR117" s="9">
        <v>381116.63428780838</v>
      </c>
      <c r="AS117" s="9">
        <v>47107475.26609575</v>
      </c>
      <c r="AT117" s="9">
        <v>63946.152843765987</v>
      </c>
      <c r="AU117" s="9">
        <v>79980.059594327919</v>
      </c>
      <c r="AV117" s="9">
        <v>573148.88788109075</v>
      </c>
      <c r="AW117" s="9">
        <v>20120.721500521933</v>
      </c>
      <c r="AX117" s="20"/>
      <c r="AY117" s="9">
        <v>-267408.2399137934</v>
      </c>
      <c r="AZ117" s="9">
        <v>14.657056699414927</v>
      </c>
      <c r="BA117" s="9">
        <v>1.2202744353273284E-2</v>
      </c>
      <c r="BB117" s="9">
        <v>85609.29000426807</v>
      </c>
      <c r="BC117" s="9">
        <v>1052848.2884995528</v>
      </c>
      <c r="BD117" s="9">
        <v>0.8395553953030489</v>
      </c>
      <c r="BE117" s="9">
        <v>98175.131131664064</v>
      </c>
      <c r="BF117" s="9">
        <v>4472.0777858098882</v>
      </c>
      <c r="BG117" s="9">
        <v>3250.2794042722799</v>
      </c>
      <c r="BH117" s="9">
        <v>4550.2982571023222</v>
      </c>
      <c r="BI117" s="9">
        <v>7453.5772898166852</v>
      </c>
      <c r="BJ117" s="9">
        <v>7753.47400988762</v>
      </c>
      <c r="BK117" s="9">
        <v>173.57529328863171</v>
      </c>
      <c r="BL117" s="9">
        <v>14874854.846913259</v>
      </c>
      <c r="BM117" s="9">
        <v>1340144.293646666</v>
      </c>
      <c r="BN117" s="9">
        <v>1896899.1810560653</v>
      </c>
      <c r="BO117" s="9">
        <v>284605.18424092734</v>
      </c>
      <c r="BP117" s="9">
        <v>46740745.497929513</v>
      </c>
      <c r="BQ117" s="9">
        <v>51402.464538599379</v>
      </c>
      <c r="BR117" s="9">
        <v>79960.432635701902</v>
      </c>
      <c r="BS117" s="9">
        <v>274226.04993640835</v>
      </c>
      <c r="BT117" s="9">
        <v>10451.863784730347</v>
      </c>
      <c r="BU117" s="20"/>
    </row>
    <row r="118" spans="2:73" x14ac:dyDescent="0.2">
      <c r="B118" s="4" t="s">
        <v>50</v>
      </c>
      <c r="C118" s="12">
        <v>11</v>
      </c>
      <c r="D118" s="19"/>
      <c r="E118" s="9">
        <f t="shared" si="9"/>
        <v>1935326.4704245564</v>
      </c>
      <c r="F118" s="9">
        <f t="shared" si="9"/>
        <v>3.6452376222748057</v>
      </c>
      <c r="G118" s="9">
        <f t="shared" si="9"/>
        <v>6.3799954382124484E-3</v>
      </c>
      <c r="H118" s="9">
        <f t="shared" si="9"/>
        <v>63580.153229232586</v>
      </c>
      <c r="I118" s="9">
        <f t="shared" si="9"/>
        <v>1463230.2222879599</v>
      </c>
      <c r="J118" s="9">
        <f t="shared" si="9"/>
        <v>0.6145036414333005</v>
      </c>
      <c r="K118" s="9">
        <f t="shared" si="9"/>
        <v>144261.48016572517</v>
      </c>
      <c r="L118" s="9">
        <f t="shared" si="9"/>
        <v>2965.5999210883638</v>
      </c>
      <c r="M118" s="9">
        <f t="shared" si="9"/>
        <v>2848.8742594099253</v>
      </c>
      <c r="N118" s="9">
        <f t="shared" si="9"/>
        <v>3082.5824902083004</v>
      </c>
      <c r="O118" s="9">
        <f t="shared" si="9"/>
        <v>4890.6031608862831</v>
      </c>
      <c r="P118" s="9">
        <f t="shared" si="9"/>
        <v>616.06712646477536</v>
      </c>
      <c r="Q118" s="9">
        <f t="shared" si="9"/>
        <v>52.964474678716556</v>
      </c>
      <c r="R118" s="9">
        <f t="shared" si="9"/>
        <v>11164465.254050838</v>
      </c>
      <c r="S118" s="9">
        <f t="shared" si="9"/>
        <v>35484.06497618393</v>
      </c>
      <c r="T118" s="9">
        <f t="shared" si="9"/>
        <v>50867.03160495474</v>
      </c>
      <c r="U118" s="9">
        <f t="shared" ref="U118:Z160" si="10">AR118-BO118</f>
        <v>107377.30782481923</v>
      </c>
      <c r="V118" s="9">
        <f t="shared" si="10"/>
        <v>493557.18487238139</v>
      </c>
      <c r="W118" s="9">
        <f t="shared" si="10"/>
        <v>15030.965746828289</v>
      </c>
      <c r="X118" s="9">
        <f t="shared" si="10"/>
        <v>323.90511967868952</v>
      </c>
      <c r="Y118" s="9">
        <f t="shared" si="10"/>
        <v>330667.15616605605</v>
      </c>
      <c r="Z118" s="9">
        <f t="shared" si="10"/>
        <v>10710.37134914825</v>
      </c>
      <c r="AA118" s="20"/>
      <c r="AB118" s="9">
        <v>1641177.4065193841</v>
      </c>
      <c r="AC118" s="9">
        <v>19.767999991631221</v>
      </c>
      <c r="AD118" s="9">
        <v>1.9803014226813066E-2</v>
      </c>
      <c r="AE118" s="9">
        <v>157750.37223392748</v>
      </c>
      <c r="AF118" s="9">
        <v>2621363.3396374686</v>
      </c>
      <c r="AG118" s="9">
        <v>1.5380145762666537</v>
      </c>
      <c r="AH118" s="9">
        <v>252254.12441055567</v>
      </c>
      <c r="AI118" s="9">
        <v>7884.8854854792398</v>
      </c>
      <c r="AJ118" s="9">
        <v>6424.1816041094316</v>
      </c>
      <c r="AK118" s="9">
        <v>8087.9105730208548</v>
      </c>
      <c r="AL118" s="9">
        <v>13089.538179684636</v>
      </c>
      <c r="AM118" s="9">
        <v>9144.888537341154</v>
      </c>
      <c r="AN118" s="9">
        <v>243.89729729621135</v>
      </c>
      <c r="AO118" s="9">
        <v>27526805.585655428</v>
      </c>
      <c r="AP118" s="9">
        <v>1509642.7879875172</v>
      </c>
      <c r="AQ118" s="9">
        <v>2137456.130766626</v>
      </c>
      <c r="AR118" s="9">
        <v>420443.01048983936</v>
      </c>
      <c r="AS118" s="9">
        <v>51908377.232594855</v>
      </c>
      <c r="AT118" s="9">
        <v>71573.676739287621</v>
      </c>
      <c r="AU118" s="9">
        <v>88280.381018950749</v>
      </c>
      <c r="AV118" s="9">
        <v>632315.81109610514</v>
      </c>
      <c r="AW118" s="9">
        <v>22207.421512351633</v>
      </c>
      <c r="AX118" s="20"/>
      <c r="AY118" s="9">
        <v>-294149.06390517234</v>
      </c>
      <c r="AZ118" s="9">
        <v>16.122762369356415</v>
      </c>
      <c r="BA118" s="9">
        <v>1.3423018788600617E-2</v>
      </c>
      <c r="BB118" s="9">
        <v>94170.219004694896</v>
      </c>
      <c r="BC118" s="9">
        <v>1158133.1173495087</v>
      </c>
      <c r="BD118" s="9">
        <v>0.92351093483335323</v>
      </c>
      <c r="BE118" s="9">
        <v>107992.64424483052</v>
      </c>
      <c r="BF118" s="9">
        <v>4919.2855643908761</v>
      </c>
      <c r="BG118" s="9">
        <v>3575.3073446995063</v>
      </c>
      <c r="BH118" s="9">
        <v>5005.3280828125544</v>
      </c>
      <c r="BI118" s="9">
        <v>8198.9350187983528</v>
      </c>
      <c r="BJ118" s="9">
        <v>8528.8214108763786</v>
      </c>
      <c r="BK118" s="9">
        <v>190.93282261749479</v>
      </c>
      <c r="BL118" s="9">
        <v>16362340.331604591</v>
      </c>
      <c r="BM118" s="9">
        <v>1474158.7230113333</v>
      </c>
      <c r="BN118" s="9">
        <v>2086589.0991616712</v>
      </c>
      <c r="BO118" s="9">
        <v>313065.70266502013</v>
      </c>
      <c r="BP118" s="9">
        <v>51414820.047722474</v>
      </c>
      <c r="BQ118" s="9">
        <v>56542.710992459331</v>
      </c>
      <c r="BR118" s="9">
        <v>87956.47589927206</v>
      </c>
      <c r="BS118" s="9">
        <v>301648.65493004909</v>
      </c>
      <c r="BT118" s="9">
        <v>11497.050163203383</v>
      </c>
      <c r="BU118" s="20"/>
    </row>
    <row r="119" spans="2:73" x14ac:dyDescent="0.2">
      <c r="B119" s="4" t="s">
        <v>50</v>
      </c>
      <c r="C119" s="12">
        <v>12</v>
      </c>
      <c r="D119" s="19"/>
      <c r="E119" s="9">
        <f t="shared" si="9"/>
        <v>2135895.6263027615</v>
      </c>
      <c r="F119" s="9">
        <f t="shared" si="9"/>
        <v>4.0215675285683368</v>
      </c>
      <c r="G119" s="9">
        <f t="shared" si="9"/>
        <v>7.0209019712452313E-3</v>
      </c>
      <c r="H119" s="9">
        <f t="shared" si="9"/>
        <v>69883.321127493764</v>
      </c>
      <c r="I119" s="9">
        <f t="shared" si="9"/>
        <v>1603816.0304746835</v>
      </c>
      <c r="J119" s="9">
        <f t="shared" si="9"/>
        <v>0.67347265947250956</v>
      </c>
      <c r="K119" s="9">
        <f t="shared" si="9"/>
        <v>157407.91304250993</v>
      </c>
      <c r="L119" s="9">
        <f t="shared" si="9"/>
        <v>3255.8543054007596</v>
      </c>
      <c r="M119" s="9">
        <f t="shared" si="9"/>
        <v>3132.3700301055542</v>
      </c>
      <c r="N119" s="9">
        <f t="shared" si="9"/>
        <v>3384.2456550755978</v>
      </c>
      <c r="O119" s="9">
        <f t="shared" si="9"/>
        <v>5391.7018857801322</v>
      </c>
      <c r="P119" s="9">
        <f t="shared" si="9"/>
        <v>686.19581283057232</v>
      </c>
      <c r="Q119" s="9">
        <f t="shared" si="9"/>
        <v>58.484321017639843</v>
      </c>
      <c r="R119" s="9">
        <f t="shared" si="9"/>
        <v>12421205.810453646</v>
      </c>
      <c r="S119" s="9">
        <f t="shared" si="9"/>
        <v>40970.293837764766</v>
      </c>
      <c r="T119" s="9">
        <f t="shared" si="9"/>
        <v>58734.065258825198</v>
      </c>
      <c r="U119" s="9">
        <f t="shared" si="10"/>
        <v>118242.70178625762</v>
      </c>
      <c r="V119" s="9">
        <f t="shared" si="10"/>
        <v>620345.06859953701</v>
      </c>
      <c r="W119" s="9">
        <f t="shared" si="10"/>
        <v>17517.65927819995</v>
      </c>
      <c r="X119" s="9">
        <f t="shared" si="10"/>
        <v>628.06843335123267</v>
      </c>
      <c r="Y119" s="9">
        <f t="shared" si="10"/>
        <v>362410.71324361925</v>
      </c>
      <c r="Z119" s="9">
        <f t="shared" si="10"/>
        <v>11751.854773949908</v>
      </c>
      <c r="AA119" s="20"/>
      <c r="AB119" s="9">
        <v>1815005.7384062097</v>
      </c>
      <c r="AC119" s="9">
        <v>21.610035567866241</v>
      </c>
      <c r="AD119" s="9">
        <v>2.1664195195173166E-2</v>
      </c>
      <c r="AE119" s="9">
        <v>172614.46913261546</v>
      </c>
      <c r="AF119" s="9">
        <v>2867233.9766741479</v>
      </c>
      <c r="AG119" s="9">
        <v>1.6809391338361677</v>
      </c>
      <c r="AH119" s="9">
        <v>275218.07040050684</v>
      </c>
      <c r="AI119" s="9">
        <v>8622.3476483726263</v>
      </c>
      <c r="AJ119" s="9">
        <v>7032.7053152322887</v>
      </c>
      <c r="AK119" s="9">
        <v>8844.6035635983862</v>
      </c>
      <c r="AL119" s="9">
        <v>14335.994633560147</v>
      </c>
      <c r="AM119" s="9">
        <v>9990.3646246957142</v>
      </c>
      <c r="AN119" s="9">
        <v>266.77467296399783</v>
      </c>
      <c r="AO119" s="9">
        <v>30271031.626749553</v>
      </c>
      <c r="AP119" s="9">
        <v>1649143.4462137641</v>
      </c>
      <c r="AQ119" s="9">
        <v>2335013.0825261013</v>
      </c>
      <c r="AR119" s="9">
        <v>459768.92287537025</v>
      </c>
      <c r="AS119" s="9">
        <v>56709239.666114941</v>
      </c>
      <c r="AT119" s="9">
        <v>79200.616724519205</v>
      </c>
      <c r="AU119" s="9">
        <v>96580.587596193523</v>
      </c>
      <c r="AV119" s="9">
        <v>691481.97316730919</v>
      </c>
      <c r="AW119" s="9">
        <v>24294.091315626327</v>
      </c>
      <c r="AX119" s="20"/>
      <c r="AY119" s="9">
        <v>-320889.88789655187</v>
      </c>
      <c r="AZ119" s="9">
        <v>17.588468039297904</v>
      </c>
      <c r="BA119" s="9">
        <v>1.4643293223927935E-2</v>
      </c>
      <c r="BB119" s="9">
        <v>102731.14800512169</v>
      </c>
      <c r="BC119" s="9">
        <v>1263417.9461994644</v>
      </c>
      <c r="BD119" s="9">
        <v>1.0074664743636581</v>
      </c>
      <c r="BE119" s="9">
        <v>117810.15735799693</v>
      </c>
      <c r="BF119" s="9">
        <v>5366.4933429718667</v>
      </c>
      <c r="BG119" s="9">
        <v>3900.3352851267346</v>
      </c>
      <c r="BH119" s="9">
        <v>5460.3579085227884</v>
      </c>
      <c r="BI119" s="9">
        <v>8944.2927477800149</v>
      </c>
      <c r="BJ119" s="9">
        <v>9304.1688118651418</v>
      </c>
      <c r="BK119" s="9">
        <v>208.29035194635799</v>
      </c>
      <c r="BL119" s="9">
        <v>17849825.816295907</v>
      </c>
      <c r="BM119" s="9">
        <v>1608173.1523759994</v>
      </c>
      <c r="BN119" s="9">
        <v>2276279.0172672761</v>
      </c>
      <c r="BO119" s="9">
        <v>341526.22108911263</v>
      </c>
      <c r="BP119" s="9">
        <v>56088894.597515404</v>
      </c>
      <c r="BQ119" s="9">
        <v>61682.957446319255</v>
      </c>
      <c r="BR119" s="9">
        <v>95952.519162842291</v>
      </c>
      <c r="BS119" s="9">
        <v>329071.25992368994</v>
      </c>
      <c r="BT119" s="9">
        <v>12542.236541676419</v>
      </c>
      <c r="BU119" s="20"/>
    </row>
    <row r="120" spans="2:73" x14ac:dyDescent="0.2">
      <c r="B120" s="4" t="s">
        <v>50</v>
      </c>
      <c r="C120" s="12">
        <v>13</v>
      </c>
      <c r="D120" s="19"/>
      <c r="E120" s="9">
        <f t="shared" si="9"/>
        <v>2336464.7821809659</v>
      </c>
      <c r="F120" s="9">
        <f t="shared" si="9"/>
        <v>4.3978974348618678</v>
      </c>
      <c r="G120" s="9">
        <f t="shared" si="9"/>
        <v>7.6618085042779935E-3</v>
      </c>
      <c r="H120" s="9">
        <f t="shared" si="9"/>
        <v>76186.489025754854</v>
      </c>
      <c r="I120" s="9">
        <f t="shared" si="9"/>
        <v>1744401.8386614081</v>
      </c>
      <c r="J120" s="9">
        <f t="shared" si="9"/>
        <v>0.7324416775117184</v>
      </c>
      <c r="K120" s="9">
        <f t="shared" si="9"/>
        <v>170554.34591929481</v>
      </c>
      <c r="L120" s="9">
        <f t="shared" si="9"/>
        <v>3546.1086897131599</v>
      </c>
      <c r="M120" s="9">
        <f t="shared" si="9"/>
        <v>3415.8658008011826</v>
      </c>
      <c r="N120" s="9">
        <f t="shared" si="9"/>
        <v>3685.9088199429007</v>
      </c>
      <c r="O120" s="9">
        <f t="shared" si="9"/>
        <v>5892.8006106739667</v>
      </c>
      <c r="P120" s="9">
        <f t="shared" si="9"/>
        <v>756.32449919636929</v>
      </c>
      <c r="Q120" s="9">
        <f t="shared" si="9"/>
        <v>64.004167356563187</v>
      </c>
      <c r="R120" s="9">
        <f t="shared" si="9"/>
        <v>13677946.366856452</v>
      </c>
      <c r="S120" s="9">
        <f t="shared" si="9"/>
        <v>46456.522699345602</v>
      </c>
      <c r="T120" s="9">
        <f t="shared" si="9"/>
        <v>66601.09891269356</v>
      </c>
      <c r="U120" s="9">
        <f t="shared" si="10"/>
        <v>129108.09574769583</v>
      </c>
      <c r="V120" s="9">
        <f t="shared" si="10"/>
        <v>747132.95232664049</v>
      </c>
      <c r="W120" s="9">
        <f t="shared" si="10"/>
        <v>20004.352809571617</v>
      </c>
      <c r="X120" s="9">
        <f t="shared" si="10"/>
        <v>932.23174702387769</v>
      </c>
      <c r="Y120" s="9">
        <f t="shared" si="10"/>
        <v>394154.2703211825</v>
      </c>
      <c r="Z120" s="9">
        <f t="shared" si="10"/>
        <v>12793.338198751562</v>
      </c>
      <c r="AA120" s="20"/>
      <c r="AB120" s="9">
        <v>1988834.0702930351</v>
      </c>
      <c r="AC120" s="9">
        <v>23.452071144101261</v>
      </c>
      <c r="AD120" s="9">
        <v>2.3525376163533264E-2</v>
      </c>
      <c r="AE120" s="9">
        <v>187478.56603130334</v>
      </c>
      <c r="AF120" s="9">
        <v>3113104.6137108267</v>
      </c>
      <c r="AG120" s="9">
        <v>1.8238636914056812</v>
      </c>
      <c r="AH120" s="9">
        <v>298182.0163904581</v>
      </c>
      <c r="AI120" s="9">
        <v>9359.8098112660118</v>
      </c>
      <c r="AJ120" s="9">
        <v>7641.2290263551458</v>
      </c>
      <c r="AK120" s="9">
        <v>9601.2965541759186</v>
      </c>
      <c r="AL120" s="9">
        <v>15582.45108743566</v>
      </c>
      <c r="AM120" s="9">
        <v>10835.840712050274</v>
      </c>
      <c r="AN120" s="9">
        <v>289.65204863178434</v>
      </c>
      <c r="AO120" s="9">
        <v>33015257.667843688</v>
      </c>
      <c r="AP120" s="9">
        <v>1788644.1044400113</v>
      </c>
      <c r="AQ120" s="9">
        <v>2532570.0342855765</v>
      </c>
      <c r="AR120" s="9">
        <v>499094.83526090108</v>
      </c>
      <c r="AS120" s="9">
        <v>61510102.099635012</v>
      </c>
      <c r="AT120" s="9">
        <v>86827.556709750803</v>
      </c>
      <c r="AU120" s="9">
        <v>104880.79417343631</v>
      </c>
      <c r="AV120" s="9">
        <v>750648.13523851323</v>
      </c>
      <c r="AW120" s="9">
        <v>26380.761118901017</v>
      </c>
      <c r="AX120" s="20"/>
      <c r="AY120" s="9">
        <v>-347630.71188793099</v>
      </c>
      <c r="AZ120" s="9">
        <v>19.054173709239393</v>
      </c>
      <c r="BA120" s="9">
        <v>1.586356765925527E-2</v>
      </c>
      <c r="BB120" s="9">
        <v>111292.07700554849</v>
      </c>
      <c r="BC120" s="9">
        <v>1368702.7750494187</v>
      </c>
      <c r="BD120" s="9">
        <v>1.0914220138939628</v>
      </c>
      <c r="BE120" s="9">
        <v>127627.67047116329</v>
      </c>
      <c r="BF120" s="9">
        <v>5813.7011215528519</v>
      </c>
      <c r="BG120" s="9">
        <v>4225.3632255539633</v>
      </c>
      <c r="BH120" s="9">
        <v>5915.3877342330179</v>
      </c>
      <c r="BI120" s="9">
        <v>9689.6504767616934</v>
      </c>
      <c r="BJ120" s="9">
        <v>10079.516212853905</v>
      </c>
      <c r="BK120" s="9">
        <v>225.64788127522115</v>
      </c>
      <c r="BL120" s="9">
        <v>19337311.300987236</v>
      </c>
      <c r="BM120" s="9">
        <v>1742187.5817406657</v>
      </c>
      <c r="BN120" s="9">
        <v>2465968.935372883</v>
      </c>
      <c r="BO120" s="9">
        <v>369986.73951320525</v>
      </c>
      <c r="BP120" s="9">
        <v>60762969.147308372</v>
      </c>
      <c r="BQ120" s="9">
        <v>66823.203900179185</v>
      </c>
      <c r="BR120" s="9">
        <v>103948.56242641243</v>
      </c>
      <c r="BS120" s="9">
        <v>356493.86491733073</v>
      </c>
      <c r="BT120" s="9">
        <v>13587.422920149455</v>
      </c>
      <c r="BU120" s="20"/>
    </row>
    <row r="121" spans="2:73" x14ac:dyDescent="0.2">
      <c r="B121" s="4" t="s">
        <v>50</v>
      </c>
      <c r="C121" s="12">
        <v>14</v>
      </c>
      <c r="D121" s="19"/>
      <c r="E121" s="9">
        <f t="shared" si="9"/>
        <v>2605624.8859669408</v>
      </c>
      <c r="F121" s="9">
        <f t="shared" si="9"/>
        <v>4.7867167329963891</v>
      </c>
      <c r="G121" s="9">
        <f t="shared" si="9"/>
        <v>8.3164127824527576E-3</v>
      </c>
      <c r="H121" s="9">
        <f t="shared" si="9"/>
        <v>82664.266652075981</v>
      </c>
      <c r="I121" s="9">
        <f t="shared" si="9"/>
        <v>1887291.4880371308</v>
      </c>
      <c r="J121" s="9">
        <f t="shared" si="9"/>
        <v>0.79222982421792731</v>
      </c>
      <c r="K121" s="9">
        <f t="shared" si="9"/>
        <v>183727.47735626163</v>
      </c>
      <c r="L121" s="9">
        <f t="shared" si="9"/>
        <v>3839.9785479675547</v>
      </c>
      <c r="M121" s="9">
        <f t="shared" si="9"/>
        <v>3706.5023182898112</v>
      </c>
      <c r="N121" s="9">
        <f t="shared" si="9"/>
        <v>3991.4243845881929</v>
      </c>
      <c r="O121" s="9">
        <f t="shared" si="9"/>
        <v>6404.104999576819</v>
      </c>
      <c r="P121" s="9">
        <f t="shared" si="9"/>
        <v>830.32506413566261</v>
      </c>
      <c r="Q121" s="9">
        <f t="shared" si="9"/>
        <v>69.651796137246521</v>
      </c>
      <c r="R121" s="9">
        <f t="shared" si="9"/>
        <v>14956422.579529244</v>
      </c>
      <c r="S121" s="9">
        <f t="shared" si="9"/>
        <v>52489.154210724868</v>
      </c>
      <c r="T121" s="9">
        <f t="shared" si="9"/>
        <v>75254.001701960806</v>
      </c>
      <c r="U121" s="9">
        <f t="shared" si="10"/>
        <v>140452.0333006336</v>
      </c>
      <c r="V121" s="9">
        <f t="shared" si="10"/>
        <v>892408.22803278267</v>
      </c>
      <c r="W121" s="9">
        <f t="shared" si="10"/>
        <v>22599.623711233231</v>
      </c>
      <c r="X121" s="9">
        <f t="shared" si="10"/>
        <v>1357.4487105764711</v>
      </c>
      <c r="Y121" s="9">
        <f t="shared" si="10"/>
        <v>426447.53226755565</v>
      </c>
      <c r="Z121" s="9">
        <f t="shared" si="10"/>
        <v>13858.511244608213</v>
      </c>
      <c r="AA121" s="20"/>
      <c r="AB121" s="9">
        <v>2231253.3500876301</v>
      </c>
      <c r="AC121" s="9">
        <v>25.306596112177278</v>
      </c>
      <c r="AD121" s="9">
        <v>2.5400254877035355E-2</v>
      </c>
      <c r="AE121" s="9">
        <v>202517.27265805131</v>
      </c>
      <c r="AF121" s="9">
        <v>3361279.0919365049</v>
      </c>
      <c r="AG121" s="9">
        <v>1.967607377642195</v>
      </c>
      <c r="AH121" s="9">
        <v>321172.66094059125</v>
      </c>
      <c r="AI121" s="9">
        <v>10100.887448101394</v>
      </c>
      <c r="AJ121" s="9">
        <v>8256.8934842710023</v>
      </c>
      <c r="AK121" s="9">
        <v>10361.841944531447</v>
      </c>
      <c r="AL121" s="9">
        <v>16839.113205320169</v>
      </c>
      <c r="AM121" s="9">
        <v>11685.188677978329</v>
      </c>
      <c r="AN121" s="9">
        <v>312.65720674133075</v>
      </c>
      <c r="AO121" s="9">
        <v>35781219.365207806</v>
      </c>
      <c r="AP121" s="9">
        <v>1928691.1653160581</v>
      </c>
      <c r="AQ121" s="9">
        <v>2730912.8551804507</v>
      </c>
      <c r="AR121" s="9">
        <v>538899.29123793181</v>
      </c>
      <c r="AS121" s="9">
        <v>66329451.925134078</v>
      </c>
      <c r="AT121" s="9">
        <v>94563.074065272391</v>
      </c>
      <c r="AU121" s="9">
        <v>113302.05440055912</v>
      </c>
      <c r="AV121" s="9">
        <v>810364.0021785273</v>
      </c>
      <c r="AW121" s="9">
        <v>28491.1205432307</v>
      </c>
      <c r="AX121" s="20"/>
      <c r="AY121" s="9">
        <v>-374371.53587931045</v>
      </c>
      <c r="AZ121" s="9">
        <v>20.519879379180889</v>
      </c>
      <c r="BA121" s="9">
        <v>1.7083842094582597E-2</v>
      </c>
      <c r="BB121" s="9">
        <v>119853.00600597533</v>
      </c>
      <c r="BC121" s="9">
        <v>1473987.6038993741</v>
      </c>
      <c r="BD121" s="9">
        <v>1.1753775534242676</v>
      </c>
      <c r="BE121" s="9">
        <v>137445.18358432961</v>
      </c>
      <c r="BF121" s="9">
        <v>6260.9089001338389</v>
      </c>
      <c r="BG121" s="9">
        <v>4550.3911659811911</v>
      </c>
      <c r="BH121" s="9">
        <v>6370.4175599432538</v>
      </c>
      <c r="BI121" s="9">
        <v>10435.00820574335</v>
      </c>
      <c r="BJ121" s="9">
        <v>10854.863613842666</v>
      </c>
      <c r="BK121" s="9">
        <v>243.00541060408423</v>
      </c>
      <c r="BL121" s="9">
        <v>20824796.785678562</v>
      </c>
      <c r="BM121" s="9">
        <v>1876202.0111053332</v>
      </c>
      <c r="BN121" s="9">
        <v>2655658.8534784899</v>
      </c>
      <c r="BO121" s="9">
        <v>398447.25793729821</v>
      </c>
      <c r="BP121" s="9">
        <v>65437043.697101295</v>
      </c>
      <c r="BQ121" s="9">
        <v>71963.45035403916</v>
      </c>
      <c r="BR121" s="9">
        <v>111944.60568998265</v>
      </c>
      <c r="BS121" s="9">
        <v>383916.46991097165</v>
      </c>
      <c r="BT121" s="9">
        <v>14632.609298622487</v>
      </c>
      <c r="BU121" s="20"/>
    </row>
    <row r="122" spans="2:73" x14ac:dyDescent="0.2">
      <c r="B122" s="4" t="s">
        <v>50</v>
      </c>
      <c r="C122" s="12">
        <v>15</v>
      </c>
      <c r="D122" s="19"/>
      <c r="E122" s="9">
        <f t="shared" si="9"/>
        <v>2806194.0418451461</v>
      </c>
      <c r="F122" s="9">
        <f t="shared" si="9"/>
        <v>5.1630466392899237</v>
      </c>
      <c r="G122" s="9">
        <f t="shared" si="9"/>
        <v>8.9573193154855214E-3</v>
      </c>
      <c r="H122" s="9">
        <f t="shared" si="9"/>
        <v>88967.434550337159</v>
      </c>
      <c r="I122" s="9">
        <f t="shared" si="9"/>
        <v>2027877.2962238553</v>
      </c>
      <c r="J122" s="9">
        <f t="shared" si="9"/>
        <v>0.85119884225713638</v>
      </c>
      <c r="K122" s="9">
        <f t="shared" si="9"/>
        <v>196873.91023304651</v>
      </c>
      <c r="L122" s="9">
        <f t="shared" si="9"/>
        <v>4130.2329322799515</v>
      </c>
      <c r="M122" s="9">
        <f t="shared" si="9"/>
        <v>3989.9980889854423</v>
      </c>
      <c r="N122" s="9">
        <f t="shared" si="9"/>
        <v>4293.0875494555003</v>
      </c>
      <c r="O122" s="9">
        <f t="shared" si="9"/>
        <v>6905.2037244706662</v>
      </c>
      <c r="P122" s="9">
        <f t="shared" ref="P122:W168" si="11">AM122-BJ122</f>
        <v>900.4537505014614</v>
      </c>
      <c r="Q122" s="9">
        <f t="shared" si="11"/>
        <v>75.171642476169836</v>
      </c>
      <c r="R122" s="9">
        <f t="shared" si="11"/>
        <v>16213163.135932051</v>
      </c>
      <c r="S122" s="9">
        <f t="shared" si="11"/>
        <v>57975.383072305704</v>
      </c>
      <c r="T122" s="9">
        <f t="shared" si="11"/>
        <v>83121.035355830099</v>
      </c>
      <c r="U122" s="9">
        <f t="shared" si="10"/>
        <v>151317.42726207193</v>
      </c>
      <c r="V122" s="9">
        <f t="shared" si="10"/>
        <v>1019196.1117598712</v>
      </c>
      <c r="W122" s="9">
        <f t="shared" si="10"/>
        <v>25086.317242604928</v>
      </c>
      <c r="X122" s="9">
        <f t="shared" si="10"/>
        <v>1661.6120242491015</v>
      </c>
      <c r="Y122" s="9">
        <f t="shared" si="10"/>
        <v>458191.08934511896</v>
      </c>
      <c r="Z122" s="9">
        <f t="shared" si="10"/>
        <v>14899.994669409883</v>
      </c>
      <c r="AA122" s="20"/>
      <c r="AB122" s="9">
        <v>2405081.6819744566</v>
      </c>
      <c r="AC122" s="9">
        <v>27.148631688412298</v>
      </c>
      <c r="AD122" s="9">
        <v>2.7261435845395452E-2</v>
      </c>
      <c r="AE122" s="9">
        <v>217381.36955673926</v>
      </c>
      <c r="AF122" s="9">
        <v>3607149.7289731847</v>
      </c>
      <c r="AG122" s="9">
        <v>2.1105319352117093</v>
      </c>
      <c r="AH122" s="9">
        <v>344136.60693054256</v>
      </c>
      <c r="AI122" s="9">
        <v>10838.349610994781</v>
      </c>
      <c r="AJ122" s="9">
        <v>8865.4171953938603</v>
      </c>
      <c r="AK122" s="9">
        <v>11118.534935108981</v>
      </c>
      <c r="AL122" s="9">
        <v>18085.569659195684</v>
      </c>
      <c r="AM122" s="9">
        <v>12530.664765332889</v>
      </c>
      <c r="AN122" s="9">
        <v>335.53458240911726</v>
      </c>
      <c r="AO122" s="9">
        <v>38525445.406301931</v>
      </c>
      <c r="AP122" s="9">
        <v>2068191.823542305</v>
      </c>
      <c r="AQ122" s="9">
        <v>2928469.8069399265</v>
      </c>
      <c r="AR122" s="9">
        <v>578225.2036234627</v>
      </c>
      <c r="AS122" s="9">
        <v>71130314.358654141</v>
      </c>
      <c r="AT122" s="9">
        <v>102190.014050504</v>
      </c>
      <c r="AU122" s="9">
        <v>121602.26097780187</v>
      </c>
      <c r="AV122" s="9">
        <v>869530.16424973134</v>
      </c>
      <c r="AW122" s="9">
        <v>30577.790346505404</v>
      </c>
      <c r="AX122" s="20"/>
      <c r="AY122" s="9">
        <v>-401112.35987068963</v>
      </c>
      <c r="AZ122" s="9">
        <v>21.985585049122374</v>
      </c>
      <c r="BA122" s="9">
        <v>1.8304116529909931E-2</v>
      </c>
      <c r="BB122" s="9">
        <v>128413.9350064021</v>
      </c>
      <c r="BC122" s="9">
        <v>1579272.4327493294</v>
      </c>
      <c r="BD122" s="9">
        <v>1.259333092954573</v>
      </c>
      <c r="BE122" s="9">
        <v>147262.69669749605</v>
      </c>
      <c r="BF122" s="9">
        <v>6708.1166787148295</v>
      </c>
      <c r="BG122" s="9">
        <v>4875.419106408418</v>
      </c>
      <c r="BH122" s="9">
        <v>6825.4473856534805</v>
      </c>
      <c r="BI122" s="9">
        <v>11180.365934725018</v>
      </c>
      <c r="BJ122" s="9">
        <v>11630.211014831428</v>
      </c>
      <c r="BK122" s="9">
        <v>260.36293993294743</v>
      </c>
      <c r="BL122" s="9">
        <v>22312282.27036988</v>
      </c>
      <c r="BM122" s="9">
        <v>2010216.4404699993</v>
      </c>
      <c r="BN122" s="9">
        <v>2845348.7715840964</v>
      </c>
      <c r="BO122" s="9">
        <v>426907.77636139077</v>
      </c>
      <c r="BP122" s="9">
        <v>70111118.24689427</v>
      </c>
      <c r="BQ122" s="9">
        <v>77103.696807899076</v>
      </c>
      <c r="BR122" s="9">
        <v>119940.64895355277</v>
      </c>
      <c r="BS122" s="9">
        <v>411339.07490461238</v>
      </c>
      <c r="BT122" s="9">
        <v>15677.795677095521</v>
      </c>
      <c r="BU122" s="20"/>
    </row>
    <row r="123" spans="2:73" x14ac:dyDescent="0.2">
      <c r="B123" s="4" t="s">
        <v>50</v>
      </c>
      <c r="C123" s="12">
        <v>16</v>
      </c>
      <c r="D123" s="19"/>
      <c r="E123" s="9">
        <f t="shared" ref="E123:O146" si="12">AB123-AY123</f>
        <v>3041058.6716772327</v>
      </c>
      <c r="F123" s="9">
        <f t="shared" si="12"/>
        <v>5.5393975309244254</v>
      </c>
      <c r="G123" s="9">
        <f t="shared" si="12"/>
        <v>9.5982552556602603E-3</v>
      </c>
      <c r="H123" s="9">
        <f t="shared" si="12"/>
        <v>95270.83794165813</v>
      </c>
      <c r="I123" s="9">
        <f t="shared" si="12"/>
        <v>2168466.5760245752</v>
      </c>
      <c r="J123" s="9">
        <f t="shared" si="12"/>
        <v>0.91016932321334343</v>
      </c>
      <c r="K123" s="9">
        <f t="shared" si="12"/>
        <v>210020.35257001306</v>
      </c>
      <c r="L123" s="9">
        <f t="shared" si="12"/>
        <v>4420.4975980343397</v>
      </c>
      <c r="M123" s="9">
        <f t="shared" si="12"/>
        <v>4273.5052032240619</v>
      </c>
      <c r="N123" s="9">
        <f t="shared" si="12"/>
        <v>4594.7613506007883</v>
      </c>
      <c r="O123" s="9">
        <f t="shared" si="12"/>
        <v>7406.3304786234876</v>
      </c>
      <c r="P123" s="9">
        <f t="shared" si="11"/>
        <v>970.58904669075491</v>
      </c>
      <c r="Q123" s="9">
        <f t="shared" si="11"/>
        <v>80.69183838185279</v>
      </c>
      <c r="R123" s="9">
        <f t="shared" si="11"/>
        <v>17470030.231604807</v>
      </c>
      <c r="S123" s="9">
        <f t="shared" si="11"/>
        <v>63462.691883684136</v>
      </c>
      <c r="T123" s="9">
        <f t="shared" si="11"/>
        <v>90989.617695097812</v>
      </c>
      <c r="U123" s="9">
        <f t="shared" si="10"/>
        <v>162183.28504000953</v>
      </c>
      <c r="V123" s="9">
        <f t="shared" si="10"/>
        <v>1146023.5284659863</v>
      </c>
      <c r="W123" s="9">
        <f t="shared" si="10"/>
        <v>27573.5946842665</v>
      </c>
      <c r="X123" s="9">
        <f t="shared" si="10"/>
        <v>1965.890185301585</v>
      </c>
      <c r="Y123" s="9">
        <f t="shared" si="10"/>
        <v>489935.40756649146</v>
      </c>
      <c r="Z123" s="9">
        <f t="shared" si="10"/>
        <v>15941.508302766521</v>
      </c>
      <c r="AA123" s="20"/>
      <c r="AB123" s="9">
        <v>2613205.4878151636</v>
      </c>
      <c r="AC123" s="9">
        <v>28.990688249988295</v>
      </c>
      <c r="AD123" s="9">
        <v>2.9122646220897521E-2</v>
      </c>
      <c r="AE123" s="9">
        <v>232245.701948487</v>
      </c>
      <c r="AF123" s="9">
        <v>3853023.8376238598</v>
      </c>
      <c r="AG123" s="9">
        <v>2.253457955698221</v>
      </c>
      <c r="AH123" s="9">
        <v>367100.56238067546</v>
      </c>
      <c r="AI123" s="9">
        <v>11575.822055330158</v>
      </c>
      <c r="AJ123" s="9">
        <v>9473.9522500597068</v>
      </c>
      <c r="AK123" s="9">
        <v>11875.238561964503</v>
      </c>
      <c r="AL123" s="9">
        <v>19332.054142330177</v>
      </c>
      <c r="AM123" s="9">
        <v>13376.147462510939</v>
      </c>
      <c r="AN123" s="9">
        <v>358.41230764366338</v>
      </c>
      <c r="AO123" s="9">
        <v>41269797.986666016</v>
      </c>
      <c r="AP123" s="9">
        <v>2207693.5617183498</v>
      </c>
      <c r="AQ123" s="9">
        <v>3126028.3073847992</v>
      </c>
      <c r="AR123" s="9">
        <v>617551.57982549304</v>
      </c>
      <c r="AS123" s="9">
        <v>75931216.325153157</v>
      </c>
      <c r="AT123" s="9">
        <v>109817.53794602549</v>
      </c>
      <c r="AU123" s="9">
        <v>129902.58240242457</v>
      </c>
      <c r="AV123" s="9">
        <v>928697.08746474446</v>
      </c>
      <c r="AW123" s="9">
        <v>32664.490358335064</v>
      </c>
      <c r="AX123" s="20"/>
      <c r="AY123" s="9">
        <v>-427853.18386206892</v>
      </c>
      <c r="AZ123" s="9">
        <v>23.45129071906387</v>
      </c>
      <c r="BA123" s="9">
        <v>1.9524390965237261E-2</v>
      </c>
      <c r="BB123" s="9">
        <v>136974.86400682887</v>
      </c>
      <c r="BC123" s="9">
        <v>1684557.2615992848</v>
      </c>
      <c r="BD123" s="9">
        <v>1.3432886324848776</v>
      </c>
      <c r="BE123" s="9">
        <v>157080.2098106624</v>
      </c>
      <c r="BF123" s="9">
        <v>7155.3244572958183</v>
      </c>
      <c r="BG123" s="9">
        <v>5200.4470468356449</v>
      </c>
      <c r="BH123" s="9">
        <v>7280.4772113637146</v>
      </c>
      <c r="BI123" s="9">
        <v>11925.723663706689</v>
      </c>
      <c r="BJ123" s="9">
        <v>12405.558415820184</v>
      </c>
      <c r="BK123" s="9">
        <v>277.72046926181059</v>
      </c>
      <c r="BL123" s="9">
        <v>23799767.755061209</v>
      </c>
      <c r="BM123" s="9">
        <v>2144230.8698346657</v>
      </c>
      <c r="BN123" s="9">
        <v>3035038.6896897014</v>
      </c>
      <c r="BO123" s="9">
        <v>455368.29478548351</v>
      </c>
      <c r="BP123" s="9">
        <v>74785192.796687171</v>
      </c>
      <c r="BQ123" s="9">
        <v>82243.943261758992</v>
      </c>
      <c r="BR123" s="9">
        <v>127936.69221712298</v>
      </c>
      <c r="BS123" s="9">
        <v>438761.679898253</v>
      </c>
      <c r="BT123" s="9">
        <v>16722.982055568544</v>
      </c>
      <c r="BU123" s="20"/>
    </row>
    <row r="124" spans="2:73" x14ac:dyDescent="0.2">
      <c r="B124" s="4" t="s">
        <v>50</v>
      </c>
      <c r="C124" s="12">
        <v>17</v>
      </c>
      <c r="D124" s="19"/>
      <c r="E124" s="9">
        <f t="shared" si="12"/>
        <v>3241627.8275554385</v>
      </c>
      <c r="F124" s="9">
        <f t="shared" si="12"/>
        <v>5.9157274372179707</v>
      </c>
      <c r="G124" s="9">
        <f t="shared" si="12"/>
        <v>1.0239161788693055E-2</v>
      </c>
      <c r="H124" s="9">
        <f t="shared" si="12"/>
        <v>101574.00583991941</v>
      </c>
      <c r="I124" s="9">
        <f t="shared" si="12"/>
        <v>2309052.3842113009</v>
      </c>
      <c r="J124" s="9">
        <f t="shared" si="12"/>
        <v>0.96913834125255449</v>
      </c>
      <c r="K124" s="9">
        <f t="shared" si="12"/>
        <v>223166.78544679805</v>
      </c>
      <c r="L124" s="9">
        <f t="shared" si="12"/>
        <v>4710.7519823467401</v>
      </c>
      <c r="M124" s="9">
        <f t="shared" si="12"/>
        <v>4557.0009739196921</v>
      </c>
      <c r="N124" s="9">
        <f t="shared" si="12"/>
        <v>4896.4245154680957</v>
      </c>
      <c r="O124" s="9">
        <f t="shared" si="12"/>
        <v>7907.4292035173403</v>
      </c>
      <c r="P124" s="9">
        <f t="shared" si="11"/>
        <v>1040.7177330565501</v>
      </c>
      <c r="Q124" s="9">
        <f t="shared" si="11"/>
        <v>86.211684720776304</v>
      </c>
      <c r="R124" s="9">
        <f t="shared" si="11"/>
        <v>18726770.788007632</v>
      </c>
      <c r="S124" s="9">
        <f t="shared" si="11"/>
        <v>68948.92074526567</v>
      </c>
      <c r="T124" s="9">
        <f t="shared" si="11"/>
        <v>98856.651348965708</v>
      </c>
      <c r="U124" s="9">
        <f t="shared" si="10"/>
        <v>173048.67900144774</v>
      </c>
      <c r="V124" s="9">
        <f t="shared" si="10"/>
        <v>1272811.4121931493</v>
      </c>
      <c r="W124" s="9">
        <f t="shared" si="10"/>
        <v>30060.288215638153</v>
      </c>
      <c r="X124" s="9">
        <f t="shared" si="10"/>
        <v>2270.0534989741864</v>
      </c>
      <c r="Y124" s="9">
        <f t="shared" si="10"/>
        <v>521678.96464405494</v>
      </c>
      <c r="Z124" s="9">
        <f t="shared" si="10"/>
        <v>16982.991727568176</v>
      </c>
      <c r="AA124" s="20"/>
      <c r="AB124" s="9">
        <v>2787033.8197019901</v>
      </c>
      <c r="AC124" s="9">
        <v>30.832723826223326</v>
      </c>
      <c r="AD124" s="9">
        <v>3.0983827189257629E-2</v>
      </c>
      <c r="AE124" s="9">
        <v>247109.79884717503</v>
      </c>
      <c r="AF124" s="9">
        <v>4098894.4746605405</v>
      </c>
      <c r="AG124" s="9">
        <v>2.3963825132677363</v>
      </c>
      <c r="AH124" s="9">
        <v>390064.50837062689</v>
      </c>
      <c r="AI124" s="9">
        <v>12313.284218223547</v>
      </c>
      <c r="AJ124" s="9">
        <v>10082.475961182567</v>
      </c>
      <c r="AK124" s="9">
        <v>12631.931552542041</v>
      </c>
      <c r="AL124" s="9">
        <v>20578.510596205695</v>
      </c>
      <c r="AM124" s="9">
        <v>14221.623549865501</v>
      </c>
      <c r="AN124" s="9">
        <v>381.28968331145006</v>
      </c>
      <c r="AO124" s="9">
        <v>44014024.02776017</v>
      </c>
      <c r="AP124" s="9">
        <v>2347194.2199445977</v>
      </c>
      <c r="AQ124" s="9">
        <v>3323585.2591442745</v>
      </c>
      <c r="AR124" s="9">
        <v>656877.49221102404</v>
      </c>
      <c r="AS124" s="9">
        <v>80732078.758673266</v>
      </c>
      <c r="AT124" s="9">
        <v>117444.47793125713</v>
      </c>
      <c r="AU124" s="9">
        <v>138202.78897966741</v>
      </c>
      <c r="AV124" s="9">
        <v>987863.24953594909</v>
      </c>
      <c r="AW124" s="9">
        <v>34751.160161609769</v>
      </c>
      <c r="AX124" s="20"/>
      <c r="AY124" s="9">
        <v>-454594.00785344839</v>
      </c>
      <c r="AZ124" s="9">
        <v>24.916996389005355</v>
      </c>
      <c r="BA124" s="9">
        <v>2.0744665400564574E-2</v>
      </c>
      <c r="BB124" s="9">
        <v>145535.79300725562</v>
      </c>
      <c r="BC124" s="9">
        <v>1789842.0904492394</v>
      </c>
      <c r="BD124" s="9">
        <v>1.4272441720151818</v>
      </c>
      <c r="BE124" s="9">
        <v>166897.72292382884</v>
      </c>
      <c r="BF124" s="9">
        <v>7602.5322358768071</v>
      </c>
      <c r="BG124" s="9">
        <v>5525.4749872628745</v>
      </c>
      <c r="BH124" s="9">
        <v>7735.507037073945</v>
      </c>
      <c r="BI124" s="9">
        <v>12671.081392688355</v>
      </c>
      <c r="BJ124" s="9">
        <v>13180.90581680895</v>
      </c>
      <c r="BK124" s="9">
        <v>295.07799859067376</v>
      </c>
      <c r="BL124" s="9">
        <v>25287253.239752539</v>
      </c>
      <c r="BM124" s="9">
        <v>2278245.299199332</v>
      </c>
      <c r="BN124" s="9">
        <v>3224728.6077953088</v>
      </c>
      <c r="BO124" s="9">
        <v>483828.8132095763</v>
      </c>
      <c r="BP124" s="9">
        <v>79459267.346480116</v>
      </c>
      <c r="BQ124" s="9">
        <v>87384.189715618981</v>
      </c>
      <c r="BR124" s="9">
        <v>135932.73548069323</v>
      </c>
      <c r="BS124" s="9">
        <v>466184.28489189415</v>
      </c>
      <c r="BT124" s="9">
        <v>17768.168434041592</v>
      </c>
      <c r="BU124" s="20"/>
    </row>
    <row r="125" spans="2:73" x14ac:dyDescent="0.2">
      <c r="B125" s="4" t="s">
        <v>50</v>
      </c>
      <c r="C125" s="12">
        <v>18</v>
      </c>
      <c r="D125" s="19"/>
      <c r="E125" s="9">
        <f t="shared" si="12"/>
        <v>3476492.4573875288</v>
      </c>
      <c r="F125" s="9">
        <f t="shared" si="12"/>
        <v>6.2920783288524831</v>
      </c>
      <c r="G125" s="9">
        <f t="shared" si="12"/>
        <v>1.0880097728867829E-2</v>
      </c>
      <c r="H125" s="9">
        <f t="shared" si="12"/>
        <v>107877.40923124051</v>
      </c>
      <c r="I125" s="9">
        <f t="shared" si="12"/>
        <v>2449641.6640120256</v>
      </c>
      <c r="J125" s="9">
        <f t="shared" si="12"/>
        <v>1.0281088222087638</v>
      </c>
      <c r="K125" s="9">
        <f t="shared" si="12"/>
        <v>236313.2277837648</v>
      </c>
      <c r="L125" s="9">
        <f t="shared" si="12"/>
        <v>5001.0166481011365</v>
      </c>
      <c r="M125" s="9">
        <f t="shared" si="12"/>
        <v>4840.5080881583299</v>
      </c>
      <c r="N125" s="9">
        <f t="shared" si="12"/>
        <v>5198.0983166133947</v>
      </c>
      <c r="O125" s="9">
        <f t="shared" si="12"/>
        <v>8408.5559576701926</v>
      </c>
      <c r="P125" s="9">
        <f t="shared" si="11"/>
        <v>1110.8530292458563</v>
      </c>
      <c r="Q125" s="9">
        <f t="shared" si="11"/>
        <v>91.73188062645977</v>
      </c>
      <c r="R125" s="9">
        <f t="shared" si="11"/>
        <v>19983637.883680444</v>
      </c>
      <c r="S125" s="9">
        <f t="shared" si="11"/>
        <v>74436.229556646664</v>
      </c>
      <c r="T125" s="9">
        <f t="shared" si="11"/>
        <v>106725.23368823761</v>
      </c>
      <c r="U125" s="9">
        <f t="shared" si="10"/>
        <v>183914.53677938611</v>
      </c>
      <c r="V125" s="9">
        <f t="shared" si="10"/>
        <v>1399638.8288992792</v>
      </c>
      <c r="W125" s="9">
        <f t="shared" si="10"/>
        <v>32547.565657299885</v>
      </c>
      <c r="X125" s="9">
        <f t="shared" si="10"/>
        <v>2574.3316600269172</v>
      </c>
      <c r="Y125" s="9">
        <f t="shared" si="10"/>
        <v>553423.2828654286</v>
      </c>
      <c r="Z125" s="9">
        <f t="shared" si="10"/>
        <v>18024.505360924872</v>
      </c>
      <c r="AA125" s="20"/>
      <c r="AB125" s="9">
        <v>2995157.6255427012</v>
      </c>
      <c r="AC125" s="9">
        <v>32.674780387799338</v>
      </c>
      <c r="AD125" s="9">
        <v>3.2845037564759733E-2</v>
      </c>
      <c r="AE125" s="9">
        <v>261974.13123892303</v>
      </c>
      <c r="AF125" s="9">
        <v>4344768.5833112206</v>
      </c>
      <c r="AG125" s="9">
        <v>2.5393085337542507</v>
      </c>
      <c r="AH125" s="9">
        <v>413028.46382076008</v>
      </c>
      <c r="AI125" s="9">
        <v>13050.756662558933</v>
      </c>
      <c r="AJ125" s="9">
        <v>10691.011015848429</v>
      </c>
      <c r="AK125" s="9">
        <v>13388.635179397574</v>
      </c>
      <c r="AL125" s="9">
        <v>21824.995079340213</v>
      </c>
      <c r="AM125" s="9">
        <v>15067.106247043565</v>
      </c>
      <c r="AN125" s="9">
        <v>404.16740854599658</v>
      </c>
      <c r="AO125" s="9">
        <v>46758376.608124308</v>
      </c>
      <c r="AP125" s="9">
        <v>2486695.9581206455</v>
      </c>
      <c r="AQ125" s="9">
        <v>3521143.759589151</v>
      </c>
      <c r="AR125" s="9">
        <v>696203.86841305497</v>
      </c>
      <c r="AS125" s="9">
        <v>85532980.725172356</v>
      </c>
      <c r="AT125" s="9">
        <v>125072.00182677877</v>
      </c>
      <c r="AU125" s="9">
        <v>146503.11040429023</v>
      </c>
      <c r="AV125" s="9">
        <v>1047030.1727509634</v>
      </c>
      <c r="AW125" s="9">
        <v>36837.860173439483</v>
      </c>
      <c r="AX125" s="20"/>
      <c r="AY125" s="9">
        <v>-481334.83184482751</v>
      </c>
      <c r="AZ125" s="9">
        <v>26.382702058946855</v>
      </c>
      <c r="BA125" s="9">
        <v>2.1964939835891904E-2</v>
      </c>
      <c r="BB125" s="9">
        <v>154096.72200768252</v>
      </c>
      <c r="BC125" s="9">
        <v>1895126.9192991951</v>
      </c>
      <c r="BD125" s="9">
        <v>1.5111997115454869</v>
      </c>
      <c r="BE125" s="9">
        <v>176715.23603699528</v>
      </c>
      <c r="BF125" s="9">
        <v>8049.7400144577969</v>
      </c>
      <c r="BG125" s="9">
        <v>5850.5029276900996</v>
      </c>
      <c r="BH125" s="9">
        <v>8190.536862784179</v>
      </c>
      <c r="BI125" s="9">
        <v>13416.439121670021</v>
      </c>
      <c r="BJ125" s="9">
        <v>13956.253217797708</v>
      </c>
      <c r="BK125" s="9">
        <v>312.43552791953681</v>
      </c>
      <c r="BL125" s="9">
        <v>26774738.724443864</v>
      </c>
      <c r="BM125" s="9">
        <v>2412259.7285639988</v>
      </c>
      <c r="BN125" s="9">
        <v>3414418.5259009134</v>
      </c>
      <c r="BO125" s="9">
        <v>512289.33163366886</v>
      </c>
      <c r="BP125" s="9">
        <v>84133341.896273077</v>
      </c>
      <c r="BQ125" s="9">
        <v>92524.436169478882</v>
      </c>
      <c r="BR125" s="9">
        <v>143928.77874426331</v>
      </c>
      <c r="BS125" s="9">
        <v>493606.88988553477</v>
      </c>
      <c r="BT125" s="9">
        <v>18813.354812514612</v>
      </c>
      <c r="BU125" s="20"/>
    </row>
    <row r="126" spans="2:73" x14ac:dyDescent="0.2">
      <c r="B126" s="4" t="s">
        <v>50</v>
      </c>
      <c r="C126" s="12">
        <v>19</v>
      </c>
      <c r="D126" s="19"/>
      <c r="E126" s="9">
        <f t="shared" si="12"/>
        <v>3711357.0872196304</v>
      </c>
      <c r="F126" s="9">
        <f t="shared" si="12"/>
        <v>6.680876641646087</v>
      </c>
      <c r="G126" s="9">
        <f t="shared" si="12"/>
        <v>1.153467259990067E-2</v>
      </c>
      <c r="H126" s="9">
        <f t="shared" si="12"/>
        <v>114354.95136450231</v>
      </c>
      <c r="I126" s="9">
        <f t="shared" si="12"/>
        <v>2592527.8417737568</v>
      </c>
      <c r="J126" s="9">
        <f t="shared" si="12"/>
        <v>1.0878955059979778</v>
      </c>
      <c r="K126" s="9">
        <f t="shared" si="12"/>
        <v>249486.34976055063</v>
      </c>
      <c r="L126" s="9">
        <f t="shared" si="12"/>
        <v>5294.8762249135616</v>
      </c>
      <c r="M126" s="9">
        <f t="shared" si="12"/>
        <v>5131.1332621039755</v>
      </c>
      <c r="N126" s="9">
        <f t="shared" si="12"/>
        <v>5503.603244980728</v>
      </c>
      <c r="O126" s="9">
        <f t="shared" si="12"/>
        <v>8919.8323173140816</v>
      </c>
      <c r="P126" s="9">
        <f t="shared" si="11"/>
        <v>1184.8469843616804</v>
      </c>
      <c r="Q126" s="9">
        <f t="shared" si="11"/>
        <v>97.379159840383863</v>
      </c>
      <c r="R126" s="9">
        <f t="shared" si="11"/>
        <v>21261987.557083335</v>
      </c>
      <c r="S126" s="9">
        <f t="shared" si="11"/>
        <v>80467.78111823136</v>
      </c>
      <c r="T126" s="9">
        <f t="shared" si="11"/>
        <v>115376.58779211016</v>
      </c>
      <c r="U126" s="9">
        <f t="shared" si="10"/>
        <v>195258.01051582559</v>
      </c>
      <c r="V126" s="9">
        <f t="shared" si="10"/>
        <v>1544874.5716265887</v>
      </c>
      <c r="W126" s="9">
        <f t="shared" si="10"/>
        <v>35142.252648671827</v>
      </c>
      <c r="X126" s="9">
        <f t="shared" si="10"/>
        <v>2999.4337761998759</v>
      </c>
      <c r="Y126" s="9">
        <f t="shared" si="10"/>
        <v>585715.78366799396</v>
      </c>
      <c r="Z126" s="9">
        <f t="shared" si="10"/>
        <v>19089.64819822658</v>
      </c>
      <c r="AA126" s="20"/>
      <c r="AB126" s="9">
        <v>3203281.4313834235</v>
      </c>
      <c r="AC126" s="9">
        <v>34.529284370534427</v>
      </c>
      <c r="AD126" s="9">
        <v>3.4719886871119897E-2</v>
      </c>
      <c r="AE126" s="9">
        <v>277012.60237261158</v>
      </c>
      <c r="AF126" s="9">
        <v>4592939.5899229068</v>
      </c>
      <c r="AG126" s="9">
        <v>2.6830507570737692</v>
      </c>
      <c r="AH126" s="9">
        <v>436019.09891071217</v>
      </c>
      <c r="AI126" s="9">
        <v>13791.824017952344</v>
      </c>
      <c r="AJ126" s="9">
        <v>11306.664130221307</v>
      </c>
      <c r="AK126" s="9">
        <v>14149.169933475134</v>
      </c>
      <c r="AL126" s="9">
        <v>23081.62916796577</v>
      </c>
      <c r="AM126" s="9">
        <v>15916.447603148154</v>
      </c>
      <c r="AN126" s="9">
        <v>427.17221708878384</v>
      </c>
      <c r="AO126" s="9">
        <v>49524211.766218528</v>
      </c>
      <c r="AP126" s="9">
        <v>2626741.939046897</v>
      </c>
      <c r="AQ126" s="9">
        <v>3719485.0317986323</v>
      </c>
      <c r="AR126" s="9">
        <v>736007.86057358712</v>
      </c>
      <c r="AS126" s="9">
        <v>90352291.017692611</v>
      </c>
      <c r="AT126" s="9">
        <v>132806.93527201065</v>
      </c>
      <c r="AU126" s="9">
        <v>154924.25578403333</v>
      </c>
      <c r="AV126" s="9">
        <v>1106745.2785471694</v>
      </c>
      <c r="AW126" s="9">
        <v>38948.189389214233</v>
      </c>
      <c r="AX126" s="20"/>
      <c r="AY126" s="9">
        <v>-508075.65583620692</v>
      </c>
      <c r="AZ126" s="9">
        <v>27.84840772888834</v>
      </c>
      <c r="BA126" s="9">
        <v>2.3185214271219227E-2</v>
      </c>
      <c r="BB126" s="9">
        <v>162657.65100810927</v>
      </c>
      <c r="BC126" s="9">
        <v>2000411.7481491498</v>
      </c>
      <c r="BD126" s="9">
        <v>1.5951552510757914</v>
      </c>
      <c r="BE126" s="9">
        <v>186532.74915016154</v>
      </c>
      <c r="BF126" s="9">
        <v>8496.947793038782</v>
      </c>
      <c r="BG126" s="9">
        <v>6175.530868117331</v>
      </c>
      <c r="BH126" s="9">
        <v>8645.5666884944058</v>
      </c>
      <c r="BI126" s="9">
        <v>14161.796850651688</v>
      </c>
      <c r="BJ126" s="9">
        <v>14731.600618786473</v>
      </c>
      <c r="BK126" s="9">
        <v>329.79305724839998</v>
      </c>
      <c r="BL126" s="9">
        <v>28262224.209135193</v>
      </c>
      <c r="BM126" s="9">
        <v>2546274.1579286656</v>
      </c>
      <c r="BN126" s="9">
        <v>3604108.4440065222</v>
      </c>
      <c r="BO126" s="9">
        <v>540749.85005776153</v>
      </c>
      <c r="BP126" s="9">
        <v>88807416.446066022</v>
      </c>
      <c r="BQ126" s="9">
        <v>97664.682623338827</v>
      </c>
      <c r="BR126" s="9">
        <v>151924.82200783346</v>
      </c>
      <c r="BS126" s="9">
        <v>521029.49487917544</v>
      </c>
      <c r="BT126" s="9">
        <v>19858.541190987653</v>
      </c>
      <c r="BU126" s="20"/>
    </row>
    <row r="127" spans="2:73" x14ac:dyDescent="0.2">
      <c r="B127" s="5" t="s">
        <v>50</v>
      </c>
      <c r="C127" s="13">
        <v>20</v>
      </c>
      <c r="D127" s="19"/>
      <c r="E127" s="10">
        <f t="shared" si="12"/>
        <v>3946221.71705171</v>
      </c>
      <c r="F127" s="10">
        <f t="shared" si="12"/>
        <v>7.0572275332805354</v>
      </c>
      <c r="G127" s="10">
        <f t="shared" si="12"/>
        <v>1.2175608540075364E-2</v>
      </c>
      <c r="H127" s="10">
        <f t="shared" si="12"/>
        <v>120658.35475582277</v>
      </c>
      <c r="I127" s="10">
        <f t="shared" si="12"/>
        <v>2733117.1215744717</v>
      </c>
      <c r="J127" s="10">
        <f t="shared" si="12"/>
        <v>1.1468659869541811</v>
      </c>
      <c r="K127" s="10">
        <f t="shared" si="12"/>
        <v>262632.79209751653</v>
      </c>
      <c r="L127" s="10">
        <f t="shared" si="12"/>
        <v>5585.1408906679299</v>
      </c>
      <c r="M127" s="10">
        <f t="shared" si="12"/>
        <v>5414.6403763425851</v>
      </c>
      <c r="N127" s="10">
        <f t="shared" si="12"/>
        <v>5805.2770461259952</v>
      </c>
      <c r="O127" s="10">
        <f t="shared" si="12"/>
        <v>9420.9590714668811</v>
      </c>
      <c r="P127" s="10">
        <f t="shared" si="11"/>
        <v>1254.9822805509521</v>
      </c>
      <c r="Q127" s="10">
        <f t="shared" si="11"/>
        <v>102.89935574606631</v>
      </c>
      <c r="R127" s="10">
        <f t="shared" si="11"/>
        <v>22518854.652756047</v>
      </c>
      <c r="S127" s="10">
        <f t="shared" si="11"/>
        <v>85955.089929608628</v>
      </c>
      <c r="T127" s="10">
        <f t="shared" si="11"/>
        <v>123245.17013137368</v>
      </c>
      <c r="U127" s="10">
        <f t="shared" si="10"/>
        <v>206123.86829376244</v>
      </c>
      <c r="V127" s="10">
        <f t="shared" si="10"/>
        <v>1671701.9883325398</v>
      </c>
      <c r="W127" s="10">
        <f t="shared" si="10"/>
        <v>37629.530090333181</v>
      </c>
      <c r="X127" s="10">
        <f t="shared" si="10"/>
        <v>3303.7119372520538</v>
      </c>
      <c r="Y127" s="10">
        <f t="shared" si="10"/>
        <v>617460.10188936477</v>
      </c>
      <c r="Z127" s="10">
        <f t="shared" si="10"/>
        <v>20131.161831583162</v>
      </c>
      <c r="AA127" s="20"/>
      <c r="AB127" s="10">
        <v>3411405.2372241234</v>
      </c>
      <c r="AC127" s="10">
        <v>36.371340932110378</v>
      </c>
      <c r="AD127" s="10">
        <v>3.6581097246621917E-2</v>
      </c>
      <c r="AE127" s="10">
        <v>291876.93476435886</v>
      </c>
      <c r="AF127" s="10">
        <v>4838813.6985735763</v>
      </c>
      <c r="AG127" s="10">
        <v>2.8259767775602778</v>
      </c>
      <c r="AH127" s="10">
        <v>458983.05436084449</v>
      </c>
      <c r="AI127" s="10">
        <v>14529.296462287703</v>
      </c>
      <c r="AJ127" s="10">
        <v>11915.19918488714</v>
      </c>
      <c r="AK127" s="10">
        <v>14905.873560330636</v>
      </c>
      <c r="AL127" s="10">
        <v>24328.113651100237</v>
      </c>
      <c r="AM127" s="10">
        <v>16761.930300326181</v>
      </c>
      <c r="AN127" s="10">
        <v>450.0499423233295</v>
      </c>
      <c r="AO127" s="10">
        <v>52268564.346582554</v>
      </c>
      <c r="AP127" s="10">
        <v>2766243.6772229392</v>
      </c>
      <c r="AQ127" s="10">
        <v>3917043.5322435005</v>
      </c>
      <c r="AR127" s="10">
        <v>775334.23677561665</v>
      </c>
      <c r="AS127" s="10">
        <v>95153192.984191492</v>
      </c>
      <c r="AT127" s="10">
        <v>140434.4591675319</v>
      </c>
      <c r="AU127" s="10">
        <v>163224.5772086558</v>
      </c>
      <c r="AV127" s="10">
        <v>1165912.2017621812</v>
      </c>
      <c r="AW127" s="10">
        <v>41034.889401043853</v>
      </c>
      <c r="AX127" s="20"/>
      <c r="AY127" s="10">
        <v>-534816.47982758668</v>
      </c>
      <c r="AZ127" s="10">
        <v>29.314113398829843</v>
      </c>
      <c r="BA127" s="10">
        <v>2.4405488706546553E-2</v>
      </c>
      <c r="BB127" s="10">
        <v>171218.58000853608</v>
      </c>
      <c r="BC127" s="10">
        <v>2105696.5769991046</v>
      </c>
      <c r="BD127" s="10">
        <v>1.6791107906060967</v>
      </c>
      <c r="BE127" s="10">
        <v>196350.26226332795</v>
      </c>
      <c r="BF127" s="10">
        <v>8944.1555716197727</v>
      </c>
      <c r="BG127" s="10">
        <v>6500.5588085445552</v>
      </c>
      <c r="BH127" s="10">
        <v>9100.5965142046407</v>
      </c>
      <c r="BI127" s="10">
        <v>14907.154579633356</v>
      </c>
      <c r="BJ127" s="10">
        <v>15506.948019775229</v>
      </c>
      <c r="BK127" s="10">
        <v>347.1505865772632</v>
      </c>
      <c r="BL127" s="10">
        <v>29749709.693826508</v>
      </c>
      <c r="BM127" s="10">
        <v>2680288.5872933306</v>
      </c>
      <c r="BN127" s="10">
        <v>3793798.3621121268</v>
      </c>
      <c r="BO127" s="10">
        <v>569210.36848185421</v>
      </c>
      <c r="BP127" s="10">
        <v>93481490.995858952</v>
      </c>
      <c r="BQ127" s="10">
        <v>102804.92907719871</v>
      </c>
      <c r="BR127" s="10">
        <v>159920.86527140375</v>
      </c>
      <c r="BS127" s="10">
        <v>548452.09987281647</v>
      </c>
      <c r="BT127" s="10">
        <v>20903.727569460691</v>
      </c>
      <c r="BU127" s="20"/>
    </row>
    <row r="128" spans="2:73" x14ac:dyDescent="0.2">
      <c r="B128" s="7" t="s">
        <v>51</v>
      </c>
      <c r="C128" s="11">
        <v>1</v>
      </c>
      <c r="D128" s="19"/>
      <c r="E128" s="8">
        <f t="shared" si="12"/>
        <v>-353161.6833584691</v>
      </c>
      <c r="F128" s="8">
        <f t="shared" si="12"/>
        <v>-0.14376350963679885</v>
      </c>
      <c r="G128" s="8">
        <f t="shared" si="12"/>
        <v>-5.795778212867083E-5</v>
      </c>
      <c r="H128" s="8">
        <f t="shared" si="12"/>
        <v>166.39668563360465</v>
      </c>
      <c r="I128" s="8">
        <f t="shared" si="12"/>
        <v>52426.540185838021</v>
      </c>
      <c r="J128" s="8">
        <f t="shared" si="12"/>
        <v>2.3015786455581638E-2</v>
      </c>
      <c r="K128" s="8">
        <f t="shared" si="12"/>
        <v>12850.013946253828</v>
      </c>
      <c r="L128" s="8">
        <f t="shared" si="12"/>
        <v>54.858865530992034</v>
      </c>
      <c r="M128" s="8">
        <f t="shared" si="12"/>
        <v>-0.73120547408251468</v>
      </c>
      <c r="N128" s="8">
        <f t="shared" si="12"/>
        <v>57.251507802496747</v>
      </c>
      <c r="O128" s="8">
        <f t="shared" si="12"/>
        <v>-141.63576866133951</v>
      </c>
      <c r="P128" s="8">
        <f t="shared" si="11"/>
        <v>-93.088579736234351</v>
      </c>
      <c r="Q128" s="8">
        <f t="shared" si="11"/>
        <v>-2.4957437165253271</v>
      </c>
      <c r="R128" s="8">
        <f t="shared" si="11"/>
        <v>-1447786.3351801082</v>
      </c>
      <c r="S128" s="8">
        <f t="shared" si="11"/>
        <v>-20486.039717945576</v>
      </c>
      <c r="T128" s="8">
        <f t="shared" si="11"/>
        <v>-29396.566882633429</v>
      </c>
      <c r="U128" s="8">
        <f t="shared" si="10"/>
        <v>-2247.4169718104713</v>
      </c>
      <c r="V128" s="8">
        <f t="shared" si="10"/>
        <v>-811810.13160432968</v>
      </c>
      <c r="W128" s="8">
        <f t="shared" si="10"/>
        <v>-10060.401299650528</v>
      </c>
      <c r="X128" s="8">
        <f t="shared" si="10"/>
        <v>-2960.7552605947112</v>
      </c>
      <c r="Y128" s="8">
        <f t="shared" si="10"/>
        <v>12029.8677123706</v>
      </c>
      <c r="Z128" s="8">
        <f t="shared" si="10"/>
        <v>246.06515866203176</v>
      </c>
      <c r="AA128" s="20"/>
      <c r="AB128" s="8">
        <v>-379902.5073498484</v>
      </c>
      <c r="AC128" s="8">
        <v>1.3219421603046928</v>
      </c>
      <c r="AD128" s="8">
        <v>1.1623166531986575E-3</v>
      </c>
      <c r="AE128" s="8">
        <v>8727.325686060407</v>
      </c>
      <c r="AF128" s="8">
        <v>157711.36903579329</v>
      </c>
      <c r="AG128" s="8">
        <v>0.10697132598588648</v>
      </c>
      <c r="AH128" s="8">
        <v>22667.527059420227</v>
      </c>
      <c r="AI128" s="8">
        <v>502.06664411198068</v>
      </c>
      <c r="AJ128" s="8">
        <v>324.29673495314529</v>
      </c>
      <c r="AK128" s="8">
        <v>512.28133351272891</v>
      </c>
      <c r="AL128" s="8">
        <v>603.72196032032844</v>
      </c>
      <c r="AM128" s="8">
        <v>682.25882125252679</v>
      </c>
      <c r="AN128" s="8">
        <v>14.861785612337831</v>
      </c>
      <c r="AO128" s="8">
        <v>39699.149511217329</v>
      </c>
      <c r="AP128" s="8">
        <v>113528.389646721</v>
      </c>
      <c r="AQ128" s="8">
        <v>160293.35122297288</v>
      </c>
      <c r="AR128" s="8">
        <v>26213.101452282248</v>
      </c>
      <c r="AS128" s="8">
        <v>3862264.4181886185</v>
      </c>
      <c r="AT128" s="8">
        <v>-4920.1548457905919</v>
      </c>
      <c r="AU128" s="8">
        <v>5035.2880029754742</v>
      </c>
      <c r="AV128" s="8">
        <v>39452.472706011409</v>
      </c>
      <c r="AW128" s="8">
        <v>1291.2515371350657</v>
      </c>
      <c r="AX128" s="20"/>
      <c r="AY128" s="8">
        <v>-26740.823991379308</v>
      </c>
      <c r="AZ128" s="8">
        <v>1.4657056699414917</v>
      </c>
      <c r="BA128" s="8">
        <v>1.2202744353273284E-3</v>
      </c>
      <c r="BB128" s="8">
        <v>8560.9290004268023</v>
      </c>
      <c r="BC128" s="8">
        <v>105284.82884995527</v>
      </c>
      <c r="BD128" s="8">
        <v>8.3955539530304837E-2</v>
      </c>
      <c r="BE128" s="8">
        <v>9817.5131131663984</v>
      </c>
      <c r="BF128" s="8">
        <v>447.20777858098864</v>
      </c>
      <c r="BG128" s="8">
        <v>325.0279404272278</v>
      </c>
      <c r="BH128" s="8">
        <v>455.02982571023216</v>
      </c>
      <c r="BI128" s="8">
        <v>745.35772898166795</v>
      </c>
      <c r="BJ128" s="8">
        <v>775.34740098876114</v>
      </c>
      <c r="BK128" s="8">
        <v>17.357529328863158</v>
      </c>
      <c r="BL128" s="8">
        <v>1487485.4846913256</v>
      </c>
      <c r="BM128" s="8">
        <v>134014.42936466658</v>
      </c>
      <c r="BN128" s="8">
        <v>189689.91810560631</v>
      </c>
      <c r="BO128" s="8">
        <v>28460.518424092719</v>
      </c>
      <c r="BP128" s="8">
        <v>4674074.5497929482</v>
      </c>
      <c r="BQ128" s="8">
        <v>5140.2464538599361</v>
      </c>
      <c r="BR128" s="8">
        <v>7996.0432635701854</v>
      </c>
      <c r="BS128" s="8">
        <v>27422.604993640809</v>
      </c>
      <c r="BT128" s="8">
        <v>1045.186378473034</v>
      </c>
      <c r="BU128" s="20"/>
    </row>
    <row r="129" spans="2:73" x14ac:dyDescent="0.2">
      <c r="B129" s="4" t="s">
        <v>51</v>
      </c>
      <c r="C129" s="12">
        <v>2</v>
      </c>
      <c r="D129" s="19"/>
      <c r="E129" s="9">
        <f t="shared" si="12"/>
        <v>-157657.26936424783</v>
      </c>
      <c r="F129" s="9">
        <f t="shared" si="12"/>
        <v>0.23190606738540431</v>
      </c>
      <c r="G129" s="9">
        <f t="shared" si="12"/>
        <v>5.8154457260066027E-4</v>
      </c>
      <c r="H129" s="9">
        <f t="shared" si="12"/>
        <v>6437.4129582072201</v>
      </c>
      <c r="I129" s="9">
        <f t="shared" si="12"/>
        <v>192684.8453576763</v>
      </c>
      <c r="J129" s="9">
        <f t="shared" si="12"/>
        <v>8.1829775994163384E-2</v>
      </c>
      <c r="K129" s="9">
        <f t="shared" si="12"/>
        <v>26102.734872325673</v>
      </c>
      <c r="L129" s="9">
        <f t="shared" si="12"/>
        <v>344.17782961998489</v>
      </c>
      <c r="M129" s="9">
        <f t="shared" si="12"/>
        <v>282.43233150883555</v>
      </c>
      <c r="N129" s="9">
        <f t="shared" si="12"/>
        <v>357.95204732699392</v>
      </c>
      <c r="O129" s="9">
        <f t="shared" si="12"/>
        <v>358.70669141832218</v>
      </c>
      <c r="P129" s="9">
        <f t="shared" si="11"/>
        <v>-23.06514929596824</v>
      </c>
      <c r="Q129" s="9">
        <f t="shared" si="11"/>
        <v>3.0189612001893593</v>
      </c>
      <c r="R129" s="9">
        <f t="shared" si="11"/>
        <v>-192040.87363021402</v>
      </c>
      <c r="S129" s="9">
        <f t="shared" si="11"/>
        <v>-15011.581785691</v>
      </c>
      <c r="T129" s="9">
        <f t="shared" si="11"/>
        <v>-21546.410850666696</v>
      </c>
      <c r="U129" s="9">
        <f t="shared" si="10"/>
        <v>8605.6704398790753</v>
      </c>
      <c r="V129" s="9">
        <f t="shared" si="10"/>
        <v>-685417.34418765455</v>
      </c>
      <c r="W129" s="9">
        <f t="shared" si="10"/>
        <v>-7579.2330295910542</v>
      </c>
      <c r="X129" s="9">
        <f t="shared" si="10"/>
        <v>-2657.1673485694137</v>
      </c>
      <c r="Y129" s="9">
        <f t="shared" si="10"/>
        <v>43673.400280931251</v>
      </c>
      <c r="Z129" s="9">
        <f t="shared" si="10"/>
        <v>1285.5465087690645</v>
      </c>
      <c r="AA129" s="20"/>
      <c r="AB129" s="9">
        <v>-211138.91734700644</v>
      </c>
      <c r="AC129" s="9">
        <v>3.1633174072683876</v>
      </c>
      <c r="AD129" s="9">
        <v>3.022093443255317E-3</v>
      </c>
      <c r="AE129" s="9">
        <v>23559.270959060825</v>
      </c>
      <c r="AF129" s="9">
        <v>403254.50305758684</v>
      </c>
      <c r="AG129" s="9">
        <v>0.24974085505477306</v>
      </c>
      <c r="AH129" s="9">
        <v>45737.76109865847</v>
      </c>
      <c r="AI129" s="9">
        <v>1238.5933867819622</v>
      </c>
      <c r="AJ129" s="9">
        <v>932.48821236329115</v>
      </c>
      <c r="AK129" s="9">
        <v>1268.0116987474582</v>
      </c>
      <c r="AL129" s="9">
        <v>1849.4221493816581</v>
      </c>
      <c r="AM129" s="9">
        <v>1527.629652681554</v>
      </c>
      <c r="AN129" s="9">
        <v>37.734019857915676</v>
      </c>
      <c r="AO129" s="9">
        <v>2782930.0957524371</v>
      </c>
      <c r="AP129" s="9">
        <v>253017.27694364215</v>
      </c>
      <c r="AQ129" s="9">
        <v>357833.42536054592</v>
      </c>
      <c r="AR129" s="9">
        <v>65526.707288064514</v>
      </c>
      <c r="AS129" s="9">
        <v>8662731.7553982418</v>
      </c>
      <c r="AT129" s="9">
        <v>2701.2598781288175</v>
      </c>
      <c r="AU129" s="9">
        <v>13334.919178570957</v>
      </c>
      <c r="AV129" s="9">
        <v>98518.610268212869</v>
      </c>
      <c r="AW129" s="9">
        <v>3375.9192657151325</v>
      </c>
      <c r="AX129" s="20"/>
      <c r="AY129" s="9">
        <v>-53481.647982758615</v>
      </c>
      <c r="AZ129" s="9">
        <v>2.9314113398829833</v>
      </c>
      <c r="BA129" s="9">
        <v>2.4405488706546567E-3</v>
      </c>
      <c r="BB129" s="9">
        <v>17121.858000853605</v>
      </c>
      <c r="BC129" s="9">
        <v>210569.65769991055</v>
      </c>
      <c r="BD129" s="9">
        <v>0.16791107906060967</v>
      </c>
      <c r="BE129" s="9">
        <v>19635.026226332797</v>
      </c>
      <c r="BF129" s="9">
        <v>894.41555716197729</v>
      </c>
      <c r="BG129" s="9">
        <v>650.05588085445561</v>
      </c>
      <c r="BH129" s="9">
        <v>910.05965142046432</v>
      </c>
      <c r="BI129" s="9">
        <v>1490.7154579633359</v>
      </c>
      <c r="BJ129" s="9">
        <v>1550.6948019775223</v>
      </c>
      <c r="BK129" s="9">
        <v>34.715058657726317</v>
      </c>
      <c r="BL129" s="9">
        <v>2974970.9693826512</v>
      </c>
      <c r="BM129" s="9">
        <v>268028.85872933315</v>
      </c>
      <c r="BN129" s="9">
        <v>379379.83621121262</v>
      </c>
      <c r="BO129" s="9">
        <v>56921.036848185438</v>
      </c>
      <c r="BP129" s="9">
        <v>9348149.0995858964</v>
      </c>
      <c r="BQ129" s="9">
        <v>10280.492907719872</v>
      </c>
      <c r="BR129" s="9">
        <v>15992.086527140371</v>
      </c>
      <c r="BS129" s="9">
        <v>54845.209987281618</v>
      </c>
      <c r="BT129" s="9">
        <v>2090.372756946068</v>
      </c>
      <c r="BU129" s="20"/>
    </row>
    <row r="130" spans="2:73" x14ac:dyDescent="0.2">
      <c r="B130" s="4" t="s">
        <v>51</v>
      </c>
      <c r="C130" s="12">
        <v>3</v>
      </c>
      <c r="D130" s="19"/>
      <c r="E130" s="9">
        <f t="shared" si="12"/>
        <v>74670.372640216388</v>
      </c>
      <c r="F130" s="9">
        <f t="shared" si="12"/>
        <v>0.60759662974857509</v>
      </c>
      <c r="G130" s="9">
        <f t="shared" si="12"/>
        <v>1.2210763344719577E-3</v>
      </c>
      <c r="H130" s="9">
        <f t="shared" si="12"/>
        <v>12708.664723840502</v>
      </c>
      <c r="I130" s="9">
        <f t="shared" si="12"/>
        <v>332946.62214350945</v>
      </c>
      <c r="J130" s="9">
        <f t="shared" si="12"/>
        <v>0.14064522844974237</v>
      </c>
      <c r="K130" s="9">
        <f t="shared" si="12"/>
        <v>39355.46525857909</v>
      </c>
      <c r="L130" s="9">
        <f t="shared" si="12"/>
        <v>633.50707515096246</v>
      </c>
      <c r="M130" s="9">
        <f t="shared" si="12"/>
        <v>565.60721203474191</v>
      </c>
      <c r="N130" s="9">
        <f t="shared" si="12"/>
        <v>658.66322312947591</v>
      </c>
      <c r="O130" s="9">
        <f t="shared" si="12"/>
        <v>859.0771807569613</v>
      </c>
      <c r="P130" s="9">
        <f t="shared" si="11"/>
        <v>46.964890967782139</v>
      </c>
      <c r="Q130" s="9">
        <f t="shared" si="11"/>
        <v>8.534015683663668</v>
      </c>
      <c r="R130" s="9">
        <f t="shared" si="11"/>
        <v>1063831.1271896325</v>
      </c>
      <c r="S130" s="9">
        <f t="shared" si="11"/>
        <v>-9536.043903638958</v>
      </c>
      <c r="T130" s="9">
        <f t="shared" si="11"/>
        <v>-13694.706133303349</v>
      </c>
      <c r="U130" s="9">
        <f t="shared" si="10"/>
        <v>19459.22166806797</v>
      </c>
      <c r="V130" s="9">
        <f t="shared" si="10"/>
        <v>-558985.02379206754</v>
      </c>
      <c r="W130" s="9">
        <f t="shared" si="10"/>
        <v>-5097.4808492417269</v>
      </c>
      <c r="X130" s="9">
        <f t="shared" si="10"/>
        <v>-2353.4645891642649</v>
      </c>
      <c r="Y130" s="9">
        <f t="shared" si="10"/>
        <v>75317.69399330068</v>
      </c>
      <c r="Z130" s="9">
        <f t="shared" si="10"/>
        <v>2325.058067431059</v>
      </c>
      <c r="AA130" s="20"/>
      <c r="AB130" s="9">
        <v>-5552.099333921552</v>
      </c>
      <c r="AC130" s="9">
        <v>5.0047136395730476</v>
      </c>
      <c r="AD130" s="9">
        <v>4.8818996404539411E-3</v>
      </c>
      <c r="AE130" s="9">
        <v>38391.451725120918</v>
      </c>
      <c r="AF130" s="9">
        <v>648801.10869337549</v>
      </c>
      <c r="AG130" s="9">
        <v>0.39251184704065684</v>
      </c>
      <c r="AH130" s="9">
        <v>68808.004598078303</v>
      </c>
      <c r="AI130" s="9">
        <v>1975.1304108939287</v>
      </c>
      <c r="AJ130" s="9">
        <v>1540.6910333164255</v>
      </c>
      <c r="AK130" s="9">
        <v>2023.7527002601723</v>
      </c>
      <c r="AL130" s="9">
        <v>3095.1503677019646</v>
      </c>
      <c r="AM130" s="9">
        <v>2373.0070939340667</v>
      </c>
      <c r="AN130" s="9">
        <v>60.606603670253129</v>
      </c>
      <c r="AO130" s="9">
        <v>5526287.5812636074</v>
      </c>
      <c r="AP130" s="9">
        <v>392507.24419036083</v>
      </c>
      <c r="AQ130" s="9">
        <v>555375.04818351544</v>
      </c>
      <c r="AR130" s="9">
        <v>104840.7769403461</v>
      </c>
      <c r="AS130" s="9">
        <v>13463238.62558678</v>
      </c>
      <c r="AT130" s="9">
        <v>10323.258512338083</v>
      </c>
      <c r="AU130" s="9">
        <v>21634.665201546293</v>
      </c>
      <c r="AV130" s="9">
        <v>157585.50897422314</v>
      </c>
      <c r="AW130" s="9">
        <v>5460.6172028501624</v>
      </c>
      <c r="AX130" s="20"/>
      <c r="AY130" s="9">
        <v>-80222.471974137938</v>
      </c>
      <c r="AZ130" s="9">
        <v>4.3971170098244725</v>
      </c>
      <c r="BA130" s="9">
        <v>3.6608233059819834E-3</v>
      </c>
      <c r="BB130" s="9">
        <v>25682.787001280416</v>
      </c>
      <c r="BC130" s="9">
        <v>315854.48654986604</v>
      </c>
      <c r="BD130" s="9">
        <v>0.25186661859091447</v>
      </c>
      <c r="BE130" s="9">
        <v>29452.539339499217</v>
      </c>
      <c r="BF130" s="9">
        <v>1341.6233357429662</v>
      </c>
      <c r="BG130" s="9">
        <v>975.08382128168364</v>
      </c>
      <c r="BH130" s="9">
        <v>1365.0894771306964</v>
      </c>
      <c r="BI130" s="9">
        <v>2236.0731869450033</v>
      </c>
      <c r="BJ130" s="9">
        <v>2326.0422029662845</v>
      </c>
      <c r="BK130" s="9">
        <v>52.072587986589461</v>
      </c>
      <c r="BL130" s="9">
        <v>4462456.4540739749</v>
      </c>
      <c r="BM130" s="9">
        <v>402043.28809399978</v>
      </c>
      <c r="BN130" s="9">
        <v>569069.75431681878</v>
      </c>
      <c r="BO130" s="9">
        <v>85381.555272278129</v>
      </c>
      <c r="BP130" s="9">
        <v>14022223.649378847</v>
      </c>
      <c r="BQ130" s="9">
        <v>15420.73936157981</v>
      </c>
      <c r="BR130" s="9">
        <v>23988.129790710558</v>
      </c>
      <c r="BS130" s="9">
        <v>82267.814980922456</v>
      </c>
      <c r="BT130" s="9">
        <v>3135.5591354191033</v>
      </c>
      <c r="BU130" s="20"/>
    </row>
    <row r="131" spans="2:73" x14ac:dyDescent="0.2">
      <c r="B131" s="4" t="s">
        <v>51</v>
      </c>
      <c r="C131" s="12">
        <v>4</v>
      </c>
      <c r="D131" s="19"/>
      <c r="E131" s="9">
        <f t="shared" si="12"/>
        <v>270174.78663444216</v>
      </c>
      <c r="F131" s="9">
        <f t="shared" si="12"/>
        <v>0.98326620677080889</v>
      </c>
      <c r="G131" s="9">
        <f t="shared" si="12"/>
        <v>1.8605786892013209E-3</v>
      </c>
      <c r="H131" s="9">
        <f t="shared" si="12"/>
        <v>18979.680996414441</v>
      </c>
      <c r="I131" s="9">
        <f t="shared" si="12"/>
        <v>473204.92731535266</v>
      </c>
      <c r="J131" s="9">
        <f t="shared" si="12"/>
        <v>0.19945921798832683</v>
      </c>
      <c r="K131" s="9">
        <f t="shared" si="12"/>
        <v>52608.186184651364</v>
      </c>
      <c r="L131" s="9">
        <f t="shared" si="12"/>
        <v>922.82603923996953</v>
      </c>
      <c r="M131" s="9">
        <f t="shared" si="12"/>
        <v>848.77074901767082</v>
      </c>
      <c r="N131" s="9">
        <f t="shared" si="12"/>
        <v>959.36376265398781</v>
      </c>
      <c r="O131" s="9">
        <f t="shared" si="12"/>
        <v>1359.4196408366438</v>
      </c>
      <c r="P131" s="9">
        <f t="shared" si="11"/>
        <v>116.98832140806326</v>
      </c>
      <c r="Q131" s="9">
        <f t="shared" si="11"/>
        <v>14.048720600378729</v>
      </c>
      <c r="R131" s="9">
        <f t="shared" si="11"/>
        <v>2319576.5887395721</v>
      </c>
      <c r="S131" s="9">
        <f t="shared" si="11"/>
        <v>-4061.5859713819809</v>
      </c>
      <c r="T131" s="9">
        <f t="shared" si="11"/>
        <v>-5844.5501013332978</v>
      </c>
      <c r="U131" s="9">
        <f t="shared" si="10"/>
        <v>30312.309079758154</v>
      </c>
      <c r="V131" s="9">
        <f t="shared" si="10"/>
        <v>-432592.23637530953</v>
      </c>
      <c r="W131" s="9">
        <f t="shared" si="10"/>
        <v>-2616.3125791821003</v>
      </c>
      <c r="X131" s="9">
        <f t="shared" si="10"/>
        <v>-2049.8766771388255</v>
      </c>
      <c r="Y131" s="9">
        <f t="shared" si="10"/>
        <v>106961.22656186248</v>
      </c>
      <c r="Z131" s="9">
        <f t="shared" si="10"/>
        <v>3364.5394175381298</v>
      </c>
      <c r="AA131" s="20"/>
      <c r="AB131" s="9">
        <v>163211.49066892493</v>
      </c>
      <c r="AC131" s="9">
        <v>6.8460888865367755</v>
      </c>
      <c r="AD131" s="9">
        <v>6.7416764305106344E-3</v>
      </c>
      <c r="AE131" s="9">
        <v>53223.396998121651</v>
      </c>
      <c r="AF131" s="9">
        <v>894344.24271517375</v>
      </c>
      <c r="AG131" s="9">
        <v>0.53528137610954618</v>
      </c>
      <c r="AH131" s="9">
        <v>91878.238637316957</v>
      </c>
      <c r="AI131" s="9">
        <v>2711.6571535639241</v>
      </c>
      <c r="AJ131" s="9">
        <v>2148.882510726582</v>
      </c>
      <c r="AK131" s="9">
        <v>2779.4830654949164</v>
      </c>
      <c r="AL131" s="9">
        <v>4340.8505567633156</v>
      </c>
      <c r="AM131" s="9">
        <v>3218.3779253631078</v>
      </c>
      <c r="AN131" s="9">
        <v>83.478837915831363</v>
      </c>
      <c r="AO131" s="9">
        <v>8269518.5275048744</v>
      </c>
      <c r="AP131" s="9">
        <v>531996.13148728432</v>
      </c>
      <c r="AQ131" s="9">
        <v>752915.12232109194</v>
      </c>
      <c r="AR131" s="9">
        <v>144154.38277612903</v>
      </c>
      <c r="AS131" s="9">
        <v>18263705.962796483</v>
      </c>
      <c r="AT131" s="9">
        <v>17944.673236257644</v>
      </c>
      <c r="AU131" s="9">
        <v>29934.296377141916</v>
      </c>
      <c r="AV131" s="9">
        <v>216651.64653642572</v>
      </c>
      <c r="AW131" s="9">
        <v>7545.2849314302657</v>
      </c>
      <c r="AX131" s="20"/>
      <c r="AY131" s="9">
        <v>-106963.29596551723</v>
      </c>
      <c r="AZ131" s="9">
        <v>5.8628226797659666</v>
      </c>
      <c r="BA131" s="9">
        <v>4.8810977413093135E-3</v>
      </c>
      <c r="BB131" s="9">
        <v>34243.716001707209</v>
      </c>
      <c r="BC131" s="9">
        <v>421139.31539982109</v>
      </c>
      <c r="BD131" s="9">
        <v>0.33582215812121935</v>
      </c>
      <c r="BE131" s="9">
        <v>39270.052452665594</v>
      </c>
      <c r="BF131" s="9">
        <v>1788.8311143239546</v>
      </c>
      <c r="BG131" s="9">
        <v>1300.1117617089112</v>
      </c>
      <c r="BH131" s="9">
        <v>1820.1193028409286</v>
      </c>
      <c r="BI131" s="9">
        <v>2981.4309159266718</v>
      </c>
      <c r="BJ131" s="9">
        <v>3101.3896039550445</v>
      </c>
      <c r="BK131" s="9">
        <v>69.430117315452634</v>
      </c>
      <c r="BL131" s="9">
        <v>5949941.9387653023</v>
      </c>
      <c r="BM131" s="9">
        <v>536057.7174586663</v>
      </c>
      <c r="BN131" s="9">
        <v>758759.67242242524</v>
      </c>
      <c r="BO131" s="9">
        <v>113842.07369637088</v>
      </c>
      <c r="BP131" s="9">
        <v>18696298.199171793</v>
      </c>
      <c r="BQ131" s="9">
        <v>20560.985815439744</v>
      </c>
      <c r="BR131" s="9">
        <v>31984.173054280742</v>
      </c>
      <c r="BS131" s="9">
        <v>109690.41997456324</v>
      </c>
      <c r="BT131" s="9">
        <v>4180.7455138921359</v>
      </c>
      <c r="BU131" s="20"/>
    </row>
    <row r="132" spans="2:73" x14ac:dyDescent="0.2">
      <c r="B132" s="4" t="s">
        <v>51</v>
      </c>
      <c r="C132" s="12">
        <v>5</v>
      </c>
      <c r="D132" s="19"/>
      <c r="E132" s="9">
        <f t="shared" si="12"/>
        <v>539325.65664913272</v>
      </c>
      <c r="F132" s="9">
        <f t="shared" si="12"/>
        <v>1.3714251756338323</v>
      </c>
      <c r="G132" s="9">
        <f t="shared" si="12"/>
        <v>2.5137787890724753E-3</v>
      </c>
      <c r="H132" s="9">
        <f t="shared" si="12"/>
        <v>25425.306997046449</v>
      </c>
      <c r="I132" s="9">
        <f t="shared" si="12"/>
        <v>615767.07367616612</v>
      </c>
      <c r="J132" s="9">
        <f t="shared" si="12"/>
        <v>0.25909233619389416</v>
      </c>
      <c r="K132" s="9">
        <f t="shared" si="12"/>
        <v>65887.605670903024</v>
      </c>
      <c r="L132" s="9">
        <f t="shared" si="12"/>
        <v>1215.7604772708878</v>
      </c>
      <c r="M132" s="9">
        <f t="shared" si="12"/>
        <v>1139.0750327935295</v>
      </c>
      <c r="N132" s="9">
        <f t="shared" si="12"/>
        <v>1263.9167019564088</v>
      </c>
      <c r="O132" s="9">
        <f t="shared" si="12"/>
        <v>1869.9677649251844</v>
      </c>
      <c r="P132" s="9">
        <f t="shared" si="11"/>
        <v>190.88363042174842</v>
      </c>
      <c r="Q132" s="9">
        <f t="shared" si="11"/>
        <v>19.691207958851209</v>
      </c>
      <c r="R132" s="9">
        <f t="shared" si="11"/>
        <v>3597057.7065591989</v>
      </c>
      <c r="S132" s="9">
        <f t="shared" si="11"/>
        <v>1959.2746106598061</v>
      </c>
      <c r="T132" s="9">
        <f t="shared" si="11"/>
        <v>2791.4750660142163</v>
      </c>
      <c r="U132" s="9">
        <f t="shared" si="10"/>
        <v>41643.940082944027</v>
      </c>
      <c r="V132" s="9">
        <f t="shared" si="10"/>
        <v>-287712.05698008835</v>
      </c>
      <c r="W132" s="9">
        <f t="shared" si="10"/>
        <v>-26.566938833384484</v>
      </c>
      <c r="X132" s="9">
        <f t="shared" si="10"/>
        <v>-1625.2351152343399</v>
      </c>
      <c r="Y132" s="9">
        <f t="shared" si="10"/>
        <v>139154.46399922707</v>
      </c>
      <c r="Z132" s="9">
        <f t="shared" si="10"/>
        <v>4427.7103886999566</v>
      </c>
      <c r="AA132" s="20"/>
      <c r="AB132" s="9">
        <v>405621.53669223608</v>
      </c>
      <c r="AC132" s="9">
        <v>8.699953525341293</v>
      </c>
      <c r="AD132" s="9">
        <v>8.6151509657091136E-3</v>
      </c>
      <c r="AE132" s="9">
        <v>68229.95199918047</v>
      </c>
      <c r="AF132" s="9">
        <v>1142191.2179259423</v>
      </c>
      <c r="AG132" s="9">
        <v>0.67887003384541833</v>
      </c>
      <c r="AH132" s="9">
        <v>114975.17123673501</v>
      </c>
      <c r="AI132" s="9">
        <v>3451.799370175831</v>
      </c>
      <c r="AJ132" s="9">
        <v>2764.2147349296683</v>
      </c>
      <c r="AK132" s="9">
        <v>3539.065830507569</v>
      </c>
      <c r="AL132" s="9">
        <v>5596.7564098335233</v>
      </c>
      <c r="AM132" s="9">
        <v>4067.6206353655557</v>
      </c>
      <c r="AN132" s="9">
        <v>106.47885460316701</v>
      </c>
      <c r="AO132" s="9">
        <v>11034485.130015826</v>
      </c>
      <c r="AP132" s="9">
        <v>672031.42143399245</v>
      </c>
      <c r="AQ132" s="9">
        <v>951241.06559404591</v>
      </c>
      <c r="AR132" s="9">
        <v>183946.53220340758</v>
      </c>
      <c r="AS132" s="9">
        <v>23082660.69198465</v>
      </c>
      <c r="AT132" s="9">
        <v>25674.665330466294</v>
      </c>
      <c r="AU132" s="9">
        <v>38354.981202616596</v>
      </c>
      <c r="AV132" s="9">
        <v>276267.48896743119</v>
      </c>
      <c r="AW132" s="9">
        <v>9653.6422810651293</v>
      </c>
      <c r="AX132" s="20"/>
      <c r="AY132" s="9">
        <v>-133704.11995689667</v>
      </c>
      <c r="AZ132" s="9">
        <v>7.3285283497074607</v>
      </c>
      <c r="BA132" s="9">
        <v>6.1013721766366383E-3</v>
      </c>
      <c r="BB132" s="9">
        <v>42804.645002134021</v>
      </c>
      <c r="BC132" s="9">
        <v>526424.14424977615</v>
      </c>
      <c r="BD132" s="9">
        <v>0.41977769765152417</v>
      </c>
      <c r="BE132" s="9">
        <v>49087.565565831988</v>
      </c>
      <c r="BF132" s="9">
        <v>2236.0388929049432</v>
      </c>
      <c r="BG132" s="9">
        <v>1625.1397021361388</v>
      </c>
      <c r="BH132" s="9">
        <v>2275.1491285511602</v>
      </c>
      <c r="BI132" s="9">
        <v>3726.7886449083389</v>
      </c>
      <c r="BJ132" s="9">
        <v>3876.7370049438073</v>
      </c>
      <c r="BK132" s="9">
        <v>86.787646644315799</v>
      </c>
      <c r="BL132" s="9">
        <v>7437427.4234566269</v>
      </c>
      <c r="BM132" s="9">
        <v>670072.14682333264</v>
      </c>
      <c r="BN132" s="9">
        <v>948449.59052803169</v>
      </c>
      <c r="BO132" s="9">
        <v>142302.59212046355</v>
      </c>
      <c r="BP132" s="9">
        <v>23370372.748964738</v>
      </c>
      <c r="BQ132" s="9">
        <v>25701.232269299679</v>
      </c>
      <c r="BR132" s="9">
        <v>39980.216317850936</v>
      </c>
      <c r="BS132" s="9">
        <v>137113.02496820412</v>
      </c>
      <c r="BT132" s="9">
        <v>5225.9318923651726</v>
      </c>
      <c r="BU132" s="20"/>
    </row>
    <row r="133" spans="2:73" x14ac:dyDescent="0.2">
      <c r="B133" s="4" t="s">
        <v>51</v>
      </c>
      <c r="C133" s="12">
        <v>6</v>
      </c>
      <c r="D133" s="19"/>
      <c r="E133" s="9">
        <f t="shared" si="12"/>
        <v>734830.07064338669</v>
      </c>
      <c r="F133" s="9">
        <f t="shared" si="12"/>
        <v>1.7470947526562597</v>
      </c>
      <c r="G133" s="9">
        <f t="shared" si="12"/>
        <v>3.1532811438020319E-3</v>
      </c>
      <c r="H133" s="9">
        <f t="shared" si="12"/>
        <v>31696.323269622029</v>
      </c>
      <c r="I133" s="9">
        <f t="shared" si="12"/>
        <v>756025.37884803466</v>
      </c>
      <c r="J133" s="9">
        <f t="shared" si="12"/>
        <v>0.31790632573249378</v>
      </c>
      <c r="K133" s="9">
        <f t="shared" si="12"/>
        <v>79140.326596977568</v>
      </c>
      <c r="L133" s="9">
        <f t="shared" si="12"/>
        <v>1505.079441359971</v>
      </c>
      <c r="M133" s="9">
        <f t="shared" si="12"/>
        <v>1422.2385697765203</v>
      </c>
      <c r="N133" s="9">
        <f t="shared" si="12"/>
        <v>1564.6172414810012</v>
      </c>
      <c r="O133" s="9">
        <f t="shared" si="12"/>
        <v>2370.310225004996</v>
      </c>
      <c r="P133" s="9">
        <f t="shared" si="11"/>
        <v>260.90706086211321</v>
      </c>
      <c r="Q133" s="9">
        <f t="shared" si="11"/>
        <v>25.205912875568671</v>
      </c>
      <c r="R133" s="9">
        <f t="shared" si="11"/>
        <v>4852803.1681094319</v>
      </c>
      <c r="S133" s="9">
        <f t="shared" si="11"/>
        <v>7433.7325429300545</v>
      </c>
      <c r="T133" s="9">
        <f t="shared" si="11"/>
        <v>10641.631098004989</v>
      </c>
      <c r="U133" s="9">
        <f t="shared" si="10"/>
        <v>52497.027494638227</v>
      </c>
      <c r="V133" s="9">
        <f t="shared" si="10"/>
        <v>-161319.26956286281</v>
      </c>
      <c r="W133" s="9">
        <f t="shared" si="10"/>
        <v>2454.6013312270079</v>
      </c>
      <c r="X133" s="9">
        <f t="shared" si="10"/>
        <v>-1321.6472032080492</v>
      </c>
      <c r="Y133" s="9">
        <f t="shared" si="10"/>
        <v>170797.99656779514</v>
      </c>
      <c r="Z133" s="9">
        <f t="shared" si="10"/>
        <v>5467.1917388072443</v>
      </c>
      <c r="AA133" s="20"/>
      <c r="AB133" s="9">
        <v>574385.12669511081</v>
      </c>
      <c r="AC133" s="9">
        <v>10.541328772305205</v>
      </c>
      <c r="AD133" s="9">
        <v>1.0474927755765999E-2</v>
      </c>
      <c r="AE133" s="9">
        <v>83061.897272182861</v>
      </c>
      <c r="AF133" s="9">
        <v>1387734.3519477667</v>
      </c>
      <c r="AG133" s="9">
        <v>0.82163956291432272</v>
      </c>
      <c r="AH133" s="9">
        <v>138045.40527597599</v>
      </c>
      <c r="AI133" s="9">
        <v>4188.3261128459035</v>
      </c>
      <c r="AJ133" s="9">
        <v>3372.4062123398876</v>
      </c>
      <c r="AK133" s="9">
        <v>4294.796195742394</v>
      </c>
      <c r="AL133" s="9">
        <v>6842.4565988950026</v>
      </c>
      <c r="AM133" s="9">
        <v>4912.9914667946823</v>
      </c>
      <c r="AN133" s="9">
        <v>129.35108884874759</v>
      </c>
      <c r="AO133" s="9">
        <v>13777716.076257382</v>
      </c>
      <c r="AP133" s="9">
        <v>811520.30873092962</v>
      </c>
      <c r="AQ133" s="9">
        <v>1148781.1397316426</v>
      </c>
      <c r="AR133" s="9">
        <v>223260.13803919448</v>
      </c>
      <c r="AS133" s="9">
        <v>27883128.029194832</v>
      </c>
      <c r="AT133" s="9">
        <v>33296.080054386628</v>
      </c>
      <c r="AU133" s="9">
        <v>46654.612378213067</v>
      </c>
      <c r="AV133" s="9">
        <v>335333.62652964005</v>
      </c>
      <c r="AW133" s="9">
        <v>11738.310009645451</v>
      </c>
      <c r="AX133" s="20"/>
      <c r="AY133" s="9">
        <v>-160444.94394827588</v>
      </c>
      <c r="AZ133" s="9">
        <v>8.794234019648945</v>
      </c>
      <c r="BA133" s="9">
        <v>7.3216466119639667E-3</v>
      </c>
      <c r="BB133" s="9">
        <v>51365.574002560832</v>
      </c>
      <c r="BC133" s="9">
        <v>631708.97309973207</v>
      </c>
      <c r="BD133" s="9">
        <v>0.50373323718182894</v>
      </c>
      <c r="BE133" s="9">
        <v>58905.078678998434</v>
      </c>
      <c r="BF133" s="9">
        <v>2683.2466714859324</v>
      </c>
      <c r="BG133" s="9">
        <v>1950.1676425633673</v>
      </c>
      <c r="BH133" s="9">
        <v>2730.1789542613928</v>
      </c>
      <c r="BI133" s="9">
        <v>4472.1463738900065</v>
      </c>
      <c r="BJ133" s="9">
        <v>4652.0844059325691</v>
      </c>
      <c r="BK133" s="9">
        <v>104.14517597317892</v>
      </c>
      <c r="BL133" s="9">
        <v>8924912.9081479497</v>
      </c>
      <c r="BM133" s="9">
        <v>804086.57618799957</v>
      </c>
      <c r="BN133" s="9">
        <v>1138139.5086336376</v>
      </c>
      <c r="BO133" s="9">
        <v>170763.11054455626</v>
      </c>
      <c r="BP133" s="9">
        <v>28044447.298757695</v>
      </c>
      <c r="BQ133" s="9">
        <v>30841.47872315962</v>
      </c>
      <c r="BR133" s="9">
        <v>47976.259581421116</v>
      </c>
      <c r="BS133" s="9">
        <v>164535.62996184491</v>
      </c>
      <c r="BT133" s="9">
        <v>6271.1182708382066</v>
      </c>
      <c r="BU133" s="20"/>
    </row>
    <row r="134" spans="2:73" x14ac:dyDescent="0.2">
      <c r="B134" s="4" t="s">
        <v>51</v>
      </c>
      <c r="C134" s="12">
        <v>7</v>
      </c>
      <c r="D134" s="19"/>
      <c r="E134" s="9">
        <f t="shared" si="12"/>
        <v>967157.7126478476</v>
      </c>
      <c r="F134" s="9">
        <f t="shared" si="12"/>
        <v>2.12278531501941</v>
      </c>
      <c r="G134" s="9">
        <f t="shared" si="12"/>
        <v>3.7928129056733102E-3</v>
      </c>
      <c r="H134" s="9">
        <f t="shared" si="12"/>
        <v>37967.575035255228</v>
      </c>
      <c r="I134" s="9">
        <f t="shared" si="12"/>
        <v>896287.15563386574</v>
      </c>
      <c r="J134" s="9">
        <f t="shared" si="12"/>
        <v>0.37672177818807162</v>
      </c>
      <c r="K134" s="9">
        <f t="shared" si="12"/>
        <v>92393.056983230781</v>
      </c>
      <c r="L134" s="9">
        <f t="shared" si="12"/>
        <v>1794.4086868909467</v>
      </c>
      <c r="M134" s="9">
        <f t="shared" si="12"/>
        <v>1705.4134503024247</v>
      </c>
      <c r="N134" s="9">
        <f t="shared" si="12"/>
        <v>1865.3284172834783</v>
      </c>
      <c r="O134" s="9">
        <f t="shared" si="12"/>
        <v>2870.6807143436263</v>
      </c>
      <c r="P134" s="9">
        <f t="shared" si="11"/>
        <v>330.93710112585359</v>
      </c>
      <c r="Q134" s="9">
        <f t="shared" si="11"/>
        <v>30.720967359042731</v>
      </c>
      <c r="R134" s="9">
        <f t="shared" si="11"/>
        <v>6108675.1689292509</v>
      </c>
      <c r="S134" s="9">
        <f t="shared" si="11"/>
        <v>12909.270424980903</v>
      </c>
      <c r="T134" s="9">
        <f t="shared" si="11"/>
        <v>18493.335815365892</v>
      </c>
      <c r="U134" s="9">
        <f t="shared" si="10"/>
        <v>63350.578722826642</v>
      </c>
      <c r="V134" s="9">
        <f t="shared" si="10"/>
        <v>-34886.949167300016</v>
      </c>
      <c r="W134" s="9">
        <f t="shared" si="10"/>
        <v>4936.3535115762934</v>
      </c>
      <c r="X134" s="9">
        <f t="shared" si="10"/>
        <v>-1017.9444438029968</v>
      </c>
      <c r="Y134" s="9">
        <f t="shared" si="10"/>
        <v>202442.29028016428</v>
      </c>
      <c r="Z134" s="9">
        <f t="shared" si="10"/>
        <v>6506.7032974692193</v>
      </c>
      <c r="AA134" s="20"/>
      <c r="AB134" s="9">
        <v>779971.94470819237</v>
      </c>
      <c r="AC134" s="9">
        <v>12.382725004609851</v>
      </c>
      <c r="AD134" s="9">
        <v>1.2334733952964605E-2</v>
      </c>
      <c r="AE134" s="9">
        <v>97894.078038242878</v>
      </c>
      <c r="AF134" s="9">
        <v>1633280.9575835527</v>
      </c>
      <c r="AG134" s="9">
        <v>0.96441055490020533</v>
      </c>
      <c r="AH134" s="9">
        <v>161115.64877539559</v>
      </c>
      <c r="AI134" s="9">
        <v>4924.8631369578661</v>
      </c>
      <c r="AJ134" s="9">
        <v>3980.6090332930194</v>
      </c>
      <c r="AK134" s="9">
        <v>5050.5371972551038</v>
      </c>
      <c r="AL134" s="9">
        <v>8088.1848172153013</v>
      </c>
      <c r="AM134" s="9">
        <v>5758.3689080471859</v>
      </c>
      <c r="AN134" s="9">
        <v>152.22367266108483</v>
      </c>
      <c r="AO134" s="9">
        <v>16521073.561768532</v>
      </c>
      <c r="AP134" s="9">
        <v>951010.27597764728</v>
      </c>
      <c r="AQ134" s="9">
        <v>1346322.7625546099</v>
      </c>
      <c r="AR134" s="9">
        <v>262574.20769147569</v>
      </c>
      <c r="AS134" s="9">
        <v>32683634.899383344</v>
      </c>
      <c r="AT134" s="9">
        <v>40918.078688595866</v>
      </c>
      <c r="AU134" s="9">
        <v>54954.358401188314</v>
      </c>
      <c r="AV134" s="9">
        <v>394400.52523565007</v>
      </c>
      <c r="AW134" s="9">
        <v>13823.007946780459</v>
      </c>
      <c r="AX134" s="20"/>
      <c r="AY134" s="9">
        <v>-187185.7679396552</v>
      </c>
      <c r="AZ134" s="9">
        <v>10.259939689590441</v>
      </c>
      <c r="BA134" s="9">
        <v>8.5419210472912951E-3</v>
      </c>
      <c r="BB134" s="9">
        <v>59926.503002987651</v>
      </c>
      <c r="BC134" s="9">
        <v>736993.80194968695</v>
      </c>
      <c r="BD134" s="9">
        <v>0.58768877671213371</v>
      </c>
      <c r="BE134" s="9">
        <v>68722.591792164807</v>
      </c>
      <c r="BF134" s="9">
        <v>3130.4544500669194</v>
      </c>
      <c r="BG134" s="9">
        <v>2275.1955829905946</v>
      </c>
      <c r="BH134" s="9">
        <v>3185.2087799716255</v>
      </c>
      <c r="BI134" s="9">
        <v>5217.5041028716751</v>
      </c>
      <c r="BJ134" s="9">
        <v>5427.4318069213323</v>
      </c>
      <c r="BK134" s="9">
        <v>121.5027053020421</v>
      </c>
      <c r="BL134" s="9">
        <v>10412398.392839281</v>
      </c>
      <c r="BM134" s="9">
        <v>938101.00555266638</v>
      </c>
      <c r="BN134" s="9">
        <v>1327829.426739244</v>
      </c>
      <c r="BO134" s="9">
        <v>199223.62896864905</v>
      </c>
      <c r="BP134" s="9">
        <v>32718521.848550644</v>
      </c>
      <c r="BQ134" s="9">
        <v>35981.725177019573</v>
      </c>
      <c r="BR134" s="9">
        <v>55972.302844991311</v>
      </c>
      <c r="BS134" s="9">
        <v>191958.23495548579</v>
      </c>
      <c r="BT134" s="9">
        <v>7316.3046493112397</v>
      </c>
      <c r="BU134" s="20"/>
    </row>
    <row r="135" spans="2:73" x14ac:dyDescent="0.2">
      <c r="B135" s="4" t="s">
        <v>51</v>
      </c>
      <c r="C135" s="12">
        <v>8</v>
      </c>
      <c r="D135" s="19"/>
      <c r="E135" s="9">
        <f t="shared" si="12"/>
        <v>1162662.1266420968</v>
      </c>
      <c r="F135" s="9">
        <f t="shared" si="12"/>
        <v>2.4984548920417957</v>
      </c>
      <c r="G135" s="9">
        <f t="shared" si="12"/>
        <v>4.4323152604028287E-3</v>
      </c>
      <c r="H135" s="9">
        <f t="shared" si="12"/>
        <v>44238.591307830458</v>
      </c>
      <c r="I135" s="9">
        <f t="shared" si="12"/>
        <v>1036545.4608057291</v>
      </c>
      <c r="J135" s="9">
        <f t="shared" si="12"/>
        <v>0.43553576772666791</v>
      </c>
      <c r="K135" s="9">
        <f t="shared" si="12"/>
        <v>105645.77790930492</v>
      </c>
      <c r="L135" s="9">
        <f t="shared" si="12"/>
        <v>2083.7276509800145</v>
      </c>
      <c r="M135" s="9">
        <f t="shared" si="12"/>
        <v>1988.5769872854034</v>
      </c>
      <c r="N135" s="9">
        <f t="shared" si="12"/>
        <v>2166.0289568080539</v>
      </c>
      <c r="O135" s="9">
        <f t="shared" si="12"/>
        <v>3371.0231744234106</v>
      </c>
      <c r="P135" s="9">
        <f t="shared" si="11"/>
        <v>400.96053156620655</v>
      </c>
      <c r="Q135" s="9">
        <f t="shared" si="11"/>
        <v>36.235672275759725</v>
      </c>
      <c r="R135" s="9">
        <f t="shared" si="11"/>
        <v>7364420.6304794177</v>
      </c>
      <c r="S135" s="9">
        <f t="shared" si="11"/>
        <v>18383.728357249405</v>
      </c>
      <c r="T135" s="9">
        <f t="shared" si="11"/>
        <v>26343.491847352358</v>
      </c>
      <c r="U135" s="9">
        <f t="shared" si="10"/>
        <v>74203.666134520143</v>
      </c>
      <c r="V135" s="9">
        <f t="shared" si="10"/>
        <v>91505.838249839842</v>
      </c>
      <c r="W135" s="9">
        <f t="shared" si="10"/>
        <v>7417.5217816365839</v>
      </c>
      <c r="X135" s="9">
        <f t="shared" si="10"/>
        <v>-714.35653177685163</v>
      </c>
      <c r="Y135" s="9">
        <f t="shared" si="10"/>
        <v>234085.82284873113</v>
      </c>
      <c r="Z135" s="9">
        <f t="shared" si="10"/>
        <v>7546.1846475764705</v>
      </c>
      <c r="AA135" s="20"/>
      <c r="AB135" s="9">
        <v>948735.53471106221</v>
      </c>
      <c r="AC135" s="9">
        <v>14.224100251573729</v>
      </c>
      <c r="AD135" s="9">
        <v>1.4194510743021456E-2</v>
      </c>
      <c r="AE135" s="9">
        <v>112726.02331124488</v>
      </c>
      <c r="AF135" s="9">
        <v>1878824.0916053713</v>
      </c>
      <c r="AG135" s="9">
        <v>1.1071800839691066</v>
      </c>
      <c r="AH135" s="9">
        <v>184185.8828146361</v>
      </c>
      <c r="AI135" s="9">
        <v>5661.3898796279236</v>
      </c>
      <c r="AJ135" s="9">
        <v>4588.8005107032259</v>
      </c>
      <c r="AK135" s="9">
        <v>5806.2675624899111</v>
      </c>
      <c r="AL135" s="9">
        <v>9333.8850062767542</v>
      </c>
      <c r="AM135" s="9">
        <v>6603.7397394762957</v>
      </c>
      <c r="AN135" s="9">
        <v>175.09590690666499</v>
      </c>
      <c r="AO135" s="9">
        <v>19264304.508010022</v>
      </c>
      <c r="AP135" s="9">
        <v>1090499.163274582</v>
      </c>
      <c r="AQ135" s="9">
        <v>1543862.8366922028</v>
      </c>
      <c r="AR135" s="9">
        <v>301887.8135272619</v>
      </c>
      <c r="AS135" s="9">
        <v>37484102.236593425</v>
      </c>
      <c r="AT135" s="9">
        <v>48539.493412516073</v>
      </c>
      <c r="AU135" s="9">
        <v>63253.989576784632</v>
      </c>
      <c r="AV135" s="9">
        <v>453466.6627978576</v>
      </c>
      <c r="AW135" s="9">
        <v>15907.675675360742</v>
      </c>
      <c r="AX135" s="20"/>
      <c r="AY135" s="9">
        <v>-213926.59193103446</v>
      </c>
      <c r="AZ135" s="9">
        <v>11.725645359531933</v>
      </c>
      <c r="BA135" s="9">
        <v>9.7621954826186269E-3</v>
      </c>
      <c r="BB135" s="9">
        <v>68487.432003414418</v>
      </c>
      <c r="BC135" s="9">
        <v>842278.63079964218</v>
      </c>
      <c r="BD135" s="9">
        <v>0.6716443162424387</v>
      </c>
      <c r="BE135" s="9">
        <v>78540.104905331187</v>
      </c>
      <c r="BF135" s="9">
        <v>3577.6622286479092</v>
      </c>
      <c r="BG135" s="9">
        <v>2600.2235234178224</v>
      </c>
      <c r="BH135" s="9">
        <v>3640.2386056818573</v>
      </c>
      <c r="BI135" s="9">
        <v>5962.8618318533436</v>
      </c>
      <c r="BJ135" s="9">
        <v>6202.7792079100891</v>
      </c>
      <c r="BK135" s="9">
        <v>138.86023463090527</v>
      </c>
      <c r="BL135" s="9">
        <v>11899883.877530605</v>
      </c>
      <c r="BM135" s="9">
        <v>1072115.4349173326</v>
      </c>
      <c r="BN135" s="9">
        <v>1517519.3448448505</v>
      </c>
      <c r="BO135" s="9">
        <v>227684.14739274175</v>
      </c>
      <c r="BP135" s="9">
        <v>37392596.398343585</v>
      </c>
      <c r="BQ135" s="9">
        <v>41121.971630879489</v>
      </c>
      <c r="BR135" s="9">
        <v>63968.346108561484</v>
      </c>
      <c r="BS135" s="9">
        <v>219380.83994912647</v>
      </c>
      <c r="BT135" s="9">
        <v>8361.4910277842719</v>
      </c>
      <c r="BU135" s="20"/>
    </row>
    <row r="136" spans="2:73" x14ac:dyDescent="0.2">
      <c r="B136" s="4" t="s">
        <v>51</v>
      </c>
      <c r="C136" s="12">
        <v>9</v>
      </c>
      <c r="D136" s="19"/>
      <c r="E136" s="9">
        <f t="shared" si="12"/>
        <v>824728.19901027961</v>
      </c>
      <c r="F136" s="9">
        <f t="shared" si="12"/>
        <v>2.3852424026057175</v>
      </c>
      <c r="G136" s="9">
        <f t="shared" si="12"/>
        <v>4.4317670534370912E-3</v>
      </c>
      <c r="H136" s="9">
        <f t="shared" si="12"/>
        <v>46088.300075312509</v>
      </c>
      <c r="I136" s="9">
        <f t="shared" si="12"/>
        <v>1101547.2200840984</v>
      </c>
      <c r="J136" s="9">
        <f t="shared" si="12"/>
        <v>0.46566655143974867</v>
      </c>
      <c r="K136" s="9">
        <f t="shared" si="12"/>
        <v>118919.55569360235</v>
      </c>
      <c r="L136" s="9">
        <f t="shared" si="12"/>
        <v>2191.5497757304056</v>
      </c>
      <c r="M136" s="9">
        <f t="shared" si="12"/>
        <v>2007.0452142219442</v>
      </c>
      <c r="N136" s="9">
        <f t="shared" si="12"/>
        <v>2277.915572273319</v>
      </c>
      <c r="O136" s="9">
        <f t="shared" si="12"/>
        <v>3270.5453927592444</v>
      </c>
      <c r="P136" s="9">
        <f t="shared" si="11"/>
        <v>310.23282732522239</v>
      </c>
      <c r="Q136" s="9">
        <f t="shared" si="11"/>
        <v>33.899947463599972</v>
      </c>
      <c r="R136" s="9">
        <f t="shared" si="11"/>
        <v>5979563.8678393401</v>
      </c>
      <c r="S136" s="9">
        <f t="shared" si="11"/>
        <v>-1490.0747390664183</v>
      </c>
      <c r="T136" s="9">
        <f t="shared" si="11"/>
        <v>-2170.1195345281158</v>
      </c>
      <c r="U136" s="9">
        <f t="shared" si="10"/>
        <v>72499.808066501661</v>
      </c>
      <c r="V136" s="9">
        <f t="shared" si="10"/>
        <v>-699075.47995768487</v>
      </c>
      <c r="W136" s="9">
        <f t="shared" si="10"/>
        <v>-2307.0776721909642</v>
      </c>
      <c r="X136" s="9">
        <f t="shared" si="10"/>
        <v>-3633.4986618427647</v>
      </c>
      <c r="Y136" s="9">
        <f t="shared" si="10"/>
        <v>250223.45444571774</v>
      </c>
      <c r="Z136" s="9">
        <f t="shared" si="10"/>
        <v>7835.0519717127718</v>
      </c>
      <c r="AA136" s="20"/>
      <c r="AB136" s="9">
        <v>584060.78308786557</v>
      </c>
      <c r="AC136" s="9">
        <v>15.576593432079148</v>
      </c>
      <c r="AD136" s="9">
        <v>1.5414236971383059E-2</v>
      </c>
      <c r="AE136" s="9">
        <v>123136.66107915381</v>
      </c>
      <c r="AF136" s="9">
        <v>2049110.6797336966</v>
      </c>
      <c r="AG136" s="9">
        <v>1.2212664072124926</v>
      </c>
      <c r="AH136" s="9">
        <v>207277.17371210002</v>
      </c>
      <c r="AI136" s="9">
        <v>6216.4197829593068</v>
      </c>
      <c r="AJ136" s="9">
        <v>4932.2966780669958</v>
      </c>
      <c r="AK136" s="9">
        <v>6373.1840036654112</v>
      </c>
      <c r="AL136" s="9">
        <v>9978.7649535942601</v>
      </c>
      <c r="AM136" s="9">
        <v>7288.3594362240829</v>
      </c>
      <c r="AN136" s="9">
        <v>190.11771142336846</v>
      </c>
      <c r="AO136" s="9">
        <v>19366933.230061285</v>
      </c>
      <c r="AP136" s="9">
        <v>1204639.7895429335</v>
      </c>
      <c r="AQ136" s="9">
        <v>1705039.1434159309</v>
      </c>
      <c r="AR136" s="9">
        <v>328644.47388333624</v>
      </c>
      <c r="AS136" s="9">
        <v>41367595.468178861</v>
      </c>
      <c r="AT136" s="9">
        <v>43955.140412548513</v>
      </c>
      <c r="AU136" s="9">
        <v>68330.890710288935</v>
      </c>
      <c r="AV136" s="9">
        <v>497026.89938848536</v>
      </c>
      <c r="AW136" s="9">
        <v>17241.729377970085</v>
      </c>
      <c r="AX136" s="20"/>
      <c r="AY136" s="9">
        <v>-240667.41592241407</v>
      </c>
      <c r="AZ136" s="9">
        <v>13.191351029473431</v>
      </c>
      <c r="BA136" s="9">
        <v>1.0982469917945967E-2</v>
      </c>
      <c r="BB136" s="9">
        <v>77048.361003841303</v>
      </c>
      <c r="BC136" s="9">
        <v>947563.45964959823</v>
      </c>
      <c r="BD136" s="9">
        <v>0.75559985577274391</v>
      </c>
      <c r="BE136" s="9">
        <v>88357.618018497669</v>
      </c>
      <c r="BF136" s="9">
        <v>4024.8700072289012</v>
      </c>
      <c r="BG136" s="9">
        <v>2925.2514638450516</v>
      </c>
      <c r="BH136" s="9">
        <v>4095.2684313920922</v>
      </c>
      <c r="BI136" s="9">
        <v>6708.2195608350157</v>
      </c>
      <c r="BJ136" s="9">
        <v>6978.1266088988605</v>
      </c>
      <c r="BK136" s="9">
        <v>156.21776395976849</v>
      </c>
      <c r="BL136" s="9">
        <v>13387369.362221945</v>
      </c>
      <c r="BM136" s="9">
        <v>1206129.8642819999</v>
      </c>
      <c r="BN136" s="9">
        <v>1707209.262950459</v>
      </c>
      <c r="BO136" s="9">
        <v>256144.66581683457</v>
      </c>
      <c r="BP136" s="9">
        <v>42066670.948136546</v>
      </c>
      <c r="BQ136" s="9">
        <v>46262.218084739477</v>
      </c>
      <c r="BR136" s="9">
        <v>71964.3893721317</v>
      </c>
      <c r="BS136" s="9">
        <v>246803.44494276762</v>
      </c>
      <c r="BT136" s="9">
        <v>9406.6774062573131</v>
      </c>
      <c r="BU136" s="20"/>
    </row>
    <row r="137" spans="2:73" x14ac:dyDescent="0.2">
      <c r="B137" s="4" t="s">
        <v>51</v>
      </c>
      <c r="C137" s="12">
        <v>10</v>
      </c>
      <c r="D137" s="19"/>
      <c r="E137" s="9">
        <f t="shared" si="12"/>
        <v>869621.76566864667</v>
      </c>
      <c r="F137" s="9">
        <f t="shared" si="12"/>
        <v>2.5709896028979315</v>
      </c>
      <c r="G137" s="9">
        <f t="shared" si="12"/>
        <v>4.8047465541969786E-3</v>
      </c>
      <c r="H137" s="9">
        <f t="shared" si="12"/>
        <v>50608.549230860706</v>
      </c>
      <c r="I137" s="9">
        <f t="shared" si="12"/>
        <v>1212490.5982447914</v>
      </c>
      <c r="J137" s="9">
        <f t="shared" si="12"/>
        <v>0.51258412354258864</v>
      </c>
      <c r="K137" s="9">
        <f t="shared" si="12"/>
        <v>132232.67896153286</v>
      </c>
      <c r="L137" s="9">
        <f t="shared" si="12"/>
        <v>2395.0075809124319</v>
      </c>
      <c r="M137" s="9">
        <f t="shared" si="12"/>
        <v>2188.3948828267175</v>
      </c>
      <c r="N137" s="9">
        <f t="shared" si="12"/>
        <v>2489.8817244823485</v>
      </c>
      <c r="O137" s="9">
        <f t="shared" si="12"/>
        <v>3509.9399597212396</v>
      </c>
      <c r="P137" s="9">
        <f t="shared" si="11"/>
        <v>318.70297787665004</v>
      </c>
      <c r="Q137" s="9">
        <f t="shared" si="11"/>
        <v>36.092992914105679</v>
      </c>
      <c r="R137" s="9">
        <f t="shared" si="11"/>
        <v>6008072.905472625</v>
      </c>
      <c r="S137" s="9">
        <f t="shared" si="11"/>
        <v>-6106.862974534044</v>
      </c>
      <c r="T137" s="9">
        <f t="shared" si="11"/>
        <v>-8788.1318708662875</v>
      </c>
      <c r="U137" s="9">
        <f t="shared" si="10"/>
        <v>79333.256496390677</v>
      </c>
      <c r="V137" s="9">
        <f t="shared" si="10"/>
        <v>-943931.10547827184</v>
      </c>
      <c r="W137" s="9">
        <f t="shared" si="10"/>
        <v>-5493.3330292879036</v>
      </c>
      <c r="X137" s="9">
        <f t="shared" si="10"/>
        <v>-4346.366966013753</v>
      </c>
      <c r="Y137" s="9">
        <f t="shared" si="10"/>
        <v>275838.24353382125</v>
      </c>
      <c r="Z137" s="9">
        <f t="shared" si="10"/>
        <v>8611.2483846737341</v>
      </c>
      <c r="AA137" s="20"/>
      <c r="AB137" s="9">
        <v>602213.52575485327</v>
      </c>
      <c r="AC137" s="9">
        <v>17.228046302312858</v>
      </c>
      <c r="AD137" s="9">
        <v>1.7007490907470262E-2</v>
      </c>
      <c r="AE137" s="9">
        <v>136217.83923512878</v>
      </c>
      <c r="AF137" s="9">
        <v>2265338.8867443441</v>
      </c>
      <c r="AG137" s="9">
        <v>1.3521395188456375</v>
      </c>
      <c r="AH137" s="9">
        <v>230407.81009319692</v>
      </c>
      <c r="AI137" s="9">
        <v>6867.08536672232</v>
      </c>
      <c r="AJ137" s="9">
        <v>5438.6742870989974</v>
      </c>
      <c r="AK137" s="9">
        <v>7040.1799815846707</v>
      </c>
      <c r="AL137" s="9">
        <v>10963.517249537925</v>
      </c>
      <c r="AM137" s="9">
        <v>8072.1769877642701</v>
      </c>
      <c r="AN137" s="9">
        <v>209.66828620273739</v>
      </c>
      <c r="AO137" s="9">
        <v>20882927.752385885</v>
      </c>
      <c r="AP137" s="9">
        <v>1334037.4306721319</v>
      </c>
      <c r="AQ137" s="9">
        <v>1888111.049185199</v>
      </c>
      <c r="AR137" s="9">
        <v>363938.44073731801</v>
      </c>
      <c r="AS137" s="9">
        <v>45796814.392451242</v>
      </c>
      <c r="AT137" s="9">
        <v>45909.131509311475</v>
      </c>
      <c r="AU137" s="9">
        <v>75614.065669688149</v>
      </c>
      <c r="AV137" s="9">
        <v>550064.2934702296</v>
      </c>
      <c r="AW137" s="9">
        <v>19063.112169404081</v>
      </c>
      <c r="AX137" s="20"/>
      <c r="AY137" s="9">
        <v>-267408.2399137934</v>
      </c>
      <c r="AZ137" s="9">
        <v>14.657056699414927</v>
      </c>
      <c r="BA137" s="9">
        <v>1.2202744353273284E-2</v>
      </c>
      <c r="BB137" s="9">
        <v>85609.29000426807</v>
      </c>
      <c r="BC137" s="9">
        <v>1052848.2884995528</v>
      </c>
      <c r="BD137" s="9">
        <v>0.8395553953030489</v>
      </c>
      <c r="BE137" s="9">
        <v>98175.131131664064</v>
      </c>
      <c r="BF137" s="9">
        <v>4472.0777858098882</v>
      </c>
      <c r="BG137" s="9">
        <v>3250.2794042722799</v>
      </c>
      <c r="BH137" s="9">
        <v>4550.2982571023222</v>
      </c>
      <c r="BI137" s="9">
        <v>7453.5772898166852</v>
      </c>
      <c r="BJ137" s="9">
        <v>7753.47400988762</v>
      </c>
      <c r="BK137" s="9">
        <v>173.57529328863171</v>
      </c>
      <c r="BL137" s="9">
        <v>14874854.846913259</v>
      </c>
      <c r="BM137" s="9">
        <v>1340144.293646666</v>
      </c>
      <c r="BN137" s="9">
        <v>1896899.1810560653</v>
      </c>
      <c r="BO137" s="9">
        <v>284605.18424092734</v>
      </c>
      <c r="BP137" s="9">
        <v>46740745.497929513</v>
      </c>
      <c r="BQ137" s="9">
        <v>51402.464538599379</v>
      </c>
      <c r="BR137" s="9">
        <v>79960.432635701902</v>
      </c>
      <c r="BS137" s="9">
        <v>274226.04993640835</v>
      </c>
      <c r="BT137" s="9">
        <v>10451.863784730347</v>
      </c>
      <c r="BU137" s="20"/>
    </row>
    <row r="138" spans="2:73" x14ac:dyDescent="0.2">
      <c r="B138" s="4" t="s">
        <v>51</v>
      </c>
      <c r="C138" s="12">
        <v>11</v>
      </c>
      <c r="D138" s="19"/>
      <c r="E138" s="9">
        <f t="shared" si="12"/>
        <v>1102819.5629918303</v>
      </c>
      <c r="F138" s="9">
        <f t="shared" si="12"/>
        <v>2.9513489080072119</v>
      </c>
      <c r="G138" s="9">
        <f t="shared" si="12"/>
        <v>5.4530921191845577E-3</v>
      </c>
      <c r="H138" s="9">
        <f t="shared" si="12"/>
        <v>57141.510298450361</v>
      </c>
      <c r="I138" s="9">
        <f t="shared" si="12"/>
        <v>1354711.6203631368</v>
      </c>
      <c r="J138" s="9">
        <f t="shared" si="12"/>
        <v>0.5725145574408852</v>
      </c>
      <c r="K138" s="9">
        <f t="shared" si="12"/>
        <v>145551.57342989568</v>
      </c>
      <c r="L138" s="9">
        <f t="shared" si="12"/>
        <v>2692.4229633448849</v>
      </c>
      <c r="M138" s="9">
        <f t="shared" si="12"/>
        <v>2474.4519675087799</v>
      </c>
      <c r="N138" s="9">
        <f t="shared" si="12"/>
        <v>2798.9356990971437</v>
      </c>
      <c r="O138" s="9">
        <f t="shared" si="12"/>
        <v>4016.4362530476592</v>
      </c>
      <c r="P138" s="9">
        <f t="shared" si="11"/>
        <v>389.07941946292704</v>
      </c>
      <c r="Q138" s="9">
        <f t="shared" si="11"/>
        <v>41.631774918405682</v>
      </c>
      <c r="R138" s="9">
        <f t="shared" si="11"/>
        <v>7273585.566255847</v>
      </c>
      <c r="S138" s="9">
        <f t="shared" si="11"/>
        <v>-537.70208306401037</v>
      </c>
      <c r="T138" s="9">
        <f t="shared" si="11"/>
        <v>-801.38249688968062</v>
      </c>
      <c r="U138" s="9">
        <f t="shared" si="10"/>
        <v>90269.142460781033</v>
      </c>
      <c r="V138" s="9">
        <f t="shared" si="10"/>
        <v>-814252.26968733221</v>
      </c>
      <c r="W138" s="9">
        <f t="shared" si="10"/>
        <v>-2963.0822743468598</v>
      </c>
      <c r="X138" s="9">
        <f t="shared" si="10"/>
        <v>-4036.2801010602852</v>
      </c>
      <c r="Y138" s="9">
        <f t="shared" si="10"/>
        <v>308125.50363532908</v>
      </c>
      <c r="Z138" s="9">
        <f t="shared" si="10"/>
        <v>9657.651277928655</v>
      </c>
      <c r="AA138" s="20"/>
      <c r="AB138" s="9">
        <v>808670.499086658</v>
      </c>
      <c r="AC138" s="9">
        <v>19.074111277363627</v>
      </c>
      <c r="AD138" s="9">
        <v>1.8876110907785175E-2</v>
      </c>
      <c r="AE138" s="9">
        <v>151311.72930314526</v>
      </c>
      <c r="AF138" s="9">
        <v>2512844.7377126454</v>
      </c>
      <c r="AG138" s="9">
        <v>1.4960254922742384</v>
      </c>
      <c r="AH138" s="9">
        <v>253544.21767472621</v>
      </c>
      <c r="AI138" s="9">
        <v>7611.708527735761</v>
      </c>
      <c r="AJ138" s="9">
        <v>6049.7593122082862</v>
      </c>
      <c r="AK138" s="9">
        <v>7804.2637819096981</v>
      </c>
      <c r="AL138" s="9">
        <v>12215.371271846012</v>
      </c>
      <c r="AM138" s="9">
        <v>8917.9008303393057</v>
      </c>
      <c r="AN138" s="9">
        <v>232.56459753590048</v>
      </c>
      <c r="AO138" s="9">
        <v>23635925.897860438</v>
      </c>
      <c r="AP138" s="9">
        <v>1473621.0209282693</v>
      </c>
      <c r="AQ138" s="9">
        <v>2085787.7166647816</v>
      </c>
      <c r="AR138" s="9">
        <v>403334.84512580116</v>
      </c>
      <c r="AS138" s="9">
        <v>50600567.778035142</v>
      </c>
      <c r="AT138" s="9">
        <v>53579.628718112472</v>
      </c>
      <c r="AU138" s="9">
        <v>83920.195798211775</v>
      </c>
      <c r="AV138" s="9">
        <v>609774.15856537817</v>
      </c>
      <c r="AW138" s="9">
        <v>21154.701441132038</v>
      </c>
      <c r="AX138" s="20"/>
      <c r="AY138" s="9">
        <v>-294149.06390517234</v>
      </c>
      <c r="AZ138" s="9">
        <v>16.122762369356415</v>
      </c>
      <c r="BA138" s="9">
        <v>1.3423018788600617E-2</v>
      </c>
      <c r="BB138" s="9">
        <v>94170.219004694896</v>
      </c>
      <c r="BC138" s="9">
        <v>1158133.1173495087</v>
      </c>
      <c r="BD138" s="9">
        <v>0.92351093483335323</v>
      </c>
      <c r="BE138" s="9">
        <v>107992.64424483052</v>
      </c>
      <c r="BF138" s="9">
        <v>4919.2855643908761</v>
      </c>
      <c r="BG138" s="9">
        <v>3575.3073446995063</v>
      </c>
      <c r="BH138" s="9">
        <v>5005.3280828125544</v>
      </c>
      <c r="BI138" s="9">
        <v>8198.9350187983528</v>
      </c>
      <c r="BJ138" s="9">
        <v>8528.8214108763786</v>
      </c>
      <c r="BK138" s="9">
        <v>190.93282261749479</v>
      </c>
      <c r="BL138" s="9">
        <v>16362340.331604591</v>
      </c>
      <c r="BM138" s="9">
        <v>1474158.7230113333</v>
      </c>
      <c r="BN138" s="9">
        <v>2086589.0991616712</v>
      </c>
      <c r="BO138" s="9">
        <v>313065.70266502013</v>
      </c>
      <c r="BP138" s="9">
        <v>51414820.047722474</v>
      </c>
      <c r="BQ138" s="9">
        <v>56542.710992459331</v>
      </c>
      <c r="BR138" s="9">
        <v>87956.47589927206</v>
      </c>
      <c r="BS138" s="9">
        <v>301648.65493004909</v>
      </c>
      <c r="BT138" s="9">
        <v>11497.050163203383</v>
      </c>
      <c r="BU138" s="20"/>
    </row>
    <row r="139" spans="2:73" x14ac:dyDescent="0.2">
      <c r="B139" s="4" t="s">
        <v>51</v>
      </c>
      <c r="C139" s="12">
        <v>12</v>
      </c>
      <c r="D139" s="19"/>
      <c r="E139" s="9">
        <f t="shared" si="12"/>
        <v>1298458.1822796962</v>
      </c>
      <c r="F139" s="9">
        <f t="shared" si="12"/>
        <v>3.3311383171187643</v>
      </c>
      <c r="G139" s="9">
        <f t="shared" si="12"/>
        <v>6.1003073405649384E-3</v>
      </c>
      <c r="H139" s="9">
        <f t="shared" si="12"/>
        <v>63640.749448627539</v>
      </c>
      <c r="I139" s="9">
        <f t="shared" si="12"/>
        <v>1496659.2897149043</v>
      </c>
      <c r="J139" s="9">
        <f t="shared" si="12"/>
        <v>0.63230328577921302</v>
      </c>
      <c r="K139" s="9">
        <f t="shared" si="12"/>
        <v>158864.26624528214</v>
      </c>
      <c r="L139" s="9">
        <f t="shared" si="12"/>
        <v>2988.942573792986</v>
      </c>
      <c r="M139" s="9">
        <f t="shared" si="12"/>
        <v>2760.1942910080852</v>
      </c>
      <c r="N139" s="9">
        <f t="shared" si="12"/>
        <v>3107.0659882583186</v>
      </c>
      <c r="O139" s="9">
        <f t="shared" si="12"/>
        <v>4522.2620021745042</v>
      </c>
      <c r="P139" s="9">
        <f t="shared" si="11"/>
        <v>459.43799938610573</v>
      </c>
      <c r="Q139" s="9">
        <f t="shared" si="11"/>
        <v>47.169202269158319</v>
      </c>
      <c r="R139" s="9">
        <f t="shared" si="11"/>
        <v>8537950.9883357957</v>
      </c>
      <c r="S139" s="9">
        <f t="shared" si="11"/>
        <v>5020.9377625123598</v>
      </c>
      <c r="T139" s="9">
        <f t="shared" si="11"/>
        <v>7170.0950433239341</v>
      </c>
      <c r="U139" s="9">
        <f t="shared" si="10"/>
        <v>101196.71734364744</v>
      </c>
      <c r="V139" s="9">
        <f t="shared" si="10"/>
        <v>-684942.92377572507</v>
      </c>
      <c r="W139" s="9">
        <f t="shared" si="10"/>
        <v>-438.22624127036397</v>
      </c>
      <c r="X139" s="9">
        <f t="shared" si="10"/>
        <v>-3726.9811270674109</v>
      </c>
      <c r="Y139" s="9">
        <f t="shared" si="10"/>
        <v>340322.75344739592</v>
      </c>
      <c r="Z139" s="9">
        <f t="shared" si="10"/>
        <v>10703.407161495648</v>
      </c>
      <c r="AA139" s="20"/>
      <c r="AB139" s="9">
        <v>977568.29438314436</v>
      </c>
      <c r="AC139" s="9">
        <v>20.919606356416669</v>
      </c>
      <c r="AD139" s="9">
        <v>2.0743600564492874E-2</v>
      </c>
      <c r="AE139" s="9">
        <v>166371.89745374923</v>
      </c>
      <c r="AF139" s="9">
        <v>2760077.2359143686</v>
      </c>
      <c r="AG139" s="9">
        <v>1.6397697601428711</v>
      </c>
      <c r="AH139" s="9">
        <v>276674.42360327905</v>
      </c>
      <c r="AI139" s="9">
        <v>8355.4359167648527</v>
      </c>
      <c r="AJ139" s="9">
        <v>6660.5295761348198</v>
      </c>
      <c r="AK139" s="9">
        <v>8567.423896781107</v>
      </c>
      <c r="AL139" s="9">
        <v>13466.554749954519</v>
      </c>
      <c r="AM139" s="9">
        <v>9763.6068112512476</v>
      </c>
      <c r="AN139" s="9">
        <v>255.45955421551631</v>
      </c>
      <c r="AO139" s="9">
        <v>26387776.804631703</v>
      </c>
      <c r="AP139" s="9">
        <v>1613194.0901385117</v>
      </c>
      <c r="AQ139" s="9">
        <v>2283449.1123106</v>
      </c>
      <c r="AR139" s="9">
        <v>442722.93843276007</v>
      </c>
      <c r="AS139" s="9">
        <v>55403951.673739679</v>
      </c>
      <c r="AT139" s="9">
        <v>61244.731205048891</v>
      </c>
      <c r="AU139" s="9">
        <v>92225.53803577488</v>
      </c>
      <c r="AV139" s="9">
        <v>669394.01337108586</v>
      </c>
      <c r="AW139" s="9">
        <v>23245.643703172067</v>
      </c>
      <c r="AX139" s="20"/>
      <c r="AY139" s="9">
        <v>-320889.88789655187</v>
      </c>
      <c r="AZ139" s="9">
        <v>17.588468039297904</v>
      </c>
      <c r="BA139" s="9">
        <v>1.4643293223927935E-2</v>
      </c>
      <c r="BB139" s="9">
        <v>102731.14800512169</v>
      </c>
      <c r="BC139" s="9">
        <v>1263417.9461994644</v>
      </c>
      <c r="BD139" s="9">
        <v>1.0074664743636581</v>
      </c>
      <c r="BE139" s="9">
        <v>117810.15735799693</v>
      </c>
      <c r="BF139" s="9">
        <v>5366.4933429718667</v>
      </c>
      <c r="BG139" s="9">
        <v>3900.3352851267346</v>
      </c>
      <c r="BH139" s="9">
        <v>5460.3579085227884</v>
      </c>
      <c r="BI139" s="9">
        <v>8944.2927477800149</v>
      </c>
      <c r="BJ139" s="9">
        <v>9304.1688118651418</v>
      </c>
      <c r="BK139" s="9">
        <v>208.29035194635799</v>
      </c>
      <c r="BL139" s="9">
        <v>17849825.816295907</v>
      </c>
      <c r="BM139" s="9">
        <v>1608173.1523759994</v>
      </c>
      <c r="BN139" s="9">
        <v>2276279.0172672761</v>
      </c>
      <c r="BO139" s="9">
        <v>341526.22108911263</v>
      </c>
      <c r="BP139" s="9">
        <v>56088894.597515404</v>
      </c>
      <c r="BQ139" s="9">
        <v>61682.957446319255</v>
      </c>
      <c r="BR139" s="9">
        <v>95952.519162842291</v>
      </c>
      <c r="BS139" s="9">
        <v>329071.25992368994</v>
      </c>
      <c r="BT139" s="9">
        <v>12542.236541676419</v>
      </c>
      <c r="BU139" s="20"/>
    </row>
    <row r="140" spans="2:73" x14ac:dyDescent="0.2">
      <c r="B140" s="4" t="s">
        <v>51</v>
      </c>
      <c r="C140" s="12">
        <v>13</v>
      </c>
      <c r="D140" s="19"/>
      <c r="E140" s="9">
        <f t="shared" si="12"/>
        <v>1627831.4696817352</v>
      </c>
      <c r="F140" s="9">
        <f t="shared" si="12"/>
        <v>3.414043963734418</v>
      </c>
      <c r="G140" s="9">
        <f t="shared" si="12"/>
        <v>6.3675268832139378E-3</v>
      </c>
      <c r="H140" s="9">
        <f t="shared" si="12"/>
        <v>67245.216519557114</v>
      </c>
      <c r="I140" s="9">
        <f t="shared" si="12"/>
        <v>1591136.3106743065</v>
      </c>
      <c r="J140" s="9">
        <f t="shared" si="12"/>
        <v>0.67476267694712488</v>
      </c>
      <c r="K140" s="9">
        <f t="shared" si="12"/>
        <v>172180.68537801935</v>
      </c>
      <c r="L140" s="9">
        <f t="shared" si="12"/>
        <v>3179.0566611668573</v>
      </c>
      <c r="M140" s="9">
        <f t="shared" si="12"/>
        <v>2882.5698655451279</v>
      </c>
      <c r="N140" s="9">
        <f t="shared" si="12"/>
        <v>3304.2224059450164</v>
      </c>
      <c r="O140" s="9">
        <f t="shared" si="12"/>
        <v>4679.2084733861029</v>
      </c>
      <c r="P140" s="9">
        <f t="shared" si="11"/>
        <v>433.32456685814395</v>
      </c>
      <c r="Q140" s="9">
        <f t="shared" si="11"/>
        <v>48.234646930790802</v>
      </c>
      <c r="R140" s="9">
        <f t="shared" si="11"/>
        <v>8396290.820465371</v>
      </c>
      <c r="S140" s="9">
        <f t="shared" si="11"/>
        <v>-4278.3092142587993</v>
      </c>
      <c r="T140" s="9">
        <f t="shared" si="11"/>
        <v>-6180.9391804090701</v>
      </c>
      <c r="U140" s="9">
        <f t="shared" si="10"/>
        <v>103897.69592631195</v>
      </c>
      <c r="V140" s="9">
        <f t="shared" si="10"/>
        <v>-1087902.7762672082</v>
      </c>
      <c r="W140" s="9">
        <f t="shared" si="10"/>
        <v>-4506.1064567513604</v>
      </c>
      <c r="X140" s="9">
        <f t="shared" si="10"/>
        <v>-5511.6400486021303</v>
      </c>
      <c r="Y140" s="9">
        <f t="shared" si="10"/>
        <v>362456.54107574822</v>
      </c>
      <c r="Z140" s="9">
        <f t="shared" si="10"/>
        <v>11257.979795765636</v>
      </c>
      <c r="AA140" s="20"/>
      <c r="AB140" s="9">
        <v>1280200.7577938042</v>
      </c>
      <c r="AC140" s="9">
        <v>22.468217672973811</v>
      </c>
      <c r="AD140" s="9">
        <v>2.2231094542469208E-2</v>
      </c>
      <c r="AE140" s="9">
        <v>178537.2935251056</v>
      </c>
      <c r="AF140" s="9">
        <v>2959839.0857237251</v>
      </c>
      <c r="AG140" s="9">
        <v>1.7661846908410876</v>
      </c>
      <c r="AH140" s="9">
        <v>299808.35584918264</v>
      </c>
      <c r="AI140" s="9">
        <v>8992.7577827197092</v>
      </c>
      <c r="AJ140" s="9">
        <v>7107.9330910990911</v>
      </c>
      <c r="AK140" s="9">
        <v>9219.6101401780343</v>
      </c>
      <c r="AL140" s="9">
        <v>14368.858950147796</v>
      </c>
      <c r="AM140" s="9">
        <v>10512.840779712049</v>
      </c>
      <c r="AN140" s="9">
        <v>273.88252820601195</v>
      </c>
      <c r="AO140" s="9">
        <v>27733602.121452607</v>
      </c>
      <c r="AP140" s="9">
        <v>1737909.2725264069</v>
      </c>
      <c r="AQ140" s="9">
        <v>2459787.9961924739</v>
      </c>
      <c r="AR140" s="9">
        <v>473884.4354395172</v>
      </c>
      <c r="AS140" s="9">
        <v>59675066.371041164</v>
      </c>
      <c r="AT140" s="9">
        <v>62317.097443427825</v>
      </c>
      <c r="AU140" s="9">
        <v>98436.922377810304</v>
      </c>
      <c r="AV140" s="9">
        <v>718950.40599307895</v>
      </c>
      <c r="AW140" s="9">
        <v>24845.40271591509</v>
      </c>
      <c r="AX140" s="20"/>
      <c r="AY140" s="9">
        <v>-347630.71188793099</v>
      </c>
      <c r="AZ140" s="9">
        <v>19.054173709239393</v>
      </c>
      <c r="BA140" s="9">
        <v>1.586356765925527E-2</v>
      </c>
      <c r="BB140" s="9">
        <v>111292.07700554849</v>
      </c>
      <c r="BC140" s="9">
        <v>1368702.7750494187</v>
      </c>
      <c r="BD140" s="9">
        <v>1.0914220138939628</v>
      </c>
      <c r="BE140" s="9">
        <v>127627.67047116329</v>
      </c>
      <c r="BF140" s="9">
        <v>5813.7011215528519</v>
      </c>
      <c r="BG140" s="9">
        <v>4225.3632255539633</v>
      </c>
      <c r="BH140" s="9">
        <v>5915.3877342330179</v>
      </c>
      <c r="BI140" s="9">
        <v>9689.6504767616934</v>
      </c>
      <c r="BJ140" s="9">
        <v>10079.516212853905</v>
      </c>
      <c r="BK140" s="9">
        <v>225.64788127522115</v>
      </c>
      <c r="BL140" s="9">
        <v>19337311.300987236</v>
      </c>
      <c r="BM140" s="9">
        <v>1742187.5817406657</v>
      </c>
      <c r="BN140" s="9">
        <v>2465968.935372883</v>
      </c>
      <c r="BO140" s="9">
        <v>369986.73951320525</v>
      </c>
      <c r="BP140" s="9">
        <v>60762969.147308372</v>
      </c>
      <c r="BQ140" s="9">
        <v>66823.203900179185</v>
      </c>
      <c r="BR140" s="9">
        <v>103948.56242641243</v>
      </c>
      <c r="BS140" s="9">
        <v>356493.86491733073</v>
      </c>
      <c r="BT140" s="9">
        <v>13587.422920149455</v>
      </c>
      <c r="BU140" s="20"/>
    </row>
    <row r="141" spans="2:73" x14ac:dyDescent="0.2">
      <c r="B141" s="4" t="s">
        <v>51</v>
      </c>
      <c r="C141" s="12">
        <v>14</v>
      </c>
      <c r="D141" s="19"/>
      <c r="E141" s="9">
        <f t="shared" si="12"/>
        <v>1847661.8955153902</v>
      </c>
      <c r="F141" s="9">
        <f t="shared" si="12"/>
        <v>3.7951730207769856</v>
      </c>
      <c r="G141" s="9">
        <f t="shared" si="12"/>
        <v>7.017117967441578E-3</v>
      </c>
      <c r="H141" s="9">
        <f t="shared" si="12"/>
        <v>73857.248182428593</v>
      </c>
      <c r="I141" s="9">
        <f t="shared" si="12"/>
        <v>1733723.9290850493</v>
      </c>
      <c r="J141" s="9">
        <f t="shared" si="12"/>
        <v>0.73503983951104424</v>
      </c>
      <c r="K141" s="9">
        <f t="shared" si="12"/>
        <v>185537.4263707124</v>
      </c>
      <c r="L141" s="9">
        <f t="shared" si="12"/>
        <v>3478.6178005846168</v>
      </c>
      <c r="M141" s="9">
        <f t="shared" si="12"/>
        <v>3169.0801744989394</v>
      </c>
      <c r="N141" s="9">
        <f t="shared" si="12"/>
        <v>3615.5021133900327</v>
      </c>
      <c r="O141" s="9">
        <f t="shared" si="12"/>
        <v>5186.3272950740502</v>
      </c>
      <c r="P141" s="9">
        <f t="shared" si="11"/>
        <v>503.50547543674838</v>
      </c>
      <c r="Q141" s="9">
        <f t="shared" si="11"/>
        <v>53.762866423027873</v>
      </c>
      <c r="R141" s="9">
        <f t="shared" si="11"/>
        <v>9664521.2735914998</v>
      </c>
      <c r="S141" s="9">
        <f t="shared" si="11"/>
        <v>1311.5285647320561</v>
      </c>
      <c r="T141" s="9">
        <f t="shared" si="11"/>
        <v>1836.0640918677673</v>
      </c>
      <c r="U141" s="9">
        <f t="shared" si="10"/>
        <v>114842.72905559809</v>
      </c>
      <c r="V141" s="9">
        <f t="shared" si="10"/>
        <v>-957463.8680697307</v>
      </c>
      <c r="W141" s="9">
        <f t="shared" si="10"/>
        <v>-1967.5422013394855</v>
      </c>
      <c r="X141" s="9">
        <f t="shared" si="10"/>
        <v>-5199.6558043154801</v>
      </c>
      <c r="Y141" s="9">
        <f t="shared" si="10"/>
        <v>394881.05011359294</v>
      </c>
      <c r="Z141" s="9">
        <f t="shared" si="10"/>
        <v>12297.816433920834</v>
      </c>
      <c r="AA141" s="20"/>
      <c r="AB141" s="9">
        <v>1473290.3596360798</v>
      </c>
      <c r="AC141" s="9">
        <v>24.315052399957874</v>
      </c>
      <c r="AD141" s="9">
        <v>2.4100960062024175E-2</v>
      </c>
      <c r="AE141" s="9">
        <v>193710.25418840392</v>
      </c>
      <c r="AF141" s="9">
        <v>3207711.5329844235</v>
      </c>
      <c r="AG141" s="9">
        <v>1.9104173929353119</v>
      </c>
      <c r="AH141" s="9">
        <v>322982.60995504202</v>
      </c>
      <c r="AI141" s="9">
        <v>9739.5267007184557</v>
      </c>
      <c r="AJ141" s="9">
        <v>7719.4713404801305</v>
      </c>
      <c r="AK141" s="9">
        <v>9985.9196733332865</v>
      </c>
      <c r="AL141" s="9">
        <v>15621.3355008174</v>
      </c>
      <c r="AM141" s="9">
        <v>11358.369089279415</v>
      </c>
      <c r="AN141" s="9">
        <v>296.76827702711211</v>
      </c>
      <c r="AO141" s="9">
        <v>30489318.059270062</v>
      </c>
      <c r="AP141" s="9">
        <v>1877513.5396700653</v>
      </c>
      <c r="AQ141" s="9">
        <v>2657494.9175703577</v>
      </c>
      <c r="AR141" s="9">
        <v>513289.9869928963</v>
      </c>
      <c r="AS141" s="9">
        <v>64479579.829031564</v>
      </c>
      <c r="AT141" s="9">
        <v>69995.908152699674</v>
      </c>
      <c r="AU141" s="9">
        <v>106744.94988566717</v>
      </c>
      <c r="AV141" s="9">
        <v>778797.52002456458</v>
      </c>
      <c r="AW141" s="9">
        <v>26930.425732543321</v>
      </c>
      <c r="AX141" s="20"/>
      <c r="AY141" s="9">
        <v>-374371.53587931045</v>
      </c>
      <c r="AZ141" s="9">
        <v>20.519879379180889</v>
      </c>
      <c r="BA141" s="9">
        <v>1.7083842094582597E-2</v>
      </c>
      <c r="BB141" s="9">
        <v>119853.00600597533</v>
      </c>
      <c r="BC141" s="9">
        <v>1473987.6038993741</v>
      </c>
      <c r="BD141" s="9">
        <v>1.1753775534242676</v>
      </c>
      <c r="BE141" s="9">
        <v>137445.18358432961</v>
      </c>
      <c r="BF141" s="9">
        <v>6260.9089001338389</v>
      </c>
      <c r="BG141" s="9">
        <v>4550.3911659811911</v>
      </c>
      <c r="BH141" s="9">
        <v>6370.4175599432538</v>
      </c>
      <c r="BI141" s="9">
        <v>10435.00820574335</v>
      </c>
      <c r="BJ141" s="9">
        <v>10854.863613842666</v>
      </c>
      <c r="BK141" s="9">
        <v>243.00541060408423</v>
      </c>
      <c r="BL141" s="9">
        <v>20824796.785678562</v>
      </c>
      <c r="BM141" s="9">
        <v>1876202.0111053332</v>
      </c>
      <c r="BN141" s="9">
        <v>2655658.8534784899</v>
      </c>
      <c r="BO141" s="9">
        <v>398447.25793729821</v>
      </c>
      <c r="BP141" s="9">
        <v>65437043.697101295</v>
      </c>
      <c r="BQ141" s="9">
        <v>71963.45035403916</v>
      </c>
      <c r="BR141" s="9">
        <v>111944.60568998265</v>
      </c>
      <c r="BS141" s="9">
        <v>383916.46991097165</v>
      </c>
      <c r="BT141" s="9">
        <v>14632.609298622487</v>
      </c>
      <c r="BU141" s="20"/>
    </row>
    <row r="142" spans="2:73" x14ac:dyDescent="0.2">
      <c r="B142" s="4" t="s">
        <v>51</v>
      </c>
      <c r="C142" s="12">
        <v>15</v>
      </c>
      <c r="D142" s="19"/>
      <c r="E142" s="9">
        <f t="shared" si="12"/>
        <v>2088247.0130934971</v>
      </c>
      <c r="F142" s="9">
        <f t="shared" si="12"/>
        <v>4.1872440103907316</v>
      </c>
      <c r="G142" s="9">
        <f t="shared" si="12"/>
        <v>7.6776704706972183E-3</v>
      </c>
      <c r="H142" s="9">
        <f t="shared" si="12"/>
        <v>80536.742944641577</v>
      </c>
      <c r="I142" s="9">
        <f t="shared" si="12"/>
        <v>1877964.4838874477</v>
      </c>
      <c r="J142" s="9">
        <f t="shared" si="12"/>
        <v>0.7956712211378616</v>
      </c>
      <c r="K142" s="9">
        <f t="shared" si="12"/>
        <v>198884.02590171556</v>
      </c>
      <c r="L142" s="9">
        <f t="shared" si="12"/>
        <v>3778.6813006649727</v>
      </c>
      <c r="M142" s="9">
        <f t="shared" si="12"/>
        <v>3461.7481382664528</v>
      </c>
      <c r="N142" s="9">
        <f t="shared" si="12"/>
        <v>3927.4156636875778</v>
      </c>
      <c r="O142" s="9">
        <f t="shared" si="12"/>
        <v>5701.7042905765884</v>
      </c>
      <c r="P142" s="9">
        <f t="shared" si="11"/>
        <v>577.6181320601645</v>
      </c>
      <c r="Q142" s="9">
        <f t="shared" si="11"/>
        <v>59.42084350280561</v>
      </c>
      <c r="R142" s="9">
        <f t="shared" si="11"/>
        <v>10950521.248074979</v>
      </c>
      <c r="S142" s="9">
        <f t="shared" si="11"/>
        <v>7413.8025792569388</v>
      </c>
      <c r="T142" s="9">
        <f t="shared" si="11"/>
        <v>10589.680106613785</v>
      </c>
      <c r="U142" s="9">
        <f t="shared" si="10"/>
        <v>126243.46595090564</v>
      </c>
      <c r="V142" s="9">
        <f t="shared" si="10"/>
        <v>-809746.79861558974</v>
      </c>
      <c r="W142" s="9">
        <f t="shared" si="10"/>
        <v>664.41959315861459</v>
      </c>
      <c r="X142" s="9">
        <f t="shared" si="10"/>
        <v>-4769.3433081451803</v>
      </c>
      <c r="Y142" s="9">
        <f t="shared" si="10"/>
        <v>427631.46128035639</v>
      </c>
      <c r="Z142" s="9">
        <f t="shared" si="10"/>
        <v>13363.157417440962</v>
      </c>
      <c r="AA142" s="20"/>
      <c r="AB142" s="9">
        <v>1687134.6532228075</v>
      </c>
      <c r="AC142" s="9">
        <v>26.172829059513106</v>
      </c>
      <c r="AD142" s="9">
        <v>2.5981787000607149E-2</v>
      </c>
      <c r="AE142" s="9">
        <v>208950.67795104368</v>
      </c>
      <c r="AF142" s="9">
        <v>3457236.9166367771</v>
      </c>
      <c r="AG142" s="9">
        <v>2.0550043140924346</v>
      </c>
      <c r="AH142" s="9">
        <v>346146.72259921161</v>
      </c>
      <c r="AI142" s="9">
        <v>10486.797979379802</v>
      </c>
      <c r="AJ142" s="9">
        <v>8337.1672446748707</v>
      </c>
      <c r="AK142" s="9">
        <v>10752.863049341058</v>
      </c>
      <c r="AL142" s="9">
        <v>16882.070225301606</v>
      </c>
      <c r="AM142" s="9">
        <v>12207.829146891592</v>
      </c>
      <c r="AN142" s="9">
        <v>319.78378343575304</v>
      </c>
      <c r="AO142" s="9">
        <v>33262803.518444858</v>
      </c>
      <c r="AP142" s="9">
        <v>2017630.2430492563</v>
      </c>
      <c r="AQ142" s="9">
        <v>2855938.4516907101</v>
      </c>
      <c r="AR142" s="9">
        <v>553151.24231229641</v>
      </c>
      <c r="AS142" s="9">
        <v>69301371.44827868</v>
      </c>
      <c r="AT142" s="9">
        <v>77768.11640105769</v>
      </c>
      <c r="AU142" s="9">
        <v>115171.30564540758</v>
      </c>
      <c r="AV142" s="9">
        <v>838970.53618496878</v>
      </c>
      <c r="AW142" s="9">
        <v>29040.953094536482</v>
      </c>
      <c r="AX142" s="20"/>
      <c r="AY142" s="9">
        <v>-401112.35987068963</v>
      </c>
      <c r="AZ142" s="9">
        <v>21.985585049122374</v>
      </c>
      <c r="BA142" s="9">
        <v>1.8304116529909931E-2</v>
      </c>
      <c r="BB142" s="9">
        <v>128413.9350064021</v>
      </c>
      <c r="BC142" s="9">
        <v>1579272.4327493294</v>
      </c>
      <c r="BD142" s="9">
        <v>1.259333092954573</v>
      </c>
      <c r="BE142" s="9">
        <v>147262.69669749605</v>
      </c>
      <c r="BF142" s="9">
        <v>6708.1166787148295</v>
      </c>
      <c r="BG142" s="9">
        <v>4875.419106408418</v>
      </c>
      <c r="BH142" s="9">
        <v>6825.4473856534805</v>
      </c>
      <c r="BI142" s="9">
        <v>11180.365934725018</v>
      </c>
      <c r="BJ142" s="9">
        <v>11630.211014831428</v>
      </c>
      <c r="BK142" s="9">
        <v>260.36293993294743</v>
      </c>
      <c r="BL142" s="9">
        <v>22312282.27036988</v>
      </c>
      <c r="BM142" s="9">
        <v>2010216.4404699993</v>
      </c>
      <c r="BN142" s="9">
        <v>2845348.7715840964</v>
      </c>
      <c r="BO142" s="9">
        <v>426907.77636139077</v>
      </c>
      <c r="BP142" s="9">
        <v>70111118.24689427</v>
      </c>
      <c r="BQ142" s="9">
        <v>77103.696807899076</v>
      </c>
      <c r="BR142" s="9">
        <v>119940.64895355277</v>
      </c>
      <c r="BS142" s="9">
        <v>411339.07490461238</v>
      </c>
      <c r="BT142" s="9">
        <v>15677.795677095521</v>
      </c>
      <c r="BU142" s="20"/>
    </row>
    <row r="143" spans="2:73" x14ac:dyDescent="0.2">
      <c r="B143" s="4" t="s">
        <v>51</v>
      </c>
      <c r="C143" s="12">
        <v>16</v>
      </c>
      <c r="D143" s="19"/>
      <c r="E143" s="9">
        <f t="shared" si="12"/>
        <v>2323760.9658640577</v>
      </c>
      <c r="F143" s="9">
        <f t="shared" si="12"/>
        <v>4.5688667756246062</v>
      </c>
      <c r="G143" s="9">
        <f t="shared" si="12"/>
        <v>8.3282463791982883E-3</v>
      </c>
      <c r="H143" s="9">
        <f t="shared" si="12"/>
        <v>87149.16948305082</v>
      </c>
      <c r="I143" s="9">
        <f t="shared" si="12"/>
        <v>2020685.0741058688</v>
      </c>
      <c r="J143" s="9">
        <f t="shared" si="12"/>
        <v>0.85597208284588211</v>
      </c>
      <c r="K143" s="9">
        <f t="shared" si="12"/>
        <v>212234.42804649778</v>
      </c>
      <c r="L143" s="9">
        <f t="shared" si="12"/>
        <v>4078.6241751048701</v>
      </c>
      <c r="M143" s="9">
        <f t="shared" si="12"/>
        <v>3748.5707609568126</v>
      </c>
      <c r="N143" s="9">
        <f t="shared" si="12"/>
        <v>4239.08487033449</v>
      </c>
      <c r="O143" s="9">
        <f t="shared" si="12"/>
        <v>6209.6424684402373</v>
      </c>
      <c r="P143" s="9">
        <f t="shared" si="11"/>
        <v>648.10277105989917</v>
      </c>
      <c r="Q143" s="9">
        <f t="shared" si="11"/>
        <v>64.967448684632586</v>
      </c>
      <c r="R143" s="9">
        <f t="shared" si="11"/>
        <v>12219294.891779721</v>
      </c>
      <c r="S143" s="9">
        <f t="shared" si="11"/>
        <v>13014.642123979051</v>
      </c>
      <c r="T143" s="9">
        <f t="shared" si="11"/>
        <v>18621.911585608497</v>
      </c>
      <c r="U143" s="9">
        <f t="shared" si="10"/>
        <v>137204.95315760432</v>
      </c>
      <c r="V143" s="9">
        <f t="shared" si="10"/>
        <v>-678969.11807771027</v>
      </c>
      <c r="W143" s="9">
        <f t="shared" si="10"/>
        <v>3203.6437455692212</v>
      </c>
      <c r="X143" s="9">
        <f t="shared" si="10"/>
        <v>-4457.0418870594003</v>
      </c>
      <c r="Y143" s="9">
        <f t="shared" si="10"/>
        <v>460090.80519855238</v>
      </c>
      <c r="Z143" s="9">
        <f t="shared" si="10"/>
        <v>14411.591075044103</v>
      </c>
      <c r="AA143" s="20"/>
      <c r="AB143" s="9">
        <v>1895907.7820019885</v>
      </c>
      <c r="AC143" s="9">
        <v>28.020157494688476</v>
      </c>
      <c r="AD143" s="9">
        <v>2.7852637344435549E-2</v>
      </c>
      <c r="AE143" s="9">
        <v>224124.03348987969</v>
      </c>
      <c r="AF143" s="9">
        <v>3705242.3357051536</v>
      </c>
      <c r="AG143" s="9">
        <v>2.1992607153307597</v>
      </c>
      <c r="AH143" s="9">
        <v>369314.63785716018</v>
      </c>
      <c r="AI143" s="9">
        <v>11233.948632400688</v>
      </c>
      <c r="AJ143" s="9">
        <v>8949.0178077924575</v>
      </c>
      <c r="AK143" s="9">
        <v>11519.562081698205</v>
      </c>
      <c r="AL143" s="9">
        <v>18135.366132146926</v>
      </c>
      <c r="AM143" s="9">
        <v>13053.661186880083</v>
      </c>
      <c r="AN143" s="9">
        <v>342.68791794644318</v>
      </c>
      <c r="AO143" s="9">
        <v>36019062.64684093</v>
      </c>
      <c r="AP143" s="9">
        <v>2157245.5119586447</v>
      </c>
      <c r="AQ143" s="9">
        <v>3053660.6012753099</v>
      </c>
      <c r="AR143" s="9">
        <v>592573.24794308783</v>
      </c>
      <c r="AS143" s="9">
        <v>74106223.678609461</v>
      </c>
      <c r="AT143" s="9">
        <v>85447.587007328213</v>
      </c>
      <c r="AU143" s="9">
        <v>123479.65033006358</v>
      </c>
      <c r="AV143" s="9">
        <v>898852.48509680538</v>
      </c>
      <c r="AW143" s="9">
        <v>31134.573130612647</v>
      </c>
      <c r="AX143" s="20"/>
      <c r="AY143" s="9">
        <v>-427853.18386206892</v>
      </c>
      <c r="AZ143" s="9">
        <v>23.45129071906387</v>
      </c>
      <c r="BA143" s="9">
        <v>1.9524390965237261E-2</v>
      </c>
      <c r="BB143" s="9">
        <v>136974.86400682887</v>
      </c>
      <c r="BC143" s="9">
        <v>1684557.2615992848</v>
      </c>
      <c r="BD143" s="9">
        <v>1.3432886324848776</v>
      </c>
      <c r="BE143" s="9">
        <v>157080.2098106624</v>
      </c>
      <c r="BF143" s="9">
        <v>7155.3244572958183</v>
      </c>
      <c r="BG143" s="9">
        <v>5200.4470468356449</v>
      </c>
      <c r="BH143" s="9">
        <v>7280.4772113637146</v>
      </c>
      <c r="BI143" s="9">
        <v>11925.723663706689</v>
      </c>
      <c r="BJ143" s="9">
        <v>12405.558415820184</v>
      </c>
      <c r="BK143" s="9">
        <v>277.72046926181059</v>
      </c>
      <c r="BL143" s="9">
        <v>23799767.755061209</v>
      </c>
      <c r="BM143" s="9">
        <v>2144230.8698346657</v>
      </c>
      <c r="BN143" s="9">
        <v>3035038.6896897014</v>
      </c>
      <c r="BO143" s="9">
        <v>455368.29478548351</v>
      </c>
      <c r="BP143" s="9">
        <v>74785192.796687171</v>
      </c>
      <c r="BQ143" s="9">
        <v>82243.943261758992</v>
      </c>
      <c r="BR143" s="9">
        <v>127936.69221712298</v>
      </c>
      <c r="BS143" s="9">
        <v>438761.679898253</v>
      </c>
      <c r="BT143" s="9">
        <v>16722.982055568544</v>
      </c>
      <c r="BU143" s="20"/>
    </row>
    <row r="144" spans="2:73" x14ac:dyDescent="0.2">
      <c r="B144" s="4" t="s">
        <v>51</v>
      </c>
      <c r="C144" s="12">
        <v>17</v>
      </c>
      <c r="D144" s="19"/>
      <c r="E144" s="9">
        <f t="shared" si="12"/>
        <v>1967393.2416208591</v>
      </c>
      <c r="F144" s="9">
        <f t="shared" si="12"/>
        <v>4.4650216266493885</v>
      </c>
      <c r="G144" s="9">
        <f t="shared" si="12"/>
        <v>8.3450793856614733E-3</v>
      </c>
      <c r="H144" s="9">
        <f t="shared" si="12"/>
        <v>89414.91758501195</v>
      </c>
      <c r="I144" s="9">
        <f t="shared" si="12"/>
        <v>2089035.5268737858</v>
      </c>
      <c r="J144" s="9">
        <f t="shared" si="12"/>
        <v>0.88774044783588235</v>
      </c>
      <c r="K144" s="9">
        <f t="shared" si="12"/>
        <v>225584.00363210696</v>
      </c>
      <c r="L144" s="9">
        <f t="shared" si="12"/>
        <v>4201.6658268537458</v>
      </c>
      <c r="M144" s="9">
        <f t="shared" si="12"/>
        <v>3773.604819044871</v>
      </c>
      <c r="N144" s="9">
        <f t="shared" si="12"/>
        <v>4366.6376240991794</v>
      </c>
      <c r="O144" s="9">
        <f t="shared" si="12"/>
        <v>6124.3775603389604</v>
      </c>
      <c r="P144" s="9">
        <f t="shared" si="11"/>
        <v>558.56761140995695</v>
      </c>
      <c r="Q144" s="9">
        <f t="shared" si="11"/>
        <v>62.706633669321775</v>
      </c>
      <c r="R144" s="9">
        <f t="shared" si="11"/>
        <v>10851832.16994945</v>
      </c>
      <c r="S144" s="9">
        <f t="shared" si="11"/>
        <v>-6681.1611123825423</v>
      </c>
      <c r="T144" s="9">
        <f t="shared" si="11"/>
        <v>-9635.7815949805081</v>
      </c>
      <c r="U144" s="9">
        <f t="shared" si="10"/>
        <v>135679.98853995069</v>
      </c>
      <c r="V144" s="9">
        <f t="shared" si="10"/>
        <v>-1463435.9283364266</v>
      </c>
      <c r="W144" s="9">
        <f t="shared" si="10"/>
        <v>-6386.2115361505566</v>
      </c>
      <c r="X144" s="9">
        <f t="shared" si="10"/>
        <v>-7364.9426547652256</v>
      </c>
      <c r="Y144" s="9">
        <f t="shared" si="10"/>
        <v>477264.70255170792</v>
      </c>
      <c r="Z144" s="9">
        <f t="shared" si="10"/>
        <v>14719.936073664561</v>
      </c>
      <c r="AA144" s="20"/>
      <c r="AB144" s="9">
        <v>1512799.2337674107</v>
      </c>
      <c r="AC144" s="9">
        <v>29.382018015654744</v>
      </c>
      <c r="AD144" s="9">
        <v>2.9089744786226047E-2</v>
      </c>
      <c r="AE144" s="9">
        <v>234950.71059226757</v>
      </c>
      <c r="AF144" s="9">
        <v>3878877.6173230251</v>
      </c>
      <c r="AG144" s="9">
        <v>2.3149846198510642</v>
      </c>
      <c r="AH144" s="9">
        <v>392481.72655593581</v>
      </c>
      <c r="AI144" s="9">
        <v>11804.198062730553</v>
      </c>
      <c r="AJ144" s="9">
        <v>9299.0798063077455</v>
      </c>
      <c r="AK144" s="9">
        <v>12102.144661173124</v>
      </c>
      <c r="AL144" s="9">
        <v>18795.458953027315</v>
      </c>
      <c r="AM144" s="9">
        <v>13739.473428218907</v>
      </c>
      <c r="AN144" s="9">
        <v>357.78463225999553</v>
      </c>
      <c r="AO144" s="9">
        <v>36139085.409701988</v>
      </c>
      <c r="AP144" s="9">
        <v>2271564.1380869495</v>
      </c>
      <c r="AQ144" s="9">
        <v>3215092.8262003283</v>
      </c>
      <c r="AR144" s="9">
        <v>619508.80174952699</v>
      </c>
      <c r="AS144" s="9">
        <v>77995831.41814369</v>
      </c>
      <c r="AT144" s="9">
        <v>80997.978179468424</v>
      </c>
      <c r="AU144" s="9">
        <v>128567.792825928</v>
      </c>
      <c r="AV144" s="9">
        <v>943448.98744360206</v>
      </c>
      <c r="AW144" s="9">
        <v>32488.104507706154</v>
      </c>
      <c r="AX144" s="20"/>
      <c r="AY144" s="9">
        <v>-454594.00785344839</v>
      </c>
      <c r="AZ144" s="9">
        <v>24.916996389005355</v>
      </c>
      <c r="BA144" s="9">
        <v>2.0744665400564574E-2</v>
      </c>
      <c r="BB144" s="9">
        <v>145535.79300725562</v>
      </c>
      <c r="BC144" s="9">
        <v>1789842.0904492394</v>
      </c>
      <c r="BD144" s="9">
        <v>1.4272441720151818</v>
      </c>
      <c r="BE144" s="9">
        <v>166897.72292382884</v>
      </c>
      <c r="BF144" s="9">
        <v>7602.5322358768071</v>
      </c>
      <c r="BG144" s="9">
        <v>5525.4749872628745</v>
      </c>
      <c r="BH144" s="9">
        <v>7735.507037073945</v>
      </c>
      <c r="BI144" s="9">
        <v>12671.081392688355</v>
      </c>
      <c r="BJ144" s="9">
        <v>13180.90581680895</v>
      </c>
      <c r="BK144" s="9">
        <v>295.07799859067376</v>
      </c>
      <c r="BL144" s="9">
        <v>25287253.239752539</v>
      </c>
      <c r="BM144" s="9">
        <v>2278245.299199332</v>
      </c>
      <c r="BN144" s="9">
        <v>3224728.6077953088</v>
      </c>
      <c r="BO144" s="9">
        <v>483828.8132095763</v>
      </c>
      <c r="BP144" s="9">
        <v>79459267.346480116</v>
      </c>
      <c r="BQ144" s="9">
        <v>87384.189715618981</v>
      </c>
      <c r="BR144" s="9">
        <v>135932.73548069323</v>
      </c>
      <c r="BS144" s="9">
        <v>466184.28489189415</v>
      </c>
      <c r="BT144" s="9">
        <v>17768.168434041592</v>
      </c>
      <c r="BU144" s="20"/>
    </row>
    <row r="145" spans="2:73" x14ac:dyDescent="0.2">
      <c r="B145" s="4" t="s">
        <v>51</v>
      </c>
      <c r="C145" s="12">
        <v>18</v>
      </c>
      <c r="D145" s="19"/>
      <c r="E145" s="9">
        <f t="shared" si="12"/>
        <v>2175185.5051551363</v>
      </c>
      <c r="F145" s="9">
        <f t="shared" si="12"/>
        <v>4.8473430002499569</v>
      </c>
      <c r="G145" s="9">
        <f t="shared" si="12"/>
        <v>8.9970262808642086E-3</v>
      </c>
      <c r="H145" s="9">
        <f t="shared" si="12"/>
        <v>96061.443818987609</v>
      </c>
      <c r="I145" s="9">
        <f t="shared" si="12"/>
        <v>2232042.6533100237</v>
      </c>
      <c r="J145" s="9">
        <f t="shared" si="12"/>
        <v>0.9481528758726272</v>
      </c>
      <c r="K145" s="9">
        <f t="shared" si="12"/>
        <v>238938.09261794938</v>
      </c>
      <c r="L145" s="9">
        <f t="shared" si="12"/>
        <v>4502.7563184845421</v>
      </c>
      <c r="M145" s="9">
        <f t="shared" si="12"/>
        <v>4060.9123664608915</v>
      </c>
      <c r="N145" s="9">
        <f t="shared" si="12"/>
        <v>4679.4859701438918</v>
      </c>
      <c r="O145" s="9">
        <f t="shared" si="12"/>
        <v>6633.4581120050243</v>
      </c>
      <c r="P145" s="9">
        <f t="shared" si="11"/>
        <v>629.07880970318365</v>
      </c>
      <c r="Q145" s="9">
        <f t="shared" si="11"/>
        <v>68.254718565988753</v>
      </c>
      <c r="R145" s="9">
        <f t="shared" si="11"/>
        <v>12121699.078299675</v>
      </c>
      <c r="S145" s="9">
        <f t="shared" si="11"/>
        <v>-1069.9469947190955</v>
      </c>
      <c r="T145" s="9">
        <f t="shared" si="11"/>
        <v>-1588.389083170332</v>
      </c>
      <c r="U145" s="9">
        <f t="shared" si="10"/>
        <v>146652.45482115471</v>
      </c>
      <c r="V145" s="9">
        <f t="shared" si="10"/>
        <v>-1332294.1802114099</v>
      </c>
      <c r="W145" s="9">
        <f t="shared" si="10"/>
        <v>-3832.4903802741028</v>
      </c>
      <c r="X145" s="9">
        <f t="shared" si="10"/>
        <v>-7051.9723459802044</v>
      </c>
      <c r="Y145" s="9">
        <f t="shared" si="10"/>
        <v>509811.43340189743</v>
      </c>
      <c r="Z145" s="9">
        <f t="shared" si="10"/>
        <v>15767.19866983276</v>
      </c>
      <c r="AA145" s="20"/>
      <c r="AB145" s="9">
        <v>1693850.673310309</v>
      </c>
      <c r="AC145" s="9">
        <v>31.230045059196812</v>
      </c>
      <c r="AD145" s="9">
        <v>3.0961966116756112E-2</v>
      </c>
      <c r="AE145" s="9">
        <v>250158.16582667013</v>
      </c>
      <c r="AF145" s="9">
        <v>4127169.5726092188</v>
      </c>
      <c r="AG145" s="9">
        <v>2.4593525874181141</v>
      </c>
      <c r="AH145" s="9">
        <v>415653.32865494466</v>
      </c>
      <c r="AI145" s="9">
        <v>12552.496332942339</v>
      </c>
      <c r="AJ145" s="9">
        <v>9911.415294150991</v>
      </c>
      <c r="AK145" s="9">
        <v>12870.022832928071</v>
      </c>
      <c r="AL145" s="9">
        <v>20049.897233675045</v>
      </c>
      <c r="AM145" s="9">
        <v>14585.332027500892</v>
      </c>
      <c r="AN145" s="9">
        <v>380.69024648552556</v>
      </c>
      <c r="AO145" s="9">
        <v>38896437.802743539</v>
      </c>
      <c r="AP145" s="9">
        <v>2411189.7815692797</v>
      </c>
      <c r="AQ145" s="9">
        <v>3412830.1368177431</v>
      </c>
      <c r="AR145" s="9">
        <v>658941.78645482357</v>
      </c>
      <c r="AS145" s="9">
        <v>82801047.716061667</v>
      </c>
      <c r="AT145" s="9">
        <v>88691.945789204779</v>
      </c>
      <c r="AU145" s="9">
        <v>136876.80639828311</v>
      </c>
      <c r="AV145" s="9">
        <v>1003418.3232874322</v>
      </c>
      <c r="AW145" s="9">
        <v>34580.553482347372</v>
      </c>
      <c r="AX145" s="20"/>
      <c r="AY145" s="9">
        <v>-481334.83184482751</v>
      </c>
      <c r="AZ145" s="9">
        <v>26.382702058946855</v>
      </c>
      <c r="BA145" s="9">
        <v>2.1964939835891904E-2</v>
      </c>
      <c r="BB145" s="9">
        <v>154096.72200768252</v>
      </c>
      <c r="BC145" s="9">
        <v>1895126.9192991951</v>
      </c>
      <c r="BD145" s="9">
        <v>1.5111997115454869</v>
      </c>
      <c r="BE145" s="9">
        <v>176715.23603699528</v>
      </c>
      <c r="BF145" s="9">
        <v>8049.7400144577969</v>
      </c>
      <c r="BG145" s="9">
        <v>5850.5029276900996</v>
      </c>
      <c r="BH145" s="9">
        <v>8190.536862784179</v>
      </c>
      <c r="BI145" s="9">
        <v>13416.439121670021</v>
      </c>
      <c r="BJ145" s="9">
        <v>13956.253217797708</v>
      </c>
      <c r="BK145" s="9">
        <v>312.43552791953681</v>
      </c>
      <c r="BL145" s="9">
        <v>26774738.724443864</v>
      </c>
      <c r="BM145" s="9">
        <v>2412259.7285639988</v>
      </c>
      <c r="BN145" s="9">
        <v>3414418.5259009134</v>
      </c>
      <c r="BO145" s="9">
        <v>512289.33163366886</v>
      </c>
      <c r="BP145" s="9">
        <v>84133341.896273077</v>
      </c>
      <c r="BQ145" s="9">
        <v>92524.436169478882</v>
      </c>
      <c r="BR145" s="9">
        <v>143928.77874426331</v>
      </c>
      <c r="BS145" s="9">
        <v>493606.88988553477</v>
      </c>
      <c r="BT145" s="9">
        <v>18813.354812514612</v>
      </c>
      <c r="BU145" s="20"/>
    </row>
    <row r="146" spans="2:73" x14ac:dyDescent="0.2">
      <c r="B146" s="4" t="s">
        <v>51</v>
      </c>
      <c r="C146" s="12">
        <v>19</v>
      </c>
      <c r="D146" s="19"/>
      <c r="E146" s="9">
        <f t="shared" si="12"/>
        <v>2379015.5071569216</v>
      </c>
      <c r="F146" s="9">
        <f t="shared" si="12"/>
        <v>5.2427471177266085</v>
      </c>
      <c r="G146" s="9">
        <f t="shared" ref="G146:S172" si="13">AD146-BA146</f>
        <v>9.6638188126677536E-3</v>
      </c>
      <c r="H146" s="9">
        <f t="shared" si="13"/>
        <v>102904.42684050166</v>
      </c>
      <c r="I146" s="9">
        <f t="shared" si="13"/>
        <v>2377562.7725345213</v>
      </c>
      <c r="J146" s="9">
        <f t="shared" si="13"/>
        <v>1.009462466787808</v>
      </c>
      <c r="K146" s="9">
        <f t="shared" si="13"/>
        <v>252319.14832226021</v>
      </c>
      <c r="L146" s="9">
        <f t="shared" si="13"/>
        <v>4808.3463094166218</v>
      </c>
      <c r="M146" s="9">
        <f t="shared" si="13"/>
        <v>4355.8024642331029</v>
      </c>
      <c r="N146" s="9">
        <f t="shared" si="13"/>
        <v>4997.0938272364783</v>
      </c>
      <c r="O146" s="9">
        <f t="shared" si="13"/>
        <v>7153.8356932050519</v>
      </c>
      <c r="P146" s="9">
        <f t="shared" si="11"/>
        <v>703.55886222082881</v>
      </c>
      <c r="Q146" s="9">
        <f t="shared" si="11"/>
        <v>73.936630952647818</v>
      </c>
      <c r="R146" s="9">
        <f t="shared" si="11"/>
        <v>13414004.911282334</v>
      </c>
      <c r="S146" s="9">
        <f t="shared" si="11"/>
        <v>5096.1013887161389</v>
      </c>
      <c r="T146" s="9">
        <f t="shared" si="11"/>
        <v>7256.9558586855419</v>
      </c>
      <c r="U146" s="9">
        <f t="shared" si="10"/>
        <v>158114.84091585234</v>
      </c>
      <c r="V146" s="9">
        <f t="shared" si="10"/>
        <v>-1182386.6043140441</v>
      </c>
      <c r="W146" s="9">
        <f t="shared" si="10"/>
        <v>-1161.7840424766182</v>
      </c>
      <c r="X146" s="9">
        <f t="shared" si="10"/>
        <v>-6617.5895768216578</v>
      </c>
      <c r="Y146" s="9">
        <f t="shared" si="10"/>
        <v>542969.84397999919</v>
      </c>
      <c r="Z146" s="9">
        <f t="shared" si="10"/>
        <v>16840.429207402016</v>
      </c>
      <c r="AA146" s="20"/>
      <c r="AB146" s="9">
        <v>1870939.8513207145</v>
      </c>
      <c r="AC146" s="9">
        <v>33.091154846614948</v>
      </c>
      <c r="AD146" s="9">
        <v>3.284903308388698E-2</v>
      </c>
      <c r="AE146" s="9">
        <v>265562.07784861093</v>
      </c>
      <c r="AF146" s="9">
        <v>4377974.5206836713</v>
      </c>
      <c r="AG146" s="9">
        <v>2.6046177178635994</v>
      </c>
      <c r="AH146" s="9">
        <v>438851.89747242176</v>
      </c>
      <c r="AI146" s="9">
        <v>13305.294102455404</v>
      </c>
      <c r="AJ146" s="9">
        <v>10531.333332350434</v>
      </c>
      <c r="AK146" s="9">
        <v>13642.660515730884</v>
      </c>
      <c r="AL146" s="9">
        <v>21315.63254385674</v>
      </c>
      <c r="AM146" s="9">
        <v>15435.159481007302</v>
      </c>
      <c r="AN146" s="9">
        <v>403.72968820104779</v>
      </c>
      <c r="AO146" s="9">
        <v>41676229.120417528</v>
      </c>
      <c r="AP146" s="9">
        <v>2551370.2593173818</v>
      </c>
      <c r="AQ146" s="9">
        <v>3611365.3998652077</v>
      </c>
      <c r="AR146" s="9">
        <v>698864.69097361388</v>
      </c>
      <c r="AS146" s="9">
        <v>87625029.841751978</v>
      </c>
      <c r="AT146" s="9">
        <v>96502.898580862209</v>
      </c>
      <c r="AU146" s="9">
        <v>145307.2324310118</v>
      </c>
      <c r="AV146" s="9">
        <v>1063999.3388591746</v>
      </c>
      <c r="AW146" s="9">
        <v>36698.970398389669</v>
      </c>
      <c r="AX146" s="20"/>
      <c r="AY146" s="9">
        <v>-508075.65583620692</v>
      </c>
      <c r="AZ146" s="9">
        <v>27.84840772888834</v>
      </c>
      <c r="BA146" s="9">
        <v>2.3185214271219227E-2</v>
      </c>
      <c r="BB146" s="9">
        <v>162657.65100810927</v>
      </c>
      <c r="BC146" s="9">
        <v>2000411.7481491498</v>
      </c>
      <c r="BD146" s="9">
        <v>1.5951552510757914</v>
      </c>
      <c r="BE146" s="9">
        <v>186532.74915016154</v>
      </c>
      <c r="BF146" s="9">
        <v>8496.947793038782</v>
      </c>
      <c r="BG146" s="9">
        <v>6175.530868117331</v>
      </c>
      <c r="BH146" s="9">
        <v>8645.5666884944058</v>
      </c>
      <c r="BI146" s="9">
        <v>14161.796850651688</v>
      </c>
      <c r="BJ146" s="9">
        <v>14731.600618786473</v>
      </c>
      <c r="BK146" s="9">
        <v>329.79305724839998</v>
      </c>
      <c r="BL146" s="9">
        <v>28262224.209135193</v>
      </c>
      <c r="BM146" s="9">
        <v>2546274.1579286656</v>
      </c>
      <c r="BN146" s="9">
        <v>3604108.4440065222</v>
      </c>
      <c r="BO146" s="9">
        <v>540749.85005776153</v>
      </c>
      <c r="BP146" s="9">
        <v>88807416.446066022</v>
      </c>
      <c r="BQ146" s="9">
        <v>97664.682623338827</v>
      </c>
      <c r="BR146" s="9">
        <v>151924.82200783346</v>
      </c>
      <c r="BS146" s="9">
        <v>521029.49487917544</v>
      </c>
      <c r="BT146" s="9">
        <v>19858.541190987653</v>
      </c>
      <c r="BU146" s="20"/>
    </row>
    <row r="147" spans="2:73" x14ac:dyDescent="0.2">
      <c r="B147" s="5" t="s">
        <v>51</v>
      </c>
      <c r="C147" s="13">
        <v>20</v>
      </c>
      <c r="D147" s="19"/>
      <c r="E147" s="10">
        <f t="shared" ref="E147:O191" si="14">AB147-AY147</f>
        <v>2629575.8983265455</v>
      </c>
      <c r="F147" s="10">
        <f t="shared" si="14"/>
        <v>5.6234455246965318</v>
      </c>
      <c r="G147" s="10">
        <f t="shared" si="13"/>
        <v>1.0312592329438201E-2</v>
      </c>
      <c r="H147" s="10">
        <f t="shared" si="13"/>
        <v>109499.28240313477</v>
      </c>
      <c r="I147" s="10">
        <f t="shared" si="13"/>
        <v>2520008.5725339307</v>
      </c>
      <c r="J147" s="10">
        <f t="shared" si="13"/>
        <v>1.0697243295195142</v>
      </c>
      <c r="K147" s="10">
        <f t="shared" si="13"/>
        <v>265679.57409772748</v>
      </c>
      <c r="L147" s="10">
        <f t="shared" si="13"/>
        <v>5107.2281410519718</v>
      </c>
      <c r="M147" s="10">
        <f t="shared" si="13"/>
        <v>4641.8958683633964</v>
      </c>
      <c r="N147" s="10">
        <f t="shared" si="13"/>
        <v>5307.6810401223229</v>
      </c>
      <c r="O147" s="10">
        <f t="shared" si="13"/>
        <v>7659.8268113063314</v>
      </c>
      <c r="P147" s="10">
        <f t="shared" si="11"/>
        <v>773.80243369866002</v>
      </c>
      <c r="Q147" s="10">
        <f t="shared" si="11"/>
        <v>79.468969419036853</v>
      </c>
      <c r="R147" s="10">
        <f t="shared" si="11"/>
        <v>14681829.663773011</v>
      </c>
      <c r="S147" s="10">
        <f t="shared" si="11"/>
        <v>10684.017627279274</v>
      </c>
      <c r="T147" s="10">
        <f t="shared" si="11"/>
        <v>15270.795055364724</v>
      </c>
      <c r="U147" s="10">
        <f t="shared" si="10"/>
        <v>169056.9226255219</v>
      </c>
      <c r="V147" s="10">
        <f t="shared" si="10"/>
        <v>-1052030.1057456136</v>
      </c>
      <c r="W147" s="10">
        <f t="shared" si="10"/>
        <v>1360.4341799480026</v>
      </c>
      <c r="X147" s="10">
        <f t="shared" si="10"/>
        <v>-6305.8006481785269</v>
      </c>
      <c r="Y147" s="10">
        <f t="shared" si="10"/>
        <v>575358.1825599143</v>
      </c>
      <c r="Z147" s="10">
        <f t="shared" si="10"/>
        <v>17883.726549970776</v>
      </c>
      <c r="AA147" s="20"/>
      <c r="AB147" s="10">
        <v>2094759.4184989587</v>
      </c>
      <c r="AC147" s="10">
        <v>34.937558923526375</v>
      </c>
      <c r="AD147" s="10">
        <v>3.4718081035984755E-2</v>
      </c>
      <c r="AE147" s="10">
        <v>280717.86241167085</v>
      </c>
      <c r="AF147" s="10">
        <v>4625705.1495330352</v>
      </c>
      <c r="AG147" s="10">
        <v>2.7488351201256109</v>
      </c>
      <c r="AH147" s="10">
        <v>462029.83636105544</v>
      </c>
      <c r="AI147" s="10">
        <v>14051.383712671744</v>
      </c>
      <c r="AJ147" s="10">
        <v>11142.454676907952</v>
      </c>
      <c r="AK147" s="10">
        <v>14408.277554326964</v>
      </c>
      <c r="AL147" s="10">
        <v>22566.981390939687</v>
      </c>
      <c r="AM147" s="10">
        <v>16280.750453473889</v>
      </c>
      <c r="AN147" s="10">
        <v>426.61955599630005</v>
      </c>
      <c r="AO147" s="10">
        <v>44431539.357599519</v>
      </c>
      <c r="AP147" s="10">
        <v>2690972.6049206099</v>
      </c>
      <c r="AQ147" s="10">
        <v>3809069.1571674915</v>
      </c>
      <c r="AR147" s="10">
        <v>738267.29110737611</v>
      </c>
      <c r="AS147" s="10">
        <v>92429460.890113339</v>
      </c>
      <c r="AT147" s="10">
        <v>104165.36325714672</v>
      </c>
      <c r="AU147" s="10">
        <v>153615.06462322522</v>
      </c>
      <c r="AV147" s="10">
        <v>1123810.2824327308</v>
      </c>
      <c r="AW147" s="10">
        <v>38787.454119431466</v>
      </c>
      <c r="AX147" s="20"/>
      <c r="AY147" s="10">
        <v>-534816.47982758668</v>
      </c>
      <c r="AZ147" s="10">
        <v>29.314113398829843</v>
      </c>
      <c r="BA147" s="10">
        <v>2.4405488706546553E-2</v>
      </c>
      <c r="BB147" s="10">
        <v>171218.58000853608</v>
      </c>
      <c r="BC147" s="10">
        <v>2105696.5769991046</v>
      </c>
      <c r="BD147" s="10">
        <v>1.6791107906060967</v>
      </c>
      <c r="BE147" s="10">
        <v>196350.26226332795</v>
      </c>
      <c r="BF147" s="10">
        <v>8944.1555716197727</v>
      </c>
      <c r="BG147" s="10">
        <v>6500.5588085445552</v>
      </c>
      <c r="BH147" s="10">
        <v>9100.5965142046407</v>
      </c>
      <c r="BI147" s="10">
        <v>14907.154579633356</v>
      </c>
      <c r="BJ147" s="10">
        <v>15506.948019775229</v>
      </c>
      <c r="BK147" s="10">
        <v>347.1505865772632</v>
      </c>
      <c r="BL147" s="10">
        <v>29749709.693826508</v>
      </c>
      <c r="BM147" s="10">
        <v>2680288.5872933306</v>
      </c>
      <c r="BN147" s="10">
        <v>3793798.3621121268</v>
      </c>
      <c r="BO147" s="10">
        <v>569210.36848185421</v>
      </c>
      <c r="BP147" s="10">
        <v>93481490.995858952</v>
      </c>
      <c r="BQ147" s="10">
        <v>102804.92907719871</v>
      </c>
      <c r="BR147" s="10">
        <v>159920.86527140375</v>
      </c>
      <c r="BS147" s="10">
        <v>548452.09987281647</v>
      </c>
      <c r="BT147" s="10">
        <v>20903.727569460691</v>
      </c>
      <c r="BU147" s="20"/>
    </row>
    <row r="148" spans="2:73" x14ac:dyDescent="0.2">
      <c r="B148" s="7" t="s">
        <v>52</v>
      </c>
      <c r="C148" s="11">
        <v>1</v>
      </c>
      <c r="D148" s="19"/>
      <c r="E148" s="8">
        <f t="shared" si="14"/>
        <v>-327755.58561602695</v>
      </c>
      <c r="F148" s="8">
        <f t="shared" si="14"/>
        <v>-0.14323174784387716</v>
      </c>
      <c r="G148" s="8">
        <f t="shared" si="13"/>
        <v>-5.6935987932716682E-5</v>
      </c>
      <c r="H148" s="8">
        <f t="shared" si="13"/>
        <v>202.38783516213698</v>
      </c>
      <c r="I148" s="8">
        <f t="shared" si="13"/>
        <v>52672.481493067098</v>
      </c>
      <c r="J148" s="8">
        <f t="shared" si="13"/>
        <v>2.312819185922288E-2</v>
      </c>
      <c r="K148" s="8">
        <f t="shared" si="13"/>
        <v>12813.763632624446</v>
      </c>
      <c r="L148" s="8">
        <f t="shared" si="13"/>
        <v>55.864292576679873</v>
      </c>
      <c r="M148" s="8">
        <f t="shared" si="13"/>
        <v>-0.38936254515635937</v>
      </c>
      <c r="N148" s="8">
        <f t="shared" si="13"/>
        <v>58.288248870237169</v>
      </c>
      <c r="O148" s="8">
        <f t="shared" si="13"/>
        <v>-140.93287564777688</v>
      </c>
      <c r="P148" s="8">
        <f t="shared" si="11"/>
        <v>-93.172981113711671</v>
      </c>
      <c r="Q148" s="8">
        <f t="shared" si="11"/>
        <v>-2.5018769184050278</v>
      </c>
      <c r="R148" s="8">
        <f t="shared" si="11"/>
        <v>-1446632.8198938523</v>
      </c>
      <c r="S148" s="8">
        <f t="shared" si="11"/>
        <v>-20477.72399202823</v>
      </c>
      <c r="T148" s="8">
        <f t="shared" si="11"/>
        <v>-29384.284767092729</v>
      </c>
      <c r="U148" s="8">
        <f t="shared" si="10"/>
        <v>-2242.7860620205465</v>
      </c>
      <c r="V148" s="8">
        <f t="shared" si="10"/>
        <v>-811499.70634346642</v>
      </c>
      <c r="W148" s="8">
        <f t="shared" si="10"/>
        <v>-10053.232432924533</v>
      </c>
      <c r="X148" s="8">
        <f t="shared" si="10"/>
        <v>-2960.0382325843611</v>
      </c>
      <c r="Y148" s="8">
        <f t="shared" si="10"/>
        <v>12115.087648618362</v>
      </c>
      <c r="Z148" s="8">
        <f t="shared" si="10"/>
        <v>247.95765337377998</v>
      </c>
      <c r="AA148" s="20"/>
      <c r="AB148" s="8">
        <v>-354496.40960740624</v>
      </c>
      <c r="AC148" s="8">
        <v>1.3224739220976145</v>
      </c>
      <c r="AD148" s="8">
        <v>1.1633384473946117E-3</v>
      </c>
      <c r="AE148" s="8">
        <v>8763.3168355889393</v>
      </c>
      <c r="AF148" s="8">
        <v>157957.31034302237</v>
      </c>
      <c r="AG148" s="8">
        <v>0.10708373138952772</v>
      </c>
      <c r="AH148" s="8">
        <v>22631.276745790845</v>
      </c>
      <c r="AI148" s="8">
        <v>503.07207115766852</v>
      </c>
      <c r="AJ148" s="8">
        <v>324.63857788207144</v>
      </c>
      <c r="AK148" s="8">
        <v>513.31807458046933</v>
      </c>
      <c r="AL148" s="8">
        <v>604.42485333389106</v>
      </c>
      <c r="AM148" s="8">
        <v>682.17441987504947</v>
      </c>
      <c r="AN148" s="8">
        <v>14.855652410458131</v>
      </c>
      <c r="AO148" s="8">
        <v>40852.664797473328</v>
      </c>
      <c r="AP148" s="8">
        <v>113536.70537263835</v>
      </c>
      <c r="AQ148" s="8">
        <v>160305.63333851358</v>
      </c>
      <c r="AR148" s="8">
        <v>26217.732362072173</v>
      </c>
      <c r="AS148" s="8">
        <v>3862574.8434494818</v>
      </c>
      <c r="AT148" s="8">
        <v>-4912.9859790645969</v>
      </c>
      <c r="AU148" s="8">
        <v>5036.0050309858243</v>
      </c>
      <c r="AV148" s="8">
        <v>39537.692642259171</v>
      </c>
      <c r="AW148" s="8">
        <v>1293.144031846814</v>
      </c>
      <c r="AX148" s="20"/>
      <c r="AY148" s="8">
        <v>-26740.823991379308</v>
      </c>
      <c r="AZ148" s="8">
        <v>1.4657056699414917</v>
      </c>
      <c r="BA148" s="8">
        <v>1.2202744353273284E-3</v>
      </c>
      <c r="BB148" s="8">
        <v>8560.9290004268023</v>
      </c>
      <c r="BC148" s="8">
        <v>105284.82884995527</v>
      </c>
      <c r="BD148" s="8">
        <v>8.3955539530304837E-2</v>
      </c>
      <c r="BE148" s="8">
        <v>9817.5131131663984</v>
      </c>
      <c r="BF148" s="8">
        <v>447.20777858098864</v>
      </c>
      <c r="BG148" s="8">
        <v>325.0279404272278</v>
      </c>
      <c r="BH148" s="8">
        <v>455.02982571023216</v>
      </c>
      <c r="BI148" s="8">
        <v>745.35772898166795</v>
      </c>
      <c r="BJ148" s="8">
        <v>775.34740098876114</v>
      </c>
      <c r="BK148" s="8">
        <v>17.357529328863158</v>
      </c>
      <c r="BL148" s="8">
        <v>1487485.4846913256</v>
      </c>
      <c r="BM148" s="8">
        <v>134014.42936466658</v>
      </c>
      <c r="BN148" s="8">
        <v>189689.91810560631</v>
      </c>
      <c r="BO148" s="8">
        <v>28460.518424092719</v>
      </c>
      <c r="BP148" s="8">
        <v>4674074.5497929482</v>
      </c>
      <c r="BQ148" s="8">
        <v>5140.2464538599361</v>
      </c>
      <c r="BR148" s="8">
        <v>7996.0432635701854</v>
      </c>
      <c r="BS148" s="8">
        <v>27422.604993640809</v>
      </c>
      <c r="BT148" s="8">
        <v>1045.186378473034</v>
      </c>
      <c r="BU148" s="20"/>
    </row>
    <row r="149" spans="2:73" x14ac:dyDescent="0.2">
      <c r="B149" s="4" t="s">
        <v>52</v>
      </c>
      <c r="C149" s="12">
        <v>2</v>
      </c>
      <c r="D149" s="19"/>
      <c r="E149" s="9">
        <f t="shared" si="14"/>
        <v>-129239.6084651878</v>
      </c>
      <c r="F149" s="9">
        <f t="shared" si="14"/>
        <v>0.23296959097124548</v>
      </c>
      <c r="G149" s="9">
        <f t="shared" si="13"/>
        <v>5.835881609925664E-4</v>
      </c>
      <c r="H149" s="9">
        <f t="shared" si="13"/>
        <v>6509.3952572642738</v>
      </c>
      <c r="I149" s="9">
        <f t="shared" si="13"/>
        <v>193176.72797213422</v>
      </c>
      <c r="J149" s="9">
        <f t="shared" si="13"/>
        <v>8.2054586801445784E-2</v>
      </c>
      <c r="K149" s="9">
        <f t="shared" si="13"/>
        <v>26030.234245066888</v>
      </c>
      <c r="L149" s="9">
        <f t="shared" si="13"/>
        <v>346.18868371135943</v>
      </c>
      <c r="M149" s="9">
        <f t="shared" si="13"/>
        <v>283.1160173666874</v>
      </c>
      <c r="N149" s="9">
        <f t="shared" si="13"/>
        <v>360.02552946247431</v>
      </c>
      <c r="O149" s="9">
        <f t="shared" si="13"/>
        <v>360.1124774454463</v>
      </c>
      <c r="P149" s="9">
        <f t="shared" si="11"/>
        <v>-23.233952050923563</v>
      </c>
      <c r="Q149" s="9">
        <f t="shared" si="11"/>
        <v>3.0066947964299473</v>
      </c>
      <c r="R149" s="9">
        <f t="shared" si="11"/>
        <v>-189733.84305770509</v>
      </c>
      <c r="S149" s="9">
        <f t="shared" si="11"/>
        <v>-14994.950333856454</v>
      </c>
      <c r="T149" s="9">
        <f t="shared" si="11"/>
        <v>-21521.846619585471</v>
      </c>
      <c r="U149" s="9">
        <f t="shared" si="10"/>
        <v>8614.9322594589103</v>
      </c>
      <c r="V149" s="9">
        <f t="shared" si="10"/>
        <v>-684796.49366593361</v>
      </c>
      <c r="W149" s="9">
        <f t="shared" si="10"/>
        <v>-7564.8952961390642</v>
      </c>
      <c r="X149" s="9">
        <f t="shared" si="10"/>
        <v>-2655.7332925487244</v>
      </c>
      <c r="Y149" s="9">
        <f t="shared" si="10"/>
        <v>43843.840153426732</v>
      </c>
      <c r="Z149" s="9">
        <f t="shared" si="10"/>
        <v>1289.3314981925596</v>
      </c>
      <c r="AA149" s="20"/>
      <c r="AB149" s="9">
        <v>-182721.25644794642</v>
      </c>
      <c r="AC149" s="9">
        <v>3.1643809308542288</v>
      </c>
      <c r="AD149" s="9">
        <v>3.0241370316472231E-3</v>
      </c>
      <c r="AE149" s="9">
        <v>23631.253258117878</v>
      </c>
      <c r="AF149" s="9">
        <v>403746.38567204477</v>
      </c>
      <c r="AG149" s="9">
        <v>0.24996566586205546</v>
      </c>
      <c r="AH149" s="9">
        <v>45665.260471399684</v>
      </c>
      <c r="AI149" s="9">
        <v>1240.6042408733367</v>
      </c>
      <c r="AJ149" s="9">
        <v>933.17189822114301</v>
      </c>
      <c r="AK149" s="9">
        <v>1270.0851808829386</v>
      </c>
      <c r="AL149" s="9">
        <v>1850.8279354087822</v>
      </c>
      <c r="AM149" s="9">
        <v>1527.4608499265987</v>
      </c>
      <c r="AN149" s="9">
        <v>37.721753454156264</v>
      </c>
      <c r="AO149" s="9">
        <v>2785237.1263249461</v>
      </c>
      <c r="AP149" s="9">
        <v>253033.9083954767</v>
      </c>
      <c r="AQ149" s="9">
        <v>357857.98959162715</v>
      </c>
      <c r="AR149" s="9">
        <v>65535.969107644349</v>
      </c>
      <c r="AS149" s="9">
        <v>8663352.6059199627</v>
      </c>
      <c r="AT149" s="9">
        <v>2715.5976115808076</v>
      </c>
      <c r="AU149" s="9">
        <v>13336.353234591646</v>
      </c>
      <c r="AV149" s="9">
        <v>98689.05014070835</v>
      </c>
      <c r="AW149" s="9">
        <v>3379.7042551386276</v>
      </c>
      <c r="AX149" s="20"/>
      <c r="AY149" s="9">
        <v>-53481.647982758615</v>
      </c>
      <c r="AZ149" s="9">
        <v>2.9314113398829833</v>
      </c>
      <c r="BA149" s="9">
        <v>2.4405488706546567E-3</v>
      </c>
      <c r="BB149" s="9">
        <v>17121.858000853605</v>
      </c>
      <c r="BC149" s="9">
        <v>210569.65769991055</v>
      </c>
      <c r="BD149" s="9">
        <v>0.16791107906060967</v>
      </c>
      <c r="BE149" s="9">
        <v>19635.026226332797</v>
      </c>
      <c r="BF149" s="9">
        <v>894.41555716197729</v>
      </c>
      <c r="BG149" s="9">
        <v>650.05588085445561</v>
      </c>
      <c r="BH149" s="9">
        <v>910.05965142046432</v>
      </c>
      <c r="BI149" s="9">
        <v>1490.7154579633359</v>
      </c>
      <c r="BJ149" s="9">
        <v>1550.6948019775223</v>
      </c>
      <c r="BK149" s="9">
        <v>34.715058657726317</v>
      </c>
      <c r="BL149" s="9">
        <v>2974970.9693826512</v>
      </c>
      <c r="BM149" s="9">
        <v>268028.85872933315</v>
      </c>
      <c r="BN149" s="9">
        <v>379379.83621121262</v>
      </c>
      <c r="BO149" s="9">
        <v>56921.036848185438</v>
      </c>
      <c r="BP149" s="9">
        <v>9348149.0995858964</v>
      </c>
      <c r="BQ149" s="9">
        <v>10280.492907719872</v>
      </c>
      <c r="BR149" s="9">
        <v>15992.086527140371</v>
      </c>
      <c r="BS149" s="9">
        <v>54845.209987281618</v>
      </c>
      <c r="BT149" s="9">
        <v>2090.372756946068</v>
      </c>
      <c r="BU149" s="20"/>
    </row>
    <row r="150" spans="2:73" x14ac:dyDescent="0.2">
      <c r="B150" s="4" t="s">
        <v>52</v>
      </c>
      <c r="C150" s="12">
        <v>3</v>
      </c>
      <c r="D150" s="19"/>
      <c r="E150" s="9">
        <f t="shared" si="14"/>
        <v>104596.60779752937</v>
      </c>
      <c r="F150" s="9">
        <f t="shared" si="14"/>
        <v>0.60919191512742099</v>
      </c>
      <c r="G150" s="9">
        <f t="shared" si="13"/>
        <v>1.2241417170599034E-3</v>
      </c>
      <c r="H150" s="9">
        <f t="shared" si="13"/>
        <v>12816.638172426839</v>
      </c>
      <c r="I150" s="9">
        <f t="shared" si="13"/>
        <v>333684.44606520806</v>
      </c>
      <c r="J150" s="9">
        <f t="shared" si="13"/>
        <v>0.14098244466067272</v>
      </c>
      <c r="K150" s="9">
        <f t="shared" si="13"/>
        <v>39246.714317691964</v>
      </c>
      <c r="L150" s="9">
        <f t="shared" si="13"/>
        <v>636.52335628806009</v>
      </c>
      <c r="M150" s="9">
        <f t="shared" si="13"/>
        <v>566.63274082154771</v>
      </c>
      <c r="N150" s="9">
        <f t="shared" si="13"/>
        <v>661.77344633273265</v>
      </c>
      <c r="O150" s="9">
        <f t="shared" si="13"/>
        <v>861.18585979770523</v>
      </c>
      <c r="P150" s="9">
        <f t="shared" si="11"/>
        <v>46.711686835386445</v>
      </c>
      <c r="Q150" s="9">
        <f t="shared" si="11"/>
        <v>8.5156160780255519</v>
      </c>
      <c r="R150" s="9">
        <f t="shared" si="11"/>
        <v>1067291.6730485223</v>
      </c>
      <c r="S150" s="9">
        <f t="shared" si="11"/>
        <v>-9511.0967258809833</v>
      </c>
      <c r="T150" s="9">
        <f t="shared" si="11"/>
        <v>-13657.859786672634</v>
      </c>
      <c r="U150" s="9">
        <f t="shared" si="10"/>
        <v>19473.114397439465</v>
      </c>
      <c r="V150" s="9">
        <f t="shared" si="10"/>
        <v>-558053.74800927378</v>
      </c>
      <c r="W150" s="9">
        <f t="shared" si="10"/>
        <v>-5075.9742490633835</v>
      </c>
      <c r="X150" s="9">
        <f t="shared" si="10"/>
        <v>-2351.3135051328609</v>
      </c>
      <c r="Y150" s="9">
        <f t="shared" si="10"/>
        <v>75573.353802046782</v>
      </c>
      <c r="Z150" s="9">
        <f t="shared" si="10"/>
        <v>2330.7355515663953</v>
      </c>
      <c r="AA150" s="20"/>
      <c r="AB150" s="9">
        <v>24374.135823391436</v>
      </c>
      <c r="AC150" s="9">
        <v>5.0063089249518935</v>
      </c>
      <c r="AD150" s="9">
        <v>4.8849650230418868E-3</v>
      </c>
      <c r="AE150" s="9">
        <v>38499.425173707255</v>
      </c>
      <c r="AF150" s="9">
        <v>649538.9326150741</v>
      </c>
      <c r="AG150" s="9">
        <v>0.39284906325158719</v>
      </c>
      <c r="AH150" s="9">
        <v>68699.253657191177</v>
      </c>
      <c r="AI150" s="9">
        <v>1978.1466920310263</v>
      </c>
      <c r="AJ150" s="9">
        <v>1541.7165621032314</v>
      </c>
      <c r="AK150" s="9">
        <v>2026.8629234634291</v>
      </c>
      <c r="AL150" s="9">
        <v>3097.2590467427085</v>
      </c>
      <c r="AM150" s="9">
        <v>2372.753889801671</v>
      </c>
      <c r="AN150" s="9">
        <v>60.588204064615013</v>
      </c>
      <c r="AO150" s="9">
        <v>5529748.1271224972</v>
      </c>
      <c r="AP150" s="9">
        <v>392532.1913681188</v>
      </c>
      <c r="AQ150" s="9">
        <v>555411.89453014615</v>
      </c>
      <c r="AR150" s="9">
        <v>104854.66966971759</v>
      </c>
      <c r="AS150" s="9">
        <v>13464169.901369574</v>
      </c>
      <c r="AT150" s="9">
        <v>10344.765112516427</v>
      </c>
      <c r="AU150" s="9">
        <v>21636.816285577697</v>
      </c>
      <c r="AV150" s="9">
        <v>157841.16878296924</v>
      </c>
      <c r="AW150" s="9">
        <v>5466.2946869854986</v>
      </c>
      <c r="AX150" s="20"/>
      <c r="AY150" s="9">
        <v>-80222.471974137938</v>
      </c>
      <c r="AZ150" s="9">
        <v>4.3971170098244725</v>
      </c>
      <c r="BA150" s="9">
        <v>3.6608233059819834E-3</v>
      </c>
      <c r="BB150" s="9">
        <v>25682.787001280416</v>
      </c>
      <c r="BC150" s="9">
        <v>315854.48654986604</v>
      </c>
      <c r="BD150" s="9">
        <v>0.25186661859091447</v>
      </c>
      <c r="BE150" s="9">
        <v>29452.539339499217</v>
      </c>
      <c r="BF150" s="9">
        <v>1341.6233357429662</v>
      </c>
      <c r="BG150" s="9">
        <v>975.08382128168364</v>
      </c>
      <c r="BH150" s="9">
        <v>1365.0894771306964</v>
      </c>
      <c r="BI150" s="9">
        <v>2236.0731869450033</v>
      </c>
      <c r="BJ150" s="9">
        <v>2326.0422029662845</v>
      </c>
      <c r="BK150" s="9">
        <v>52.072587986589461</v>
      </c>
      <c r="BL150" s="9">
        <v>4462456.4540739749</v>
      </c>
      <c r="BM150" s="9">
        <v>402043.28809399978</v>
      </c>
      <c r="BN150" s="9">
        <v>569069.75431681878</v>
      </c>
      <c r="BO150" s="9">
        <v>85381.555272278129</v>
      </c>
      <c r="BP150" s="9">
        <v>14022223.649378847</v>
      </c>
      <c r="BQ150" s="9">
        <v>15420.73936157981</v>
      </c>
      <c r="BR150" s="9">
        <v>23988.129790710558</v>
      </c>
      <c r="BS150" s="9">
        <v>82267.814980922456</v>
      </c>
      <c r="BT150" s="9">
        <v>3135.5591354191033</v>
      </c>
      <c r="BU150" s="20"/>
    </row>
    <row r="151" spans="2:73" x14ac:dyDescent="0.2">
      <c r="B151" s="4" t="s">
        <v>52</v>
      </c>
      <c r="C151" s="12">
        <v>4</v>
      </c>
      <c r="D151" s="19"/>
      <c r="E151" s="9">
        <f t="shared" si="14"/>
        <v>303112.58494837064</v>
      </c>
      <c r="F151" s="9">
        <f t="shared" si="14"/>
        <v>0.98539325394255961</v>
      </c>
      <c r="G151" s="9">
        <f t="shared" si="13"/>
        <v>1.8646658659852017E-3</v>
      </c>
      <c r="H151" s="9">
        <f t="shared" si="13"/>
        <v>19123.645594529131</v>
      </c>
      <c r="I151" s="9">
        <f t="shared" si="13"/>
        <v>474188.69254427758</v>
      </c>
      <c r="J151" s="9">
        <f t="shared" si="13"/>
        <v>0.19990883960289701</v>
      </c>
      <c r="K151" s="9">
        <f t="shared" si="13"/>
        <v>52463.184930134608</v>
      </c>
      <c r="L151" s="9">
        <f t="shared" si="13"/>
        <v>926.84774742274772</v>
      </c>
      <c r="M151" s="9">
        <f t="shared" si="13"/>
        <v>850.1381207333975</v>
      </c>
      <c r="N151" s="9">
        <f t="shared" si="13"/>
        <v>963.51072692497723</v>
      </c>
      <c r="O151" s="9">
        <f t="shared" si="13"/>
        <v>1362.2312128909384</v>
      </c>
      <c r="P151" s="9">
        <f t="shared" si="11"/>
        <v>116.65071589818399</v>
      </c>
      <c r="Q151" s="9">
        <f t="shared" si="11"/>
        <v>14.024187792860729</v>
      </c>
      <c r="R151" s="9">
        <f t="shared" si="11"/>
        <v>2324190.6498846915</v>
      </c>
      <c r="S151" s="9">
        <f t="shared" si="11"/>
        <v>-4028.3230677077081</v>
      </c>
      <c r="T151" s="9">
        <f t="shared" si="11"/>
        <v>-5795.4216391637456</v>
      </c>
      <c r="U151" s="9">
        <f t="shared" si="10"/>
        <v>30330.832718919235</v>
      </c>
      <c r="V151" s="9">
        <f t="shared" si="10"/>
        <v>-431350.53533168882</v>
      </c>
      <c r="W151" s="9">
        <f t="shared" si="10"/>
        <v>-2587.6371122778328</v>
      </c>
      <c r="X151" s="9">
        <f t="shared" si="10"/>
        <v>-2047.0085650971378</v>
      </c>
      <c r="Y151" s="9">
        <f t="shared" si="10"/>
        <v>107302.10630685574</v>
      </c>
      <c r="Z151" s="9">
        <f t="shared" si="10"/>
        <v>3372.1093963851963</v>
      </c>
      <c r="AA151" s="20"/>
      <c r="AB151" s="9">
        <v>196149.28898285341</v>
      </c>
      <c r="AC151" s="9">
        <v>6.8482159337085262</v>
      </c>
      <c r="AD151" s="9">
        <v>6.7457636072945151E-3</v>
      </c>
      <c r="AE151" s="9">
        <v>53367.36159623634</v>
      </c>
      <c r="AF151" s="9">
        <v>895328.00794409867</v>
      </c>
      <c r="AG151" s="9">
        <v>0.53573099772411636</v>
      </c>
      <c r="AH151" s="9">
        <v>91733.237382800202</v>
      </c>
      <c r="AI151" s="9">
        <v>2715.6788617467023</v>
      </c>
      <c r="AJ151" s="9">
        <v>2150.2498824423087</v>
      </c>
      <c r="AK151" s="9">
        <v>2783.6300297659059</v>
      </c>
      <c r="AL151" s="9">
        <v>4343.6621288176102</v>
      </c>
      <c r="AM151" s="9">
        <v>3218.0403198532285</v>
      </c>
      <c r="AN151" s="9">
        <v>83.454305108313363</v>
      </c>
      <c r="AO151" s="9">
        <v>8274132.5886499938</v>
      </c>
      <c r="AP151" s="9">
        <v>532029.39439095859</v>
      </c>
      <c r="AQ151" s="9">
        <v>752964.25078326149</v>
      </c>
      <c r="AR151" s="9">
        <v>144172.90641529011</v>
      </c>
      <c r="AS151" s="9">
        <v>18264947.663840104</v>
      </c>
      <c r="AT151" s="9">
        <v>17973.348703161912</v>
      </c>
      <c r="AU151" s="9">
        <v>29937.164489183604</v>
      </c>
      <c r="AV151" s="9">
        <v>216992.52628141898</v>
      </c>
      <c r="AW151" s="9">
        <v>7552.8549102773322</v>
      </c>
      <c r="AX151" s="20"/>
      <c r="AY151" s="9">
        <v>-106963.29596551723</v>
      </c>
      <c r="AZ151" s="9">
        <v>5.8628226797659666</v>
      </c>
      <c r="BA151" s="9">
        <v>4.8810977413093135E-3</v>
      </c>
      <c r="BB151" s="9">
        <v>34243.716001707209</v>
      </c>
      <c r="BC151" s="9">
        <v>421139.31539982109</v>
      </c>
      <c r="BD151" s="9">
        <v>0.33582215812121935</v>
      </c>
      <c r="BE151" s="9">
        <v>39270.052452665594</v>
      </c>
      <c r="BF151" s="9">
        <v>1788.8311143239546</v>
      </c>
      <c r="BG151" s="9">
        <v>1300.1117617089112</v>
      </c>
      <c r="BH151" s="9">
        <v>1820.1193028409286</v>
      </c>
      <c r="BI151" s="9">
        <v>2981.4309159266718</v>
      </c>
      <c r="BJ151" s="9">
        <v>3101.3896039550445</v>
      </c>
      <c r="BK151" s="9">
        <v>69.430117315452634</v>
      </c>
      <c r="BL151" s="9">
        <v>5949941.9387653023</v>
      </c>
      <c r="BM151" s="9">
        <v>536057.7174586663</v>
      </c>
      <c r="BN151" s="9">
        <v>758759.67242242524</v>
      </c>
      <c r="BO151" s="9">
        <v>113842.07369637088</v>
      </c>
      <c r="BP151" s="9">
        <v>18696298.199171793</v>
      </c>
      <c r="BQ151" s="9">
        <v>20560.985815439744</v>
      </c>
      <c r="BR151" s="9">
        <v>31984.173054280742</v>
      </c>
      <c r="BS151" s="9">
        <v>109690.41997456324</v>
      </c>
      <c r="BT151" s="9">
        <v>4180.7455138921359</v>
      </c>
      <c r="BU151" s="20"/>
    </row>
    <row r="152" spans="2:73" x14ac:dyDescent="0.2">
      <c r="B152" s="4" t="s">
        <v>52</v>
      </c>
      <c r="C152" s="12">
        <v>5</v>
      </c>
      <c r="D152" s="19"/>
      <c r="E152" s="9">
        <f t="shared" si="14"/>
        <v>572269.04032295325</v>
      </c>
      <c r="F152" s="9">
        <f t="shared" si="14"/>
        <v>1.3740839845986974</v>
      </c>
      <c r="G152" s="9">
        <f t="shared" si="13"/>
        <v>2.5188877600525097E-3</v>
      </c>
      <c r="H152" s="9">
        <f t="shared" si="13"/>
        <v>25605.262744691405</v>
      </c>
      <c r="I152" s="9">
        <f t="shared" si="13"/>
        <v>616996.78021234763</v>
      </c>
      <c r="J152" s="9">
        <f t="shared" si="13"/>
        <v>0.25965436321212121</v>
      </c>
      <c r="K152" s="9">
        <f t="shared" si="13"/>
        <v>65706.354102759331</v>
      </c>
      <c r="L152" s="9">
        <f t="shared" si="13"/>
        <v>1220.7876124994345</v>
      </c>
      <c r="M152" s="9">
        <f t="shared" si="13"/>
        <v>1140.7842474382476</v>
      </c>
      <c r="N152" s="9">
        <f t="shared" si="13"/>
        <v>1269.1004072952228</v>
      </c>
      <c r="O152" s="9">
        <f t="shared" si="13"/>
        <v>1873.4822299931757</v>
      </c>
      <c r="P152" s="9">
        <f t="shared" si="11"/>
        <v>190.46162353447835</v>
      </c>
      <c r="Q152" s="9">
        <f t="shared" si="11"/>
        <v>19.66054194945589</v>
      </c>
      <c r="R152" s="9">
        <f t="shared" si="11"/>
        <v>3602825.2829908682</v>
      </c>
      <c r="S152" s="9">
        <f t="shared" si="11"/>
        <v>2000.853240265511</v>
      </c>
      <c r="T152" s="9">
        <f t="shared" si="11"/>
        <v>2852.8856437454233</v>
      </c>
      <c r="U152" s="9">
        <f t="shared" si="10"/>
        <v>41667.094631899119</v>
      </c>
      <c r="V152" s="9">
        <f t="shared" si="10"/>
        <v>-286159.93067511171</v>
      </c>
      <c r="W152" s="9">
        <f t="shared" si="10"/>
        <v>9.2773947977111675</v>
      </c>
      <c r="X152" s="9">
        <f t="shared" si="10"/>
        <v>-1621.6499751814335</v>
      </c>
      <c r="Y152" s="9">
        <f t="shared" si="10"/>
        <v>139580.56368047462</v>
      </c>
      <c r="Z152" s="9">
        <f t="shared" si="10"/>
        <v>4437.1728622589953</v>
      </c>
      <c r="AA152" s="20"/>
      <c r="AB152" s="9">
        <v>438564.92036605655</v>
      </c>
      <c r="AC152" s="9">
        <v>8.7026123343061581</v>
      </c>
      <c r="AD152" s="9">
        <v>8.620259936689148E-3</v>
      </c>
      <c r="AE152" s="9">
        <v>68409.907746825425</v>
      </c>
      <c r="AF152" s="9">
        <v>1143420.9244621238</v>
      </c>
      <c r="AG152" s="9">
        <v>0.67943206086364538</v>
      </c>
      <c r="AH152" s="9">
        <v>114793.91966859132</v>
      </c>
      <c r="AI152" s="9">
        <v>3456.8265054043777</v>
      </c>
      <c r="AJ152" s="9">
        <v>2765.9239495743864</v>
      </c>
      <c r="AK152" s="9">
        <v>3544.249535846383</v>
      </c>
      <c r="AL152" s="9">
        <v>5600.2708749015146</v>
      </c>
      <c r="AM152" s="9">
        <v>4067.1986284782856</v>
      </c>
      <c r="AN152" s="9">
        <v>106.44818859377169</v>
      </c>
      <c r="AO152" s="9">
        <v>11040252.706447495</v>
      </c>
      <c r="AP152" s="9">
        <v>672073.00006359816</v>
      </c>
      <c r="AQ152" s="9">
        <v>951302.47617177712</v>
      </c>
      <c r="AR152" s="9">
        <v>183969.68675236267</v>
      </c>
      <c r="AS152" s="9">
        <v>23084212.818289626</v>
      </c>
      <c r="AT152" s="9">
        <v>25710.50966409739</v>
      </c>
      <c r="AU152" s="9">
        <v>38358.566342669503</v>
      </c>
      <c r="AV152" s="9">
        <v>276693.58864867873</v>
      </c>
      <c r="AW152" s="9">
        <v>9663.104754624168</v>
      </c>
      <c r="AX152" s="20"/>
      <c r="AY152" s="9">
        <v>-133704.11995689667</v>
      </c>
      <c r="AZ152" s="9">
        <v>7.3285283497074607</v>
      </c>
      <c r="BA152" s="9">
        <v>6.1013721766366383E-3</v>
      </c>
      <c r="BB152" s="9">
        <v>42804.645002134021</v>
      </c>
      <c r="BC152" s="9">
        <v>526424.14424977615</v>
      </c>
      <c r="BD152" s="9">
        <v>0.41977769765152417</v>
      </c>
      <c r="BE152" s="9">
        <v>49087.565565831988</v>
      </c>
      <c r="BF152" s="9">
        <v>2236.0388929049432</v>
      </c>
      <c r="BG152" s="9">
        <v>1625.1397021361388</v>
      </c>
      <c r="BH152" s="9">
        <v>2275.1491285511602</v>
      </c>
      <c r="BI152" s="9">
        <v>3726.7886449083389</v>
      </c>
      <c r="BJ152" s="9">
        <v>3876.7370049438073</v>
      </c>
      <c r="BK152" s="9">
        <v>86.787646644315799</v>
      </c>
      <c r="BL152" s="9">
        <v>7437427.4234566269</v>
      </c>
      <c r="BM152" s="9">
        <v>670072.14682333264</v>
      </c>
      <c r="BN152" s="9">
        <v>948449.59052803169</v>
      </c>
      <c r="BO152" s="9">
        <v>142302.59212046355</v>
      </c>
      <c r="BP152" s="9">
        <v>23370372.748964738</v>
      </c>
      <c r="BQ152" s="9">
        <v>25701.232269299679</v>
      </c>
      <c r="BR152" s="9">
        <v>39980.216317850936</v>
      </c>
      <c r="BS152" s="9">
        <v>137113.02496820412</v>
      </c>
      <c r="BT152" s="9">
        <v>5225.9318923651726</v>
      </c>
      <c r="BU152" s="20"/>
    </row>
    <row r="153" spans="2:73" x14ac:dyDescent="0.2">
      <c r="B153" s="4" t="s">
        <v>52</v>
      </c>
      <c r="C153" s="12">
        <v>6</v>
      </c>
      <c r="D153" s="19"/>
      <c r="E153" s="9">
        <f t="shared" si="14"/>
        <v>770785.01747379475</v>
      </c>
      <c r="F153" s="9">
        <f t="shared" si="14"/>
        <v>1.7502853234138431</v>
      </c>
      <c r="G153" s="9">
        <f t="shared" si="13"/>
        <v>3.1594119089778071E-3</v>
      </c>
      <c r="H153" s="9">
        <f t="shared" si="13"/>
        <v>31912.270166793685</v>
      </c>
      <c r="I153" s="9">
        <f t="shared" si="13"/>
        <v>757501.02669141605</v>
      </c>
      <c r="J153" s="9">
        <f t="shared" si="13"/>
        <v>0.3185807581543455</v>
      </c>
      <c r="K153" s="9">
        <f t="shared" si="13"/>
        <v>78922.824715201918</v>
      </c>
      <c r="L153" s="9">
        <f t="shared" si="13"/>
        <v>1511.1120036341204</v>
      </c>
      <c r="M153" s="9">
        <f t="shared" si="13"/>
        <v>1424.2896273500951</v>
      </c>
      <c r="N153" s="9">
        <f t="shared" si="13"/>
        <v>1570.8376878874656</v>
      </c>
      <c r="O153" s="9">
        <f t="shared" si="13"/>
        <v>2374.5275830864102</v>
      </c>
      <c r="P153" s="9">
        <f t="shared" si="11"/>
        <v>260.40065259727271</v>
      </c>
      <c r="Q153" s="9">
        <f t="shared" si="11"/>
        <v>25.169113664291118</v>
      </c>
      <c r="R153" s="9">
        <f t="shared" si="11"/>
        <v>4859724.2598270439</v>
      </c>
      <c r="S153" s="9">
        <f t="shared" si="11"/>
        <v>7483.6268984380877</v>
      </c>
      <c r="T153" s="9">
        <f t="shared" si="11"/>
        <v>10715.323791254777</v>
      </c>
      <c r="U153" s="9">
        <f t="shared" si="10"/>
        <v>52524.812953378947</v>
      </c>
      <c r="V153" s="9">
        <f t="shared" si="10"/>
        <v>-159456.71799754351</v>
      </c>
      <c r="W153" s="9">
        <f t="shared" si="10"/>
        <v>2497.61453158324</v>
      </c>
      <c r="X153" s="9">
        <f t="shared" si="10"/>
        <v>-1317.3450351457213</v>
      </c>
      <c r="Y153" s="9">
        <f t="shared" si="10"/>
        <v>171309.31618528356</v>
      </c>
      <c r="Z153" s="9">
        <f t="shared" si="10"/>
        <v>5478.5467070777913</v>
      </c>
      <c r="AA153" s="20"/>
      <c r="AB153" s="9">
        <v>610340.07352551888</v>
      </c>
      <c r="AC153" s="9">
        <v>10.544519343062788</v>
      </c>
      <c r="AD153" s="9">
        <v>1.0481058520941774E-2</v>
      </c>
      <c r="AE153" s="9">
        <v>83277.844169354517</v>
      </c>
      <c r="AF153" s="9">
        <v>1389209.9997911481</v>
      </c>
      <c r="AG153" s="9">
        <v>0.82231399533617444</v>
      </c>
      <c r="AH153" s="9">
        <v>137827.90339420034</v>
      </c>
      <c r="AI153" s="9">
        <v>4194.3586751200528</v>
      </c>
      <c r="AJ153" s="9">
        <v>3374.4572699134624</v>
      </c>
      <c r="AK153" s="9">
        <v>4301.0166421488584</v>
      </c>
      <c r="AL153" s="9">
        <v>6846.6739569764168</v>
      </c>
      <c r="AM153" s="9">
        <v>4912.4850585298418</v>
      </c>
      <c r="AN153" s="9">
        <v>129.31428963747004</v>
      </c>
      <c r="AO153" s="9">
        <v>13784637.167974994</v>
      </c>
      <c r="AP153" s="9">
        <v>811570.20308643766</v>
      </c>
      <c r="AQ153" s="9">
        <v>1148854.8324248923</v>
      </c>
      <c r="AR153" s="9">
        <v>223287.9234979352</v>
      </c>
      <c r="AS153" s="9">
        <v>27884990.580760151</v>
      </c>
      <c r="AT153" s="9">
        <v>33339.09325474286</v>
      </c>
      <c r="AU153" s="9">
        <v>46658.914546275395</v>
      </c>
      <c r="AV153" s="9">
        <v>335844.94614712847</v>
      </c>
      <c r="AW153" s="9">
        <v>11749.664977915998</v>
      </c>
      <c r="AX153" s="20"/>
      <c r="AY153" s="9">
        <v>-160444.94394827588</v>
      </c>
      <c r="AZ153" s="9">
        <v>8.794234019648945</v>
      </c>
      <c r="BA153" s="9">
        <v>7.3216466119639667E-3</v>
      </c>
      <c r="BB153" s="9">
        <v>51365.574002560832</v>
      </c>
      <c r="BC153" s="9">
        <v>631708.97309973207</v>
      </c>
      <c r="BD153" s="9">
        <v>0.50373323718182894</v>
      </c>
      <c r="BE153" s="9">
        <v>58905.078678998434</v>
      </c>
      <c r="BF153" s="9">
        <v>2683.2466714859324</v>
      </c>
      <c r="BG153" s="9">
        <v>1950.1676425633673</v>
      </c>
      <c r="BH153" s="9">
        <v>2730.1789542613928</v>
      </c>
      <c r="BI153" s="9">
        <v>4472.1463738900065</v>
      </c>
      <c r="BJ153" s="9">
        <v>4652.0844059325691</v>
      </c>
      <c r="BK153" s="9">
        <v>104.14517597317892</v>
      </c>
      <c r="BL153" s="9">
        <v>8924912.9081479497</v>
      </c>
      <c r="BM153" s="9">
        <v>804086.57618799957</v>
      </c>
      <c r="BN153" s="9">
        <v>1138139.5086336376</v>
      </c>
      <c r="BO153" s="9">
        <v>170763.11054455626</v>
      </c>
      <c r="BP153" s="9">
        <v>28044447.298757695</v>
      </c>
      <c r="BQ153" s="9">
        <v>30841.47872315962</v>
      </c>
      <c r="BR153" s="9">
        <v>47976.259581421116</v>
      </c>
      <c r="BS153" s="9">
        <v>164535.62996184491</v>
      </c>
      <c r="BT153" s="9">
        <v>6271.1182708382066</v>
      </c>
      <c r="BU153" s="20"/>
    </row>
    <row r="154" spans="2:73" x14ac:dyDescent="0.2">
      <c r="B154" s="4" t="s">
        <v>52</v>
      </c>
      <c r="C154" s="12">
        <v>7</v>
      </c>
      <c r="D154" s="19"/>
      <c r="E154" s="9">
        <f t="shared" si="14"/>
        <v>1004621.2337365074</v>
      </c>
      <c r="F154" s="9">
        <f t="shared" si="14"/>
        <v>2.1265076475699853</v>
      </c>
      <c r="G154" s="9">
        <f t="shared" si="13"/>
        <v>3.7999654650451124E-3</v>
      </c>
      <c r="H154" s="9">
        <f t="shared" si="13"/>
        <v>38219.513081956</v>
      </c>
      <c r="I154" s="9">
        <f t="shared" si="13"/>
        <v>898008.7447844866</v>
      </c>
      <c r="J154" s="9">
        <f t="shared" si="13"/>
        <v>0.37750861601357011</v>
      </c>
      <c r="K154" s="9">
        <f t="shared" si="13"/>
        <v>92139.304787826666</v>
      </c>
      <c r="L154" s="9">
        <f t="shared" si="13"/>
        <v>1801.4466762108109</v>
      </c>
      <c r="M154" s="9">
        <f t="shared" si="13"/>
        <v>1707.8063508049477</v>
      </c>
      <c r="N154" s="9">
        <f t="shared" si="13"/>
        <v>1872.5856047577126</v>
      </c>
      <c r="O154" s="9">
        <f t="shared" si="13"/>
        <v>2875.600965438648</v>
      </c>
      <c r="P154" s="9">
        <f t="shared" si="11"/>
        <v>330.34629148356998</v>
      </c>
      <c r="Q154" s="9">
        <f t="shared" si="11"/>
        <v>30.67803494588631</v>
      </c>
      <c r="R154" s="9">
        <f t="shared" si="11"/>
        <v>6116749.7759332173</v>
      </c>
      <c r="S154" s="9">
        <f t="shared" si="11"/>
        <v>12967.480506411288</v>
      </c>
      <c r="T154" s="9">
        <f t="shared" si="11"/>
        <v>18579.310624164296</v>
      </c>
      <c r="U154" s="9">
        <f t="shared" si="10"/>
        <v>63382.995091358811</v>
      </c>
      <c r="V154" s="9">
        <f t="shared" si="10"/>
        <v>-32713.97234095633</v>
      </c>
      <c r="W154" s="9">
        <f t="shared" si="10"/>
        <v>4986.5355786587897</v>
      </c>
      <c r="X154" s="9">
        <f t="shared" si="10"/>
        <v>-1012.9252477299888</v>
      </c>
      <c r="Y154" s="9">
        <f t="shared" si="10"/>
        <v>203038.82983390259</v>
      </c>
      <c r="Z154" s="9">
        <f t="shared" si="10"/>
        <v>6519.9507604515984</v>
      </c>
      <c r="AA154" s="20"/>
      <c r="AB154" s="9">
        <v>817435.46579685214</v>
      </c>
      <c r="AC154" s="9">
        <v>12.386447337160426</v>
      </c>
      <c r="AD154" s="9">
        <v>1.2341886512336408E-2</v>
      </c>
      <c r="AE154" s="9">
        <v>98146.016084943651</v>
      </c>
      <c r="AF154" s="9">
        <v>1635002.5467341735</v>
      </c>
      <c r="AG154" s="9">
        <v>0.96519739272570382</v>
      </c>
      <c r="AH154" s="9">
        <v>160861.89657999147</v>
      </c>
      <c r="AI154" s="9">
        <v>4931.9011262777303</v>
      </c>
      <c r="AJ154" s="9">
        <v>3983.0019337955423</v>
      </c>
      <c r="AK154" s="9">
        <v>5057.7943847293382</v>
      </c>
      <c r="AL154" s="9">
        <v>8093.1050683103231</v>
      </c>
      <c r="AM154" s="9">
        <v>5757.7780984049023</v>
      </c>
      <c r="AN154" s="9">
        <v>152.18074024792841</v>
      </c>
      <c r="AO154" s="9">
        <v>16529148.168772498</v>
      </c>
      <c r="AP154" s="9">
        <v>951068.48605907767</v>
      </c>
      <c r="AQ154" s="9">
        <v>1346408.7373634083</v>
      </c>
      <c r="AR154" s="9">
        <v>262606.62406000786</v>
      </c>
      <c r="AS154" s="9">
        <v>32685807.876209687</v>
      </c>
      <c r="AT154" s="9">
        <v>40968.260755678362</v>
      </c>
      <c r="AU154" s="9">
        <v>54959.377597261322</v>
      </c>
      <c r="AV154" s="9">
        <v>394997.06478938839</v>
      </c>
      <c r="AW154" s="9">
        <v>13836.255409762838</v>
      </c>
      <c r="AX154" s="20"/>
      <c r="AY154" s="9">
        <v>-187185.7679396552</v>
      </c>
      <c r="AZ154" s="9">
        <v>10.259939689590441</v>
      </c>
      <c r="BA154" s="9">
        <v>8.5419210472912951E-3</v>
      </c>
      <c r="BB154" s="9">
        <v>59926.503002987651</v>
      </c>
      <c r="BC154" s="9">
        <v>736993.80194968695</v>
      </c>
      <c r="BD154" s="9">
        <v>0.58768877671213371</v>
      </c>
      <c r="BE154" s="9">
        <v>68722.591792164807</v>
      </c>
      <c r="BF154" s="9">
        <v>3130.4544500669194</v>
      </c>
      <c r="BG154" s="9">
        <v>2275.1955829905946</v>
      </c>
      <c r="BH154" s="9">
        <v>3185.2087799716255</v>
      </c>
      <c r="BI154" s="9">
        <v>5217.5041028716751</v>
      </c>
      <c r="BJ154" s="9">
        <v>5427.4318069213323</v>
      </c>
      <c r="BK154" s="9">
        <v>121.5027053020421</v>
      </c>
      <c r="BL154" s="9">
        <v>10412398.392839281</v>
      </c>
      <c r="BM154" s="9">
        <v>938101.00555266638</v>
      </c>
      <c r="BN154" s="9">
        <v>1327829.426739244</v>
      </c>
      <c r="BO154" s="9">
        <v>199223.62896864905</v>
      </c>
      <c r="BP154" s="9">
        <v>32718521.848550644</v>
      </c>
      <c r="BQ154" s="9">
        <v>35981.725177019573</v>
      </c>
      <c r="BR154" s="9">
        <v>55972.302844991311</v>
      </c>
      <c r="BS154" s="9">
        <v>191958.23495548579</v>
      </c>
      <c r="BT154" s="9">
        <v>7316.3046493112397</v>
      </c>
      <c r="BU154" s="20"/>
    </row>
    <row r="155" spans="2:73" x14ac:dyDescent="0.2">
      <c r="B155" s="4" t="s">
        <v>52</v>
      </c>
      <c r="C155" s="12">
        <v>8</v>
      </c>
      <c r="D155" s="19"/>
      <c r="E155" s="9">
        <f t="shared" si="14"/>
        <v>1203137.2108873478</v>
      </c>
      <c r="F155" s="9">
        <f t="shared" si="14"/>
        <v>2.5027089863851195</v>
      </c>
      <c r="G155" s="9">
        <f t="shared" si="13"/>
        <v>4.4404896139704046E-3</v>
      </c>
      <c r="H155" s="9">
        <f t="shared" si="13"/>
        <v>44526.520504058266</v>
      </c>
      <c r="I155" s="9">
        <f t="shared" si="13"/>
        <v>1038512.9912635555</v>
      </c>
      <c r="J155" s="9">
        <f t="shared" si="13"/>
        <v>0.43643501095579385</v>
      </c>
      <c r="K155" s="9">
        <f t="shared" si="13"/>
        <v>105355.77540026925</v>
      </c>
      <c r="L155" s="9">
        <f t="shared" si="13"/>
        <v>2091.7710673454953</v>
      </c>
      <c r="M155" s="9">
        <f t="shared" si="13"/>
        <v>1991.311730716795</v>
      </c>
      <c r="N155" s="9">
        <f t="shared" si="13"/>
        <v>2174.3228853499545</v>
      </c>
      <c r="O155" s="9">
        <f t="shared" si="13"/>
        <v>3376.646318531878</v>
      </c>
      <c r="P155" s="9">
        <f t="shared" si="11"/>
        <v>400.28532054636798</v>
      </c>
      <c r="Q155" s="9">
        <f t="shared" si="11"/>
        <v>36.186606660721452</v>
      </c>
      <c r="R155" s="9">
        <f t="shared" si="11"/>
        <v>7373648.7527693845</v>
      </c>
      <c r="S155" s="9">
        <f t="shared" si="11"/>
        <v>18450.254164584447</v>
      </c>
      <c r="T155" s="9">
        <f t="shared" si="11"/>
        <v>26441.748771672836</v>
      </c>
      <c r="U155" s="9">
        <f t="shared" si="10"/>
        <v>74240.713412838522</v>
      </c>
      <c r="V155" s="9">
        <f t="shared" si="10"/>
        <v>93989.240336619318</v>
      </c>
      <c r="W155" s="9">
        <f t="shared" si="10"/>
        <v>7474.8727154443259</v>
      </c>
      <c r="X155" s="9">
        <f t="shared" si="10"/>
        <v>-708.62030769426929</v>
      </c>
      <c r="Y155" s="9">
        <f t="shared" si="10"/>
        <v>234767.58233871148</v>
      </c>
      <c r="Z155" s="9">
        <f t="shared" si="10"/>
        <v>7561.3246052703926</v>
      </c>
      <c r="AA155" s="20"/>
      <c r="AB155" s="9">
        <v>989210.61895631335</v>
      </c>
      <c r="AC155" s="9">
        <v>14.228354345917053</v>
      </c>
      <c r="AD155" s="9">
        <v>1.4202685096589032E-2</v>
      </c>
      <c r="AE155" s="9">
        <v>113013.95250747268</v>
      </c>
      <c r="AF155" s="9">
        <v>1880791.6220631977</v>
      </c>
      <c r="AG155" s="9">
        <v>1.1080793271982325</v>
      </c>
      <c r="AH155" s="9">
        <v>183895.88030560044</v>
      </c>
      <c r="AI155" s="9">
        <v>5669.4332959934045</v>
      </c>
      <c r="AJ155" s="9">
        <v>4591.5352541346174</v>
      </c>
      <c r="AK155" s="9">
        <v>5814.5614910318118</v>
      </c>
      <c r="AL155" s="9">
        <v>9339.5081503852216</v>
      </c>
      <c r="AM155" s="9">
        <v>6603.0645284564571</v>
      </c>
      <c r="AN155" s="9">
        <v>175.04684129162672</v>
      </c>
      <c r="AO155" s="9">
        <v>19273532.630299989</v>
      </c>
      <c r="AP155" s="9">
        <v>1090565.6890819171</v>
      </c>
      <c r="AQ155" s="9">
        <v>1543961.0936165233</v>
      </c>
      <c r="AR155" s="9">
        <v>301924.86080558028</v>
      </c>
      <c r="AS155" s="9">
        <v>37486585.638680205</v>
      </c>
      <c r="AT155" s="9">
        <v>48596.844346323815</v>
      </c>
      <c r="AU155" s="9">
        <v>63259.725800867214</v>
      </c>
      <c r="AV155" s="9">
        <v>454148.42228783795</v>
      </c>
      <c r="AW155" s="9">
        <v>15922.815633054664</v>
      </c>
      <c r="AX155" s="20"/>
      <c r="AY155" s="9">
        <v>-213926.59193103446</v>
      </c>
      <c r="AZ155" s="9">
        <v>11.725645359531933</v>
      </c>
      <c r="BA155" s="9">
        <v>9.7621954826186269E-3</v>
      </c>
      <c r="BB155" s="9">
        <v>68487.432003414418</v>
      </c>
      <c r="BC155" s="9">
        <v>842278.63079964218</v>
      </c>
      <c r="BD155" s="9">
        <v>0.6716443162424387</v>
      </c>
      <c r="BE155" s="9">
        <v>78540.104905331187</v>
      </c>
      <c r="BF155" s="9">
        <v>3577.6622286479092</v>
      </c>
      <c r="BG155" s="9">
        <v>2600.2235234178224</v>
      </c>
      <c r="BH155" s="9">
        <v>3640.2386056818573</v>
      </c>
      <c r="BI155" s="9">
        <v>5962.8618318533436</v>
      </c>
      <c r="BJ155" s="9">
        <v>6202.7792079100891</v>
      </c>
      <c r="BK155" s="9">
        <v>138.86023463090527</v>
      </c>
      <c r="BL155" s="9">
        <v>11899883.877530605</v>
      </c>
      <c r="BM155" s="9">
        <v>1072115.4349173326</v>
      </c>
      <c r="BN155" s="9">
        <v>1517519.3448448505</v>
      </c>
      <c r="BO155" s="9">
        <v>227684.14739274175</v>
      </c>
      <c r="BP155" s="9">
        <v>37392596.398343585</v>
      </c>
      <c r="BQ155" s="9">
        <v>41121.971630879489</v>
      </c>
      <c r="BR155" s="9">
        <v>63968.346108561484</v>
      </c>
      <c r="BS155" s="9">
        <v>219380.83994912647</v>
      </c>
      <c r="BT155" s="9">
        <v>8361.4910277842719</v>
      </c>
      <c r="BU155" s="20"/>
    </row>
    <row r="156" spans="2:73" x14ac:dyDescent="0.2">
      <c r="B156" s="4" t="s">
        <v>52</v>
      </c>
      <c r="C156" s="12">
        <v>9</v>
      </c>
      <c r="D156" s="19"/>
      <c r="E156" s="9">
        <f t="shared" si="14"/>
        <v>1436973.4271500632</v>
      </c>
      <c r="F156" s="9">
        <f t="shared" si="14"/>
        <v>2.8789313105412759</v>
      </c>
      <c r="G156" s="9">
        <f t="shared" si="13"/>
        <v>5.0810431700377169E-3</v>
      </c>
      <c r="H156" s="9">
        <f t="shared" si="13"/>
        <v>50833.763419220646</v>
      </c>
      <c r="I156" s="9">
        <f t="shared" si="13"/>
        <v>1179020.7093566274</v>
      </c>
      <c r="J156" s="9">
        <f t="shared" si="13"/>
        <v>0.49536286881501934</v>
      </c>
      <c r="K156" s="9">
        <f t="shared" si="13"/>
        <v>118572.2554728941</v>
      </c>
      <c r="L156" s="9">
        <f t="shared" si="13"/>
        <v>2382.1057399221872</v>
      </c>
      <c r="M156" s="9">
        <f t="shared" si="13"/>
        <v>2274.8284541716507</v>
      </c>
      <c r="N156" s="9">
        <f t="shared" si="13"/>
        <v>2476.0708022202057</v>
      </c>
      <c r="O156" s="9">
        <f t="shared" si="13"/>
        <v>3877.7197008841249</v>
      </c>
      <c r="P156" s="9">
        <f t="shared" si="11"/>
        <v>470.23095943266253</v>
      </c>
      <c r="Q156" s="9">
        <f t="shared" si="11"/>
        <v>41.695527942316801</v>
      </c>
      <c r="R156" s="9">
        <f t="shared" si="11"/>
        <v>8630674.2688755766</v>
      </c>
      <c r="S156" s="9">
        <f t="shared" si="11"/>
        <v>23934.107772558462</v>
      </c>
      <c r="T156" s="9">
        <f t="shared" si="11"/>
        <v>34305.735604581889</v>
      </c>
      <c r="U156" s="9">
        <f t="shared" si="10"/>
        <v>85098.895550818677</v>
      </c>
      <c r="V156" s="9">
        <f t="shared" si="10"/>
        <v>220731.9859932363</v>
      </c>
      <c r="W156" s="9">
        <f t="shared" si="10"/>
        <v>9963.7937625199193</v>
      </c>
      <c r="X156" s="9">
        <f t="shared" si="10"/>
        <v>-404.20052027850761</v>
      </c>
      <c r="Y156" s="9">
        <f t="shared" si="10"/>
        <v>266497.09598733077</v>
      </c>
      <c r="Z156" s="9">
        <f t="shared" si="10"/>
        <v>8602.7286586442096</v>
      </c>
      <c r="AA156" s="20"/>
      <c r="AB156" s="9">
        <v>1196306.0112276492</v>
      </c>
      <c r="AC156" s="9">
        <v>16.070282340014707</v>
      </c>
      <c r="AD156" s="9">
        <v>1.6063513087983684E-2</v>
      </c>
      <c r="AE156" s="9">
        <v>127882.12442306195</v>
      </c>
      <c r="AF156" s="9">
        <v>2126584.1690062257</v>
      </c>
      <c r="AG156" s="9">
        <v>1.2509627245877633</v>
      </c>
      <c r="AH156" s="9">
        <v>206929.87349139177</v>
      </c>
      <c r="AI156" s="9">
        <v>6406.9757471510884</v>
      </c>
      <c r="AJ156" s="9">
        <v>5200.0799180167023</v>
      </c>
      <c r="AK156" s="9">
        <v>6571.3392336122979</v>
      </c>
      <c r="AL156" s="9">
        <v>10585.939261719141</v>
      </c>
      <c r="AM156" s="9">
        <v>7448.357568331523</v>
      </c>
      <c r="AN156" s="9">
        <v>197.91329190208529</v>
      </c>
      <c r="AO156" s="9">
        <v>22018043.631097522</v>
      </c>
      <c r="AP156" s="9">
        <v>1230063.9720545583</v>
      </c>
      <c r="AQ156" s="9">
        <v>1741514.9985550409</v>
      </c>
      <c r="AR156" s="9">
        <v>341243.56136765325</v>
      </c>
      <c r="AS156" s="9">
        <v>42287402.934129782</v>
      </c>
      <c r="AT156" s="9">
        <v>56226.011847259397</v>
      </c>
      <c r="AU156" s="9">
        <v>71560.188851853192</v>
      </c>
      <c r="AV156" s="9">
        <v>513300.54093009839</v>
      </c>
      <c r="AW156" s="9">
        <v>18009.406064901523</v>
      </c>
      <c r="AX156" s="20"/>
      <c r="AY156" s="9">
        <v>-240667.41592241407</v>
      </c>
      <c r="AZ156" s="9">
        <v>13.191351029473431</v>
      </c>
      <c r="BA156" s="9">
        <v>1.0982469917945967E-2</v>
      </c>
      <c r="BB156" s="9">
        <v>77048.361003841303</v>
      </c>
      <c r="BC156" s="9">
        <v>947563.45964959823</v>
      </c>
      <c r="BD156" s="9">
        <v>0.75559985577274391</v>
      </c>
      <c r="BE156" s="9">
        <v>88357.618018497669</v>
      </c>
      <c r="BF156" s="9">
        <v>4024.8700072289012</v>
      </c>
      <c r="BG156" s="9">
        <v>2925.2514638450516</v>
      </c>
      <c r="BH156" s="9">
        <v>4095.2684313920922</v>
      </c>
      <c r="BI156" s="9">
        <v>6708.2195608350157</v>
      </c>
      <c r="BJ156" s="9">
        <v>6978.1266088988605</v>
      </c>
      <c r="BK156" s="9">
        <v>156.21776395976849</v>
      </c>
      <c r="BL156" s="9">
        <v>13387369.362221945</v>
      </c>
      <c r="BM156" s="9">
        <v>1206129.8642819999</v>
      </c>
      <c r="BN156" s="9">
        <v>1707209.262950459</v>
      </c>
      <c r="BO156" s="9">
        <v>256144.66581683457</v>
      </c>
      <c r="BP156" s="9">
        <v>42066670.948136546</v>
      </c>
      <c r="BQ156" s="9">
        <v>46262.218084739477</v>
      </c>
      <c r="BR156" s="9">
        <v>71964.3893721317</v>
      </c>
      <c r="BS156" s="9">
        <v>246803.44494276762</v>
      </c>
      <c r="BT156" s="9">
        <v>9406.6774062573131</v>
      </c>
      <c r="BU156" s="20"/>
    </row>
    <row r="157" spans="2:73" x14ac:dyDescent="0.2">
      <c r="B157" s="4" t="s">
        <v>52</v>
      </c>
      <c r="C157" s="12">
        <v>10</v>
      </c>
      <c r="D157" s="19"/>
      <c r="E157" s="9">
        <f t="shared" si="14"/>
        <v>1670809.6434127726</v>
      </c>
      <c r="F157" s="9">
        <f t="shared" si="14"/>
        <v>3.2676010558563924</v>
      </c>
      <c r="G157" s="9">
        <f t="shared" si="13"/>
        <v>5.73523565696301E-3</v>
      </c>
      <c r="H157" s="9">
        <f t="shared" si="13"/>
        <v>57315.145076322762</v>
      </c>
      <c r="I157" s="9">
        <f t="shared" si="13"/>
        <v>1321825.3254106948</v>
      </c>
      <c r="J157" s="9">
        <f t="shared" si="13"/>
        <v>0.55510692950724183</v>
      </c>
      <c r="K157" s="9">
        <f t="shared" si="13"/>
        <v>131815.41518533655</v>
      </c>
      <c r="L157" s="9">
        <f t="shared" si="13"/>
        <v>2676.0353235568673</v>
      </c>
      <c r="M157" s="9">
        <f t="shared" si="13"/>
        <v>2565.4632373334925</v>
      </c>
      <c r="N157" s="9">
        <f t="shared" si="13"/>
        <v>2781.6498463124444</v>
      </c>
      <c r="O157" s="9">
        <f t="shared" si="13"/>
        <v>4388.9426887273421</v>
      </c>
      <c r="P157" s="9">
        <f t="shared" si="11"/>
        <v>544.03525724545125</v>
      </c>
      <c r="Q157" s="9">
        <f t="shared" si="11"/>
        <v>47.331532532151698</v>
      </c>
      <c r="R157" s="9">
        <f t="shared" si="11"/>
        <v>9909182.3627117313</v>
      </c>
      <c r="S157" s="9">
        <f t="shared" si="11"/>
        <v>29962.204130730126</v>
      </c>
      <c r="T157" s="9">
        <f t="shared" si="11"/>
        <v>42952.494202088797</v>
      </c>
      <c r="U157" s="9">
        <f t="shared" si="10"/>
        <v>96434.693647298031</v>
      </c>
      <c r="V157" s="9">
        <f t="shared" si="10"/>
        <v>365883.05767074227</v>
      </c>
      <c r="W157" s="9">
        <f t="shared" si="10"/>
        <v>12560.124359305402</v>
      </c>
      <c r="X157" s="9">
        <f t="shared" si="10"/>
        <v>21.043222257110756</v>
      </c>
      <c r="Y157" s="9">
        <f t="shared" si="10"/>
        <v>298774.7922171391</v>
      </c>
      <c r="Z157" s="9">
        <f t="shared" si="10"/>
        <v>9667.7619159629867</v>
      </c>
      <c r="AA157" s="20"/>
      <c r="AB157" s="9">
        <v>1403401.4034989791</v>
      </c>
      <c r="AC157" s="9">
        <v>17.924657755271319</v>
      </c>
      <c r="AD157" s="9">
        <v>1.7937980010236294E-2</v>
      </c>
      <c r="AE157" s="9">
        <v>142924.43508059083</v>
      </c>
      <c r="AF157" s="9">
        <v>2374673.6139102476</v>
      </c>
      <c r="AG157" s="9">
        <v>1.3946623248102907</v>
      </c>
      <c r="AH157" s="9">
        <v>229990.54631700061</v>
      </c>
      <c r="AI157" s="9">
        <v>7148.1131093667555</v>
      </c>
      <c r="AJ157" s="9">
        <v>5815.7426416057724</v>
      </c>
      <c r="AK157" s="9">
        <v>7331.9481034147666</v>
      </c>
      <c r="AL157" s="9">
        <v>11842.519978544027</v>
      </c>
      <c r="AM157" s="9">
        <v>8297.5092671330713</v>
      </c>
      <c r="AN157" s="9">
        <v>220.90682582078341</v>
      </c>
      <c r="AO157" s="9">
        <v>24784037.209624991</v>
      </c>
      <c r="AP157" s="9">
        <v>1370106.4977773961</v>
      </c>
      <c r="AQ157" s="9">
        <v>1939851.675258154</v>
      </c>
      <c r="AR157" s="9">
        <v>381039.87788822537</v>
      </c>
      <c r="AS157" s="9">
        <v>47106628.555600256</v>
      </c>
      <c r="AT157" s="9">
        <v>63962.588897904781</v>
      </c>
      <c r="AU157" s="9">
        <v>79981.475857959013</v>
      </c>
      <c r="AV157" s="9">
        <v>573000.84215354745</v>
      </c>
      <c r="AW157" s="9">
        <v>20119.625700693334</v>
      </c>
      <c r="AX157" s="20"/>
      <c r="AY157" s="9">
        <v>-267408.2399137934</v>
      </c>
      <c r="AZ157" s="9">
        <v>14.657056699414927</v>
      </c>
      <c r="BA157" s="9">
        <v>1.2202744353273284E-2</v>
      </c>
      <c r="BB157" s="9">
        <v>85609.29000426807</v>
      </c>
      <c r="BC157" s="9">
        <v>1052848.2884995528</v>
      </c>
      <c r="BD157" s="9">
        <v>0.8395553953030489</v>
      </c>
      <c r="BE157" s="9">
        <v>98175.131131664064</v>
      </c>
      <c r="BF157" s="9">
        <v>4472.0777858098882</v>
      </c>
      <c r="BG157" s="9">
        <v>3250.2794042722799</v>
      </c>
      <c r="BH157" s="9">
        <v>4550.2982571023222</v>
      </c>
      <c r="BI157" s="9">
        <v>7453.5772898166852</v>
      </c>
      <c r="BJ157" s="9">
        <v>7753.47400988762</v>
      </c>
      <c r="BK157" s="9">
        <v>173.57529328863171</v>
      </c>
      <c r="BL157" s="9">
        <v>14874854.846913259</v>
      </c>
      <c r="BM157" s="9">
        <v>1340144.293646666</v>
      </c>
      <c r="BN157" s="9">
        <v>1896899.1810560653</v>
      </c>
      <c r="BO157" s="9">
        <v>284605.18424092734</v>
      </c>
      <c r="BP157" s="9">
        <v>46740745.497929513</v>
      </c>
      <c r="BQ157" s="9">
        <v>51402.464538599379</v>
      </c>
      <c r="BR157" s="9">
        <v>79960.432635701902</v>
      </c>
      <c r="BS157" s="9">
        <v>274226.04993640835</v>
      </c>
      <c r="BT157" s="9">
        <v>10451.863784730347</v>
      </c>
      <c r="BU157" s="20"/>
    </row>
    <row r="158" spans="2:73" x14ac:dyDescent="0.2">
      <c r="B158" s="4" t="s">
        <v>52</v>
      </c>
      <c r="C158" s="12">
        <v>11</v>
      </c>
      <c r="D158" s="19"/>
      <c r="E158" s="9">
        <f t="shared" si="14"/>
        <v>1904645.8596754838</v>
      </c>
      <c r="F158" s="9">
        <f t="shared" si="14"/>
        <v>3.643823380012531</v>
      </c>
      <c r="G158" s="9">
        <f t="shared" si="13"/>
        <v>6.3757892130303015E-3</v>
      </c>
      <c r="H158" s="9">
        <f t="shared" si="13"/>
        <v>63622.38799148504</v>
      </c>
      <c r="I158" s="9">
        <f t="shared" si="13"/>
        <v>1462333.0435037632</v>
      </c>
      <c r="J158" s="9">
        <f t="shared" si="13"/>
        <v>0.61403478736646666</v>
      </c>
      <c r="K158" s="9">
        <f t="shared" si="13"/>
        <v>145031.89525796112</v>
      </c>
      <c r="L158" s="9">
        <f t="shared" si="13"/>
        <v>2966.369996133556</v>
      </c>
      <c r="M158" s="9">
        <f t="shared" si="13"/>
        <v>2848.9799607883429</v>
      </c>
      <c r="N158" s="9">
        <f t="shared" si="13"/>
        <v>3083.3977631826883</v>
      </c>
      <c r="O158" s="9">
        <f t="shared" si="13"/>
        <v>4890.016071079579</v>
      </c>
      <c r="P158" s="9">
        <f t="shared" si="11"/>
        <v>613.98089613175034</v>
      </c>
      <c r="Q158" s="9">
        <f t="shared" si="11"/>
        <v>52.840453813746961</v>
      </c>
      <c r="R158" s="9">
        <f t="shared" si="11"/>
        <v>11166207.878817903</v>
      </c>
      <c r="S158" s="9">
        <f t="shared" si="11"/>
        <v>35446.057738702744</v>
      </c>
      <c r="T158" s="9">
        <f t="shared" si="11"/>
        <v>50816.481034998083</v>
      </c>
      <c r="U158" s="9">
        <f t="shared" si="10"/>
        <v>107292.87578527775</v>
      </c>
      <c r="V158" s="9">
        <f t="shared" si="10"/>
        <v>492625.80332729965</v>
      </c>
      <c r="W158" s="9">
        <f t="shared" si="10"/>
        <v>15049.045406380923</v>
      </c>
      <c r="X158" s="9">
        <f t="shared" si="10"/>
        <v>325.46300967283605</v>
      </c>
      <c r="Y158" s="9">
        <f t="shared" si="10"/>
        <v>330504.3058657581</v>
      </c>
      <c r="Z158" s="9">
        <f t="shared" si="10"/>
        <v>10709.165969336782</v>
      </c>
      <c r="AA158" s="20"/>
      <c r="AB158" s="9">
        <v>1610496.7957703115</v>
      </c>
      <c r="AC158" s="9">
        <v>19.766585749368947</v>
      </c>
      <c r="AD158" s="9">
        <v>1.9798808001630919E-2</v>
      </c>
      <c r="AE158" s="9">
        <v>157792.60699617994</v>
      </c>
      <c r="AF158" s="9">
        <v>2620466.1608532718</v>
      </c>
      <c r="AG158" s="9">
        <v>1.5375457221998199</v>
      </c>
      <c r="AH158" s="9">
        <v>253024.53950279162</v>
      </c>
      <c r="AI158" s="9">
        <v>7885.6555605244321</v>
      </c>
      <c r="AJ158" s="9">
        <v>6424.2873054878492</v>
      </c>
      <c r="AK158" s="9">
        <v>8088.7258459952427</v>
      </c>
      <c r="AL158" s="9">
        <v>13088.951089877932</v>
      </c>
      <c r="AM158" s="9">
        <v>9142.802307008129</v>
      </c>
      <c r="AN158" s="9">
        <v>243.77327643124175</v>
      </c>
      <c r="AO158" s="9">
        <v>27528548.210422494</v>
      </c>
      <c r="AP158" s="9">
        <v>1509604.780750036</v>
      </c>
      <c r="AQ158" s="9">
        <v>2137405.5801966693</v>
      </c>
      <c r="AR158" s="9">
        <v>420358.57845029788</v>
      </c>
      <c r="AS158" s="9">
        <v>51907445.851049773</v>
      </c>
      <c r="AT158" s="9">
        <v>71591.756398840254</v>
      </c>
      <c r="AU158" s="9">
        <v>88281.938908944896</v>
      </c>
      <c r="AV158" s="9">
        <v>632152.96079580719</v>
      </c>
      <c r="AW158" s="9">
        <v>22206.216132540165</v>
      </c>
      <c r="AX158" s="20"/>
      <c r="AY158" s="9">
        <v>-294149.06390517234</v>
      </c>
      <c r="AZ158" s="9">
        <v>16.122762369356415</v>
      </c>
      <c r="BA158" s="9">
        <v>1.3423018788600617E-2</v>
      </c>
      <c r="BB158" s="9">
        <v>94170.219004694896</v>
      </c>
      <c r="BC158" s="9">
        <v>1158133.1173495087</v>
      </c>
      <c r="BD158" s="9">
        <v>0.92351093483335323</v>
      </c>
      <c r="BE158" s="9">
        <v>107992.64424483052</v>
      </c>
      <c r="BF158" s="9">
        <v>4919.2855643908761</v>
      </c>
      <c r="BG158" s="9">
        <v>3575.3073446995063</v>
      </c>
      <c r="BH158" s="9">
        <v>5005.3280828125544</v>
      </c>
      <c r="BI158" s="9">
        <v>8198.9350187983528</v>
      </c>
      <c r="BJ158" s="9">
        <v>8528.8214108763786</v>
      </c>
      <c r="BK158" s="9">
        <v>190.93282261749479</v>
      </c>
      <c r="BL158" s="9">
        <v>16362340.331604591</v>
      </c>
      <c r="BM158" s="9">
        <v>1474158.7230113333</v>
      </c>
      <c r="BN158" s="9">
        <v>2086589.0991616712</v>
      </c>
      <c r="BO158" s="9">
        <v>313065.70266502013</v>
      </c>
      <c r="BP158" s="9">
        <v>51414820.047722474</v>
      </c>
      <c r="BQ158" s="9">
        <v>56542.710992459331</v>
      </c>
      <c r="BR158" s="9">
        <v>87956.47589927206</v>
      </c>
      <c r="BS158" s="9">
        <v>301648.65493004909</v>
      </c>
      <c r="BT158" s="9">
        <v>11497.050163203383</v>
      </c>
      <c r="BU158" s="20"/>
    </row>
    <row r="159" spans="2:73" x14ac:dyDescent="0.2">
      <c r="B159" s="4" t="s">
        <v>52</v>
      </c>
      <c r="C159" s="12">
        <v>12</v>
      </c>
      <c r="D159" s="19"/>
      <c r="E159" s="9">
        <f t="shared" si="14"/>
        <v>2103161.836826277</v>
      </c>
      <c r="F159" s="9">
        <f t="shared" si="14"/>
        <v>4.0200247188273366</v>
      </c>
      <c r="G159" s="9">
        <f t="shared" si="13"/>
        <v>7.0163133619552693E-3</v>
      </c>
      <c r="H159" s="9">
        <f t="shared" si="13"/>
        <v>69929.39541358444</v>
      </c>
      <c r="I159" s="9">
        <f t="shared" si="13"/>
        <v>1602837.2899827862</v>
      </c>
      <c r="J159" s="9">
        <f t="shared" si="13"/>
        <v>0.67296118230866386</v>
      </c>
      <c r="K159" s="9">
        <f t="shared" si="13"/>
        <v>158248.36587039963</v>
      </c>
      <c r="L159" s="9">
        <f t="shared" si="13"/>
        <v>3256.6943872680977</v>
      </c>
      <c r="M159" s="9">
        <f t="shared" si="13"/>
        <v>3132.4853407000774</v>
      </c>
      <c r="N159" s="9">
        <f t="shared" si="13"/>
        <v>3385.1350437747897</v>
      </c>
      <c r="O159" s="9">
        <f t="shared" si="13"/>
        <v>5391.0614241725871</v>
      </c>
      <c r="P159" s="9">
        <f t="shared" si="11"/>
        <v>683.91992519439009</v>
      </c>
      <c r="Q159" s="9">
        <f t="shared" si="11"/>
        <v>58.349025528577954</v>
      </c>
      <c r="R159" s="9">
        <f t="shared" si="11"/>
        <v>12423106.855653577</v>
      </c>
      <c r="S159" s="9">
        <f t="shared" si="11"/>
        <v>40928.83139685099</v>
      </c>
      <c r="T159" s="9">
        <f t="shared" si="11"/>
        <v>58678.919182472862</v>
      </c>
      <c r="U159" s="9">
        <f t="shared" si="10"/>
        <v>118150.59410675062</v>
      </c>
      <c r="V159" s="9">
        <f t="shared" si="10"/>
        <v>619329.01600402594</v>
      </c>
      <c r="W159" s="9">
        <f t="shared" si="10"/>
        <v>17537.382543165048</v>
      </c>
      <c r="X159" s="9">
        <f t="shared" si="10"/>
        <v>629.7679497069912</v>
      </c>
      <c r="Y159" s="9">
        <f t="shared" si="10"/>
        <v>362233.05837055581</v>
      </c>
      <c r="Z159" s="9">
        <f t="shared" si="10"/>
        <v>11750.539814155196</v>
      </c>
      <c r="AA159" s="20"/>
      <c r="AB159" s="9">
        <v>1782271.948929725</v>
      </c>
      <c r="AC159" s="9">
        <v>21.608492758125241</v>
      </c>
      <c r="AD159" s="9">
        <v>2.1659606585883204E-2</v>
      </c>
      <c r="AE159" s="9">
        <v>172660.54341870613</v>
      </c>
      <c r="AF159" s="9">
        <v>2866255.2361822505</v>
      </c>
      <c r="AG159" s="9">
        <v>1.680427656672322</v>
      </c>
      <c r="AH159" s="9">
        <v>276058.52322839655</v>
      </c>
      <c r="AI159" s="9">
        <v>8623.1877302399644</v>
      </c>
      <c r="AJ159" s="9">
        <v>7032.8206258268119</v>
      </c>
      <c r="AK159" s="9">
        <v>8845.4929522975781</v>
      </c>
      <c r="AL159" s="9">
        <v>14335.354171952602</v>
      </c>
      <c r="AM159" s="9">
        <v>9988.0887370595319</v>
      </c>
      <c r="AN159" s="9">
        <v>266.63937747493594</v>
      </c>
      <c r="AO159" s="9">
        <v>30272932.671949483</v>
      </c>
      <c r="AP159" s="9">
        <v>1649101.9837728504</v>
      </c>
      <c r="AQ159" s="9">
        <v>2334957.9364497489</v>
      </c>
      <c r="AR159" s="9">
        <v>459676.81519586325</v>
      </c>
      <c r="AS159" s="9">
        <v>56708223.61351943</v>
      </c>
      <c r="AT159" s="9">
        <v>79220.339989484302</v>
      </c>
      <c r="AU159" s="9">
        <v>96582.287112549282</v>
      </c>
      <c r="AV159" s="9">
        <v>691304.31829424575</v>
      </c>
      <c r="AW159" s="9">
        <v>24292.776355831615</v>
      </c>
      <c r="AX159" s="20"/>
      <c r="AY159" s="9">
        <v>-320889.88789655187</v>
      </c>
      <c r="AZ159" s="9">
        <v>17.588468039297904</v>
      </c>
      <c r="BA159" s="9">
        <v>1.4643293223927935E-2</v>
      </c>
      <c r="BB159" s="9">
        <v>102731.14800512169</v>
      </c>
      <c r="BC159" s="9">
        <v>1263417.9461994644</v>
      </c>
      <c r="BD159" s="9">
        <v>1.0074664743636581</v>
      </c>
      <c r="BE159" s="9">
        <v>117810.15735799693</v>
      </c>
      <c r="BF159" s="9">
        <v>5366.4933429718667</v>
      </c>
      <c r="BG159" s="9">
        <v>3900.3352851267346</v>
      </c>
      <c r="BH159" s="9">
        <v>5460.3579085227884</v>
      </c>
      <c r="BI159" s="9">
        <v>8944.2927477800149</v>
      </c>
      <c r="BJ159" s="9">
        <v>9304.1688118651418</v>
      </c>
      <c r="BK159" s="9">
        <v>208.29035194635799</v>
      </c>
      <c r="BL159" s="9">
        <v>17849825.816295907</v>
      </c>
      <c r="BM159" s="9">
        <v>1608173.1523759994</v>
      </c>
      <c r="BN159" s="9">
        <v>2276279.0172672761</v>
      </c>
      <c r="BO159" s="9">
        <v>341526.22108911263</v>
      </c>
      <c r="BP159" s="9">
        <v>56088894.597515404</v>
      </c>
      <c r="BQ159" s="9">
        <v>61682.957446319255</v>
      </c>
      <c r="BR159" s="9">
        <v>95952.519162842291</v>
      </c>
      <c r="BS159" s="9">
        <v>329071.25992368994</v>
      </c>
      <c r="BT159" s="9">
        <v>12542.236541676419</v>
      </c>
      <c r="BU159" s="20"/>
    </row>
    <row r="160" spans="2:73" x14ac:dyDescent="0.2">
      <c r="B160" s="4" t="s">
        <v>52</v>
      </c>
      <c r="C160" s="12">
        <v>13</v>
      </c>
      <c r="D160" s="19"/>
      <c r="E160" s="9">
        <f t="shared" si="14"/>
        <v>2301677.8139771684</v>
      </c>
      <c r="F160" s="9">
        <f t="shared" si="14"/>
        <v>4.3962260576428243</v>
      </c>
      <c r="G160" s="9">
        <f t="shared" si="13"/>
        <v>7.6568375108809136E-3</v>
      </c>
      <c r="H160" s="9">
        <f t="shared" si="13"/>
        <v>76236.40283568966</v>
      </c>
      <c r="I160" s="9">
        <f t="shared" si="13"/>
        <v>1743341.5364619032</v>
      </c>
      <c r="J160" s="9">
        <f t="shared" si="13"/>
        <v>0.73188757725091569</v>
      </c>
      <c r="K160" s="9">
        <f t="shared" si="13"/>
        <v>171464.83648284653</v>
      </c>
      <c r="L160" s="9">
        <f t="shared" si="13"/>
        <v>3547.018778402934</v>
      </c>
      <c r="M160" s="9">
        <f t="shared" si="13"/>
        <v>3415.9907206120424</v>
      </c>
      <c r="N160" s="9">
        <f t="shared" si="13"/>
        <v>3686.8723243671793</v>
      </c>
      <c r="O160" s="9">
        <f t="shared" si="13"/>
        <v>5892.1067772660463</v>
      </c>
      <c r="P160" s="9">
        <f t="shared" si="11"/>
        <v>753.85895425734088</v>
      </c>
      <c r="Q160" s="9">
        <f t="shared" si="11"/>
        <v>63.857597243417331</v>
      </c>
      <c r="R160" s="9">
        <f t="shared" si="11"/>
        <v>13680005.832490262</v>
      </c>
      <c r="S160" s="9">
        <f t="shared" si="11"/>
        <v>46411.60505504976</v>
      </c>
      <c r="T160" s="9">
        <f t="shared" si="11"/>
        <v>66541.357330017723</v>
      </c>
      <c r="U160" s="9">
        <f t="shared" si="10"/>
        <v>129008.31242823787</v>
      </c>
      <c r="V160" s="9">
        <f t="shared" si="10"/>
        <v>746032.22868246585</v>
      </c>
      <c r="W160" s="9">
        <f t="shared" si="10"/>
        <v>20025.719679952061</v>
      </c>
      <c r="X160" s="9">
        <f t="shared" ref="X160:Z223" si="15">AU160-BR160</f>
        <v>934.07288974428957</v>
      </c>
      <c r="Y160" s="9">
        <f t="shared" si="15"/>
        <v>393961.81087537616</v>
      </c>
      <c r="Z160" s="9">
        <f t="shared" si="15"/>
        <v>12791.913658974381</v>
      </c>
      <c r="AA160" s="20"/>
      <c r="AB160" s="9">
        <v>1954047.1020892374</v>
      </c>
      <c r="AC160" s="9">
        <v>23.450399766882217</v>
      </c>
      <c r="AD160" s="9">
        <v>2.3520405170136184E-2</v>
      </c>
      <c r="AE160" s="9">
        <v>187528.47984123815</v>
      </c>
      <c r="AF160" s="9">
        <v>3112044.3115113219</v>
      </c>
      <c r="AG160" s="9">
        <v>1.8233095911448784</v>
      </c>
      <c r="AH160" s="9">
        <v>299092.50695400982</v>
      </c>
      <c r="AI160" s="9">
        <v>9360.7198999557859</v>
      </c>
      <c r="AJ160" s="9">
        <v>7641.3539461660057</v>
      </c>
      <c r="AK160" s="9">
        <v>9602.2600586001972</v>
      </c>
      <c r="AL160" s="9">
        <v>15581.75725402774</v>
      </c>
      <c r="AM160" s="9">
        <v>10833.375167111246</v>
      </c>
      <c r="AN160" s="9">
        <v>289.50547851863848</v>
      </c>
      <c r="AO160" s="9">
        <v>33017317.133477498</v>
      </c>
      <c r="AP160" s="9">
        <v>1788599.1867957155</v>
      </c>
      <c r="AQ160" s="9">
        <v>2532510.2927029007</v>
      </c>
      <c r="AR160" s="9">
        <v>498995.05194144312</v>
      </c>
      <c r="AS160" s="9">
        <v>61509001.375990838</v>
      </c>
      <c r="AT160" s="9">
        <v>86848.923580131246</v>
      </c>
      <c r="AU160" s="9">
        <v>104882.63531615672</v>
      </c>
      <c r="AV160" s="9">
        <v>750455.6757927069</v>
      </c>
      <c r="AW160" s="9">
        <v>26379.336579123836</v>
      </c>
      <c r="AX160" s="20"/>
      <c r="AY160" s="9">
        <v>-347630.71188793099</v>
      </c>
      <c r="AZ160" s="9">
        <v>19.054173709239393</v>
      </c>
      <c r="BA160" s="9">
        <v>1.586356765925527E-2</v>
      </c>
      <c r="BB160" s="9">
        <v>111292.07700554849</v>
      </c>
      <c r="BC160" s="9">
        <v>1368702.7750494187</v>
      </c>
      <c r="BD160" s="9">
        <v>1.0914220138939628</v>
      </c>
      <c r="BE160" s="9">
        <v>127627.67047116329</v>
      </c>
      <c r="BF160" s="9">
        <v>5813.7011215528519</v>
      </c>
      <c r="BG160" s="9">
        <v>4225.3632255539633</v>
      </c>
      <c r="BH160" s="9">
        <v>5915.3877342330179</v>
      </c>
      <c r="BI160" s="9">
        <v>9689.6504767616934</v>
      </c>
      <c r="BJ160" s="9">
        <v>10079.516212853905</v>
      </c>
      <c r="BK160" s="9">
        <v>225.64788127522115</v>
      </c>
      <c r="BL160" s="9">
        <v>19337311.300987236</v>
      </c>
      <c r="BM160" s="9">
        <v>1742187.5817406657</v>
      </c>
      <c r="BN160" s="9">
        <v>2465968.935372883</v>
      </c>
      <c r="BO160" s="9">
        <v>369986.73951320525</v>
      </c>
      <c r="BP160" s="9">
        <v>60762969.147308372</v>
      </c>
      <c r="BQ160" s="9">
        <v>66823.203900179185</v>
      </c>
      <c r="BR160" s="9">
        <v>103948.56242641243</v>
      </c>
      <c r="BS160" s="9">
        <v>356493.86491733073</v>
      </c>
      <c r="BT160" s="9">
        <v>13587.422920149455</v>
      </c>
      <c r="BU160" s="20"/>
    </row>
    <row r="161" spans="2:73" x14ac:dyDescent="0.2">
      <c r="B161" s="4" t="s">
        <v>52</v>
      </c>
      <c r="C161" s="12">
        <v>14</v>
      </c>
      <c r="D161" s="19"/>
      <c r="E161" s="9">
        <f t="shared" si="14"/>
        <v>2570834.2693517515</v>
      </c>
      <c r="F161" s="9">
        <f t="shared" si="14"/>
        <v>4.7849167882989647</v>
      </c>
      <c r="G161" s="9">
        <f t="shared" si="13"/>
        <v>8.3110594049482199E-3</v>
      </c>
      <c r="H161" s="9">
        <f t="shared" si="13"/>
        <v>82718.019985851977</v>
      </c>
      <c r="I161" s="9">
        <f t="shared" si="13"/>
        <v>1886149.6241299729</v>
      </c>
      <c r="J161" s="9">
        <f t="shared" si="13"/>
        <v>0.79163310086013983</v>
      </c>
      <c r="K161" s="9">
        <f t="shared" si="13"/>
        <v>184708.00565547135</v>
      </c>
      <c r="L161" s="9">
        <f t="shared" si="13"/>
        <v>3840.9586434796211</v>
      </c>
      <c r="M161" s="9">
        <f t="shared" si="13"/>
        <v>3706.6368473168932</v>
      </c>
      <c r="N161" s="9">
        <f t="shared" si="13"/>
        <v>3992.4620047374219</v>
      </c>
      <c r="O161" s="9">
        <f t="shared" si="13"/>
        <v>6403.3577943682976</v>
      </c>
      <c r="P161" s="9">
        <f t="shared" si="11"/>
        <v>827.66986189363706</v>
      </c>
      <c r="Q161" s="9">
        <f t="shared" si="11"/>
        <v>69.493951400012605</v>
      </c>
      <c r="R161" s="9">
        <f t="shared" si="11"/>
        <v>14958640.465596434</v>
      </c>
      <c r="S161" s="9">
        <f t="shared" si="11"/>
        <v>52440.781363022048</v>
      </c>
      <c r="T161" s="9">
        <f t="shared" si="11"/>
        <v>75189.664612927008</v>
      </c>
      <c r="U161" s="9">
        <f t="shared" si="11"/>
        <v>140344.57434121746</v>
      </c>
      <c r="V161" s="9">
        <f t="shared" si="11"/>
        <v>891222.83333908021</v>
      </c>
      <c r="W161" s="9">
        <f t="shared" si="11"/>
        <v>22622.634187027565</v>
      </c>
      <c r="X161" s="9">
        <f t="shared" si="15"/>
        <v>1359.4314796599938</v>
      </c>
      <c r="Y161" s="9">
        <f t="shared" si="15"/>
        <v>426240.26824899513</v>
      </c>
      <c r="Z161" s="9">
        <f t="shared" si="15"/>
        <v>13856.977124848188</v>
      </c>
      <c r="AA161" s="20"/>
      <c r="AB161" s="9">
        <v>2196462.7334724409</v>
      </c>
      <c r="AC161" s="9">
        <v>25.304796167479854</v>
      </c>
      <c r="AD161" s="9">
        <v>2.5394901499530817E-2</v>
      </c>
      <c r="AE161" s="9">
        <v>202571.02599182731</v>
      </c>
      <c r="AF161" s="9">
        <v>3360137.228029347</v>
      </c>
      <c r="AG161" s="9">
        <v>1.9670106542844075</v>
      </c>
      <c r="AH161" s="9">
        <v>322153.18923980097</v>
      </c>
      <c r="AI161" s="9">
        <v>10101.86754361346</v>
      </c>
      <c r="AJ161" s="9">
        <v>8257.0280132980843</v>
      </c>
      <c r="AK161" s="9">
        <v>10362.879564680676</v>
      </c>
      <c r="AL161" s="9">
        <v>16838.366000111648</v>
      </c>
      <c r="AM161" s="9">
        <v>11682.533475736303</v>
      </c>
      <c r="AN161" s="9">
        <v>312.49936200409684</v>
      </c>
      <c r="AO161" s="9">
        <v>35783437.251274996</v>
      </c>
      <c r="AP161" s="9">
        <v>1928642.7924683553</v>
      </c>
      <c r="AQ161" s="9">
        <v>2730848.5180914169</v>
      </c>
      <c r="AR161" s="9">
        <v>538791.83227851568</v>
      </c>
      <c r="AS161" s="9">
        <v>66328266.530440375</v>
      </c>
      <c r="AT161" s="9">
        <v>94586.084541066724</v>
      </c>
      <c r="AU161" s="9">
        <v>113304.03716964264</v>
      </c>
      <c r="AV161" s="9">
        <v>810156.73815996677</v>
      </c>
      <c r="AW161" s="9">
        <v>28489.586423470675</v>
      </c>
      <c r="AX161" s="20"/>
      <c r="AY161" s="9">
        <v>-374371.53587931045</v>
      </c>
      <c r="AZ161" s="9">
        <v>20.519879379180889</v>
      </c>
      <c r="BA161" s="9">
        <v>1.7083842094582597E-2</v>
      </c>
      <c r="BB161" s="9">
        <v>119853.00600597533</v>
      </c>
      <c r="BC161" s="9">
        <v>1473987.6038993741</v>
      </c>
      <c r="BD161" s="9">
        <v>1.1753775534242676</v>
      </c>
      <c r="BE161" s="9">
        <v>137445.18358432961</v>
      </c>
      <c r="BF161" s="9">
        <v>6260.9089001338389</v>
      </c>
      <c r="BG161" s="9">
        <v>4550.3911659811911</v>
      </c>
      <c r="BH161" s="9">
        <v>6370.4175599432538</v>
      </c>
      <c r="BI161" s="9">
        <v>10435.00820574335</v>
      </c>
      <c r="BJ161" s="9">
        <v>10854.863613842666</v>
      </c>
      <c r="BK161" s="9">
        <v>243.00541060408423</v>
      </c>
      <c r="BL161" s="9">
        <v>20824796.785678562</v>
      </c>
      <c r="BM161" s="9">
        <v>1876202.0111053332</v>
      </c>
      <c r="BN161" s="9">
        <v>2655658.8534784899</v>
      </c>
      <c r="BO161" s="9">
        <v>398447.25793729821</v>
      </c>
      <c r="BP161" s="9">
        <v>65437043.697101295</v>
      </c>
      <c r="BQ161" s="9">
        <v>71963.45035403916</v>
      </c>
      <c r="BR161" s="9">
        <v>111944.60568998265</v>
      </c>
      <c r="BS161" s="9">
        <v>383916.46991097165</v>
      </c>
      <c r="BT161" s="9">
        <v>14632.609298622487</v>
      </c>
      <c r="BU161" s="20"/>
    </row>
    <row r="162" spans="2:73" x14ac:dyDescent="0.2">
      <c r="B162" s="4" t="s">
        <v>52</v>
      </c>
      <c r="C162" s="12">
        <v>15</v>
      </c>
      <c r="D162" s="19"/>
      <c r="E162" s="9">
        <f t="shared" si="14"/>
        <v>2769350.2465025904</v>
      </c>
      <c r="F162" s="9">
        <f t="shared" si="14"/>
        <v>5.1611181271141007</v>
      </c>
      <c r="G162" s="9">
        <f t="shared" si="13"/>
        <v>8.9515835538735052E-3</v>
      </c>
      <c r="H162" s="9">
        <f t="shared" si="13"/>
        <v>89025.0274079542</v>
      </c>
      <c r="I162" s="9">
        <f t="shared" si="13"/>
        <v>2026653.8706090415</v>
      </c>
      <c r="J162" s="9">
        <f t="shared" si="13"/>
        <v>0.85055949580236256</v>
      </c>
      <c r="K162" s="9">
        <f t="shared" si="13"/>
        <v>197924.47626791388</v>
      </c>
      <c r="L162" s="9">
        <f t="shared" si="13"/>
        <v>4131.2830346143046</v>
      </c>
      <c r="M162" s="9">
        <f t="shared" si="13"/>
        <v>3990.1422272287409</v>
      </c>
      <c r="N162" s="9">
        <f t="shared" si="13"/>
        <v>4294.199285329667</v>
      </c>
      <c r="O162" s="9">
        <f t="shared" si="13"/>
        <v>6904.4031474615258</v>
      </c>
      <c r="P162" s="9">
        <f t="shared" si="11"/>
        <v>897.60889095642597</v>
      </c>
      <c r="Q162" s="9">
        <f t="shared" si="11"/>
        <v>75.002523114847634</v>
      </c>
      <c r="R162" s="9">
        <f t="shared" si="11"/>
        <v>16215539.442432605</v>
      </c>
      <c r="S162" s="9">
        <f t="shared" si="11"/>
        <v>57923.555021195207</v>
      </c>
      <c r="T162" s="9">
        <f t="shared" si="11"/>
        <v>83052.102760434151</v>
      </c>
      <c r="U162" s="9">
        <f t="shared" si="11"/>
        <v>151202.2926626972</v>
      </c>
      <c r="V162" s="9">
        <f t="shared" si="11"/>
        <v>1017926.0460166037</v>
      </c>
      <c r="W162" s="9">
        <f t="shared" si="11"/>
        <v>25110.971323813079</v>
      </c>
      <c r="X162" s="9">
        <f t="shared" si="15"/>
        <v>1663.7364196957205</v>
      </c>
      <c r="Y162" s="9">
        <f t="shared" si="15"/>
        <v>457969.02075380401</v>
      </c>
      <c r="Z162" s="9">
        <f t="shared" si="15"/>
        <v>14898.350969666983</v>
      </c>
      <c r="AA162" s="20"/>
      <c r="AB162" s="9">
        <v>2368237.8866319009</v>
      </c>
      <c r="AC162" s="9">
        <v>27.146703176236475</v>
      </c>
      <c r="AD162" s="9">
        <v>2.7255700083783436E-2</v>
      </c>
      <c r="AE162" s="9">
        <v>217438.9624143563</v>
      </c>
      <c r="AF162" s="9">
        <v>3605926.3033583709</v>
      </c>
      <c r="AG162" s="9">
        <v>2.1098925887569355</v>
      </c>
      <c r="AH162" s="9">
        <v>345187.17296540993</v>
      </c>
      <c r="AI162" s="9">
        <v>10839.399713329134</v>
      </c>
      <c r="AJ162" s="9">
        <v>8865.5613336371589</v>
      </c>
      <c r="AK162" s="9">
        <v>11119.646670983147</v>
      </c>
      <c r="AL162" s="9">
        <v>18084.769082186544</v>
      </c>
      <c r="AM162" s="9">
        <v>12527.819905787854</v>
      </c>
      <c r="AN162" s="9">
        <v>335.36546304779506</v>
      </c>
      <c r="AO162" s="9">
        <v>38527821.712802485</v>
      </c>
      <c r="AP162" s="9">
        <v>2068139.9954911945</v>
      </c>
      <c r="AQ162" s="9">
        <v>2928400.8743445305</v>
      </c>
      <c r="AR162" s="9">
        <v>578110.06902408798</v>
      </c>
      <c r="AS162" s="9">
        <v>71129044.292910874</v>
      </c>
      <c r="AT162" s="9">
        <v>102214.66813171215</v>
      </c>
      <c r="AU162" s="9">
        <v>121604.38537324849</v>
      </c>
      <c r="AV162" s="9">
        <v>869308.09565841639</v>
      </c>
      <c r="AW162" s="9">
        <v>30576.146646762503</v>
      </c>
      <c r="AX162" s="20"/>
      <c r="AY162" s="9">
        <v>-401112.35987068963</v>
      </c>
      <c r="AZ162" s="9">
        <v>21.985585049122374</v>
      </c>
      <c r="BA162" s="9">
        <v>1.8304116529909931E-2</v>
      </c>
      <c r="BB162" s="9">
        <v>128413.9350064021</v>
      </c>
      <c r="BC162" s="9">
        <v>1579272.4327493294</v>
      </c>
      <c r="BD162" s="9">
        <v>1.259333092954573</v>
      </c>
      <c r="BE162" s="9">
        <v>147262.69669749605</v>
      </c>
      <c r="BF162" s="9">
        <v>6708.1166787148295</v>
      </c>
      <c r="BG162" s="9">
        <v>4875.419106408418</v>
      </c>
      <c r="BH162" s="9">
        <v>6825.4473856534805</v>
      </c>
      <c r="BI162" s="9">
        <v>11180.365934725018</v>
      </c>
      <c r="BJ162" s="9">
        <v>11630.211014831428</v>
      </c>
      <c r="BK162" s="9">
        <v>260.36293993294743</v>
      </c>
      <c r="BL162" s="9">
        <v>22312282.27036988</v>
      </c>
      <c r="BM162" s="9">
        <v>2010216.4404699993</v>
      </c>
      <c r="BN162" s="9">
        <v>2845348.7715840964</v>
      </c>
      <c r="BO162" s="9">
        <v>426907.77636139077</v>
      </c>
      <c r="BP162" s="9">
        <v>70111118.24689427</v>
      </c>
      <c r="BQ162" s="9">
        <v>77103.696807899076</v>
      </c>
      <c r="BR162" s="9">
        <v>119940.64895355277</v>
      </c>
      <c r="BS162" s="9">
        <v>411339.07490461238</v>
      </c>
      <c r="BT162" s="9">
        <v>15677.795677095521</v>
      </c>
      <c r="BU162" s="20"/>
    </row>
    <row r="163" spans="2:73" x14ac:dyDescent="0.2">
      <c r="B163" s="4" t="s">
        <v>52</v>
      </c>
      <c r="C163" s="12">
        <v>16</v>
      </c>
      <c r="D163" s="19"/>
      <c r="E163" s="9">
        <f t="shared" si="14"/>
        <v>3003186.4627653025</v>
      </c>
      <c r="F163" s="9">
        <f t="shared" si="14"/>
        <v>5.5373404512702358</v>
      </c>
      <c r="G163" s="9">
        <f t="shared" si="13"/>
        <v>9.5921371099408036E-3</v>
      </c>
      <c r="H163" s="9">
        <f t="shared" si="13"/>
        <v>95332.270323116478</v>
      </c>
      <c r="I163" s="9">
        <f t="shared" si="13"/>
        <v>2167161.5887021096</v>
      </c>
      <c r="J163" s="9">
        <f t="shared" si="13"/>
        <v>0.90948735366158751</v>
      </c>
      <c r="K163" s="9">
        <f t="shared" si="13"/>
        <v>211140.95634053843</v>
      </c>
      <c r="L163" s="9">
        <f t="shared" si="13"/>
        <v>4421.6177071909888</v>
      </c>
      <c r="M163" s="9">
        <f t="shared" si="13"/>
        <v>4273.6589506835899</v>
      </c>
      <c r="N163" s="9">
        <f t="shared" si="13"/>
        <v>4595.947202199909</v>
      </c>
      <c r="O163" s="9">
        <f t="shared" si="13"/>
        <v>7405.4765298137572</v>
      </c>
      <c r="P163" s="9">
        <f t="shared" si="11"/>
        <v>967.55452984272961</v>
      </c>
      <c r="Q163" s="9">
        <f t="shared" si="11"/>
        <v>80.511444396442812</v>
      </c>
      <c r="R163" s="9">
        <f t="shared" si="11"/>
        <v>17472564.958538763</v>
      </c>
      <c r="S163" s="9">
        <f t="shared" si="11"/>
        <v>63407.408629168756</v>
      </c>
      <c r="T163" s="9">
        <f t="shared" si="11"/>
        <v>90916.089593344834</v>
      </c>
      <c r="U163" s="9">
        <f t="shared" si="11"/>
        <v>162060.47480067704</v>
      </c>
      <c r="V163" s="9">
        <f t="shared" si="11"/>
        <v>1144668.791673243</v>
      </c>
      <c r="W163" s="9">
        <f t="shared" si="11"/>
        <v>27599.892370888643</v>
      </c>
      <c r="X163" s="9">
        <f t="shared" si="15"/>
        <v>1968.1562071114313</v>
      </c>
      <c r="Y163" s="9">
        <f t="shared" si="15"/>
        <v>489698.53440242301</v>
      </c>
      <c r="Z163" s="9">
        <f t="shared" si="15"/>
        <v>15939.755023040787</v>
      </c>
      <c r="AA163" s="20"/>
      <c r="AB163" s="9">
        <v>2575333.2789032334</v>
      </c>
      <c r="AC163" s="9">
        <v>28.988631170334106</v>
      </c>
      <c r="AD163" s="9">
        <v>2.9116528075178064E-2</v>
      </c>
      <c r="AE163" s="9">
        <v>232307.13432994534</v>
      </c>
      <c r="AF163" s="9">
        <v>3851718.8503013947</v>
      </c>
      <c r="AG163" s="9">
        <v>2.2527759861464651</v>
      </c>
      <c r="AH163" s="9">
        <v>368221.16615120083</v>
      </c>
      <c r="AI163" s="9">
        <v>11576.942164486807</v>
      </c>
      <c r="AJ163" s="9">
        <v>9474.1059975192347</v>
      </c>
      <c r="AK163" s="9">
        <v>11876.424413563624</v>
      </c>
      <c r="AL163" s="9">
        <v>19331.200193520446</v>
      </c>
      <c r="AM163" s="9">
        <v>13373.112945662913</v>
      </c>
      <c r="AN163" s="9">
        <v>358.2319136582534</v>
      </c>
      <c r="AO163" s="9">
        <v>41272332.713599972</v>
      </c>
      <c r="AP163" s="9">
        <v>2207638.2784638344</v>
      </c>
      <c r="AQ163" s="9">
        <v>3125954.7792830463</v>
      </c>
      <c r="AR163" s="9">
        <v>617428.76958616055</v>
      </c>
      <c r="AS163" s="9">
        <v>75929861.588360414</v>
      </c>
      <c r="AT163" s="9">
        <v>109843.83563264764</v>
      </c>
      <c r="AU163" s="9">
        <v>129904.84842423441</v>
      </c>
      <c r="AV163" s="9">
        <v>928460.21430067602</v>
      </c>
      <c r="AW163" s="9">
        <v>32662.737078609331</v>
      </c>
      <c r="AX163" s="20"/>
      <c r="AY163" s="9">
        <v>-427853.18386206892</v>
      </c>
      <c r="AZ163" s="9">
        <v>23.45129071906387</v>
      </c>
      <c r="BA163" s="9">
        <v>1.9524390965237261E-2</v>
      </c>
      <c r="BB163" s="9">
        <v>136974.86400682887</v>
      </c>
      <c r="BC163" s="9">
        <v>1684557.2615992848</v>
      </c>
      <c r="BD163" s="9">
        <v>1.3432886324848776</v>
      </c>
      <c r="BE163" s="9">
        <v>157080.2098106624</v>
      </c>
      <c r="BF163" s="9">
        <v>7155.3244572958183</v>
      </c>
      <c r="BG163" s="9">
        <v>5200.4470468356449</v>
      </c>
      <c r="BH163" s="9">
        <v>7280.4772113637146</v>
      </c>
      <c r="BI163" s="9">
        <v>11925.723663706689</v>
      </c>
      <c r="BJ163" s="9">
        <v>12405.558415820184</v>
      </c>
      <c r="BK163" s="9">
        <v>277.72046926181059</v>
      </c>
      <c r="BL163" s="9">
        <v>23799767.755061209</v>
      </c>
      <c r="BM163" s="9">
        <v>2144230.8698346657</v>
      </c>
      <c r="BN163" s="9">
        <v>3035038.6896897014</v>
      </c>
      <c r="BO163" s="9">
        <v>455368.29478548351</v>
      </c>
      <c r="BP163" s="9">
        <v>74785192.796687171</v>
      </c>
      <c r="BQ163" s="9">
        <v>82243.943261758992</v>
      </c>
      <c r="BR163" s="9">
        <v>127936.69221712298</v>
      </c>
      <c r="BS163" s="9">
        <v>438761.679898253</v>
      </c>
      <c r="BT163" s="9">
        <v>16722.982055568544</v>
      </c>
      <c r="BU163" s="20"/>
    </row>
    <row r="164" spans="2:73" x14ac:dyDescent="0.2">
      <c r="B164" s="4" t="s">
        <v>52</v>
      </c>
      <c r="C164" s="12">
        <v>17</v>
      </c>
      <c r="D164" s="19"/>
      <c r="E164" s="9">
        <f t="shared" si="14"/>
        <v>3201702.4399161399</v>
      </c>
      <c r="F164" s="9">
        <f t="shared" si="14"/>
        <v>5.9135417900853469</v>
      </c>
      <c r="G164" s="9">
        <f t="shared" si="13"/>
        <v>1.0232661258866085E-2</v>
      </c>
      <c r="H164" s="9">
        <f t="shared" si="13"/>
        <v>101639.27774521857</v>
      </c>
      <c r="I164" s="9">
        <f t="shared" si="13"/>
        <v>2307665.8351811767</v>
      </c>
      <c r="J164" s="9">
        <f t="shared" si="13"/>
        <v>0.9684137486038098</v>
      </c>
      <c r="K164" s="9">
        <f t="shared" si="13"/>
        <v>224357.42695298072</v>
      </c>
      <c r="L164" s="9">
        <f t="shared" si="13"/>
        <v>4711.942098325665</v>
      </c>
      <c r="M164" s="9">
        <f t="shared" si="13"/>
        <v>4557.1643305954258</v>
      </c>
      <c r="N164" s="9">
        <f t="shared" si="13"/>
        <v>4897.6844827921468</v>
      </c>
      <c r="O164" s="9">
        <f t="shared" si="13"/>
        <v>7906.521882906969</v>
      </c>
      <c r="P164" s="9">
        <f t="shared" si="11"/>
        <v>1037.493558905504</v>
      </c>
      <c r="Q164" s="9">
        <f t="shared" si="11"/>
        <v>86.020016111277585</v>
      </c>
      <c r="R164" s="9">
        <f t="shared" si="11"/>
        <v>18729463.935374893</v>
      </c>
      <c r="S164" s="9">
        <f t="shared" si="11"/>
        <v>68890.182287339587</v>
      </c>
      <c r="T164" s="9">
        <f t="shared" si="11"/>
        <v>98778.527740849648</v>
      </c>
      <c r="U164" s="9">
        <f t="shared" si="11"/>
        <v>172918.19312215608</v>
      </c>
      <c r="V164" s="9">
        <f t="shared" si="11"/>
        <v>1271372.0043507367</v>
      </c>
      <c r="W164" s="9">
        <f t="shared" si="11"/>
        <v>30088.229507674027</v>
      </c>
      <c r="X164" s="9">
        <f t="shared" si="15"/>
        <v>2272.4611471469398</v>
      </c>
      <c r="Y164" s="9">
        <f t="shared" si="15"/>
        <v>521427.28690723033</v>
      </c>
      <c r="Z164" s="9">
        <f t="shared" si="15"/>
        <v>16981.128867859541</v>
      </c>
      <c r="AA164" s="20"/>
      <c r="AB164" s="9">
        <v>2747108.4320626915</v>
      </c>
      <c r="AC164" s="9">
        <v>30.830538179090702</v>
      </c>
      <c r="AD164" s="9">
        <v>3.0977326659430659E-2</v>
      </c>
      <c r="AE164" s="9">
        <v>247175.07075247419</v>
      </c>
      <c r="AF164" s="9">
        <v>4097507.9256304158</v>
      </c>
      <c r="AG164" s="9">
        <v>2.3956579206189916</v>
      </c>
      <c r="AH164" s="9">
        <v>391255.14987680956</v>
      </c>
      <c r="AI164" s="9">
        <v>12314.474334202472</v>
      </c>
      <c r="AJ164" s="9">
        <v>10082.6393178583</v>
      </c>
      <c r="AK164" s="9">
        <v>12633.191519866092</v>
      </c>
      <c r="AL164" s="9">
        <v>20577.603275595324</v>
      </c>
      <c r="AM164" s="9">
        <v>14218.399375714454</v>
      </c>
      <c r="AN164" s="9">
        <v>381.09801470195134</v>
      </c>
      <c r="AO164" s="9">
        <v>44016717.175127432</v>
      </c>
      <c r="AP164" s="9">
        <v>2347135.4814866716</v>
      </c>
      <c r="AQ164" s="9">
        <v>3323507.1355361585</v>
      </c>
      <c r="AR164" s="9">
        <v>656747.00633173238</v>
      </c>
      <c r="AS164" s="9">
        <v>80730639.350830853</v>
      </c>
      <c r="AT164" s="9">
        <v>117472.41922329301</v>
      </c>
      <c r="AU164" s="9">
        <v>138205.19662784017</v>
      </c>
      <c r="AV164" s="9">
        <v>987611.57179912447</v>
      </c>
      <c r="AW164" s="9">
        <v>34749.297301901133</v>
      </c>
      <c r="AX164" s="20"/>
      <c r="AY164" s="9">
        <v>-454594.00785344839</v>
      </c>
      <c r="AZ164" s="9">
        <v>24.916996389005355</v>
      </c>
      <c r="BA164" s="9">
        <v>2.0744665400564574E-2</v>
      </c>
      <c r="BB164" s="9">
        <v>145535.79300725562</v>
      </c>
      <c r="BC164" s="9">
        <v>1789842.0904492394</v>
      </c>
      <c r="BD164" s="9">
        <v>1.4272441720151818</v>
      </c>
      <c r="BE164" s="9">
        <v>166897.72292382884</v>
      </c>
      <c r="BF164" s="9">
        <v>7602.5322358768071</v>
      </c>
      <c r="BG164" s="9">
        <v>5525.4749872628745</v>
      </c>
      <c r="BH164" s="9">
        <v>7735.507037073945</v>
      </c>
      <c r="BI164" s="9">
        <v>12671.081392688355</v>
      </c>
      <c r="BJ164" s="9">
        <v>13180.90581680895</v>
      </c>
      <c r="BK164" s="9">
        <v>295.07799859067376</v>
      </c>
      <c r="BL164" s="9">
        <v>25287253.239752539</v>
      </c>
      <c r="BM164" s="9">
        <v>2278245.299199332</v>
      </c>
      <c r="BN164" s="9">
        <v>3224728.6077953088</v>
      </c>
      <c r="BO164" s="9">
        <v>483828.8132095763</v>
      </c>
      <c r="BP164" s="9">
        <v>79459267.346480116</v>
      </c>
      <c r="BQ164" s="9">
        <v>87384.189715618981</v>
      </c>
      <c r="BR164" s="9">
        <v>135932.73548069323</v>
      </c>
      <c r="BS164" s="9">
        <v>466184.28489189415</v>
      </c>
      <c r="BT164" s="9">
        <v>17768.168434041592</v>
      </c>
      <c r="BU164" s="20"/>
    </row>
    <row r="165" spans="2:73" x14ac:dyDescent="0.2">
      <c r="B165" s="4" t="s">
        <v>52</v>
      </c>
      <c r="C165" s="12">
        <v>18</v>
      </c>
      <c r="D165" s="19"/>
      <c r="E165" s="9">
        <f t="shared" si="14"/>
        <v>3435538.6561788586</v>
      </c>
      <c r="F165" s="9">
        <f t="shared" si="14"/>
        <v>6.2897641142415281</v>
      </c>
      <c r="G165" s="9">
        <f t="shared" si="13"/>
        <v>1.0873214814933429E-2</v>
      </c>
      <c r="H165" s="9">
        <f t="shared" si="13"/>
        <v>107946.52066038115</v>
      </c>
      <c r="I165" s="9">
        <f t="shared" si="13"/>
        <v>2448173.5532742511</v>
      </c>
      <c r="J165" s="9">
        <f t="shared" si="13"/>
        <v>1.0273416064630374</v>
      </c>
      <c r="K165" s="9">
        <f t="shared" si="13"/>
        <v>237573.90702560593</v>
      </c>
      <c r="L165" s="9">
        <f t="shared" si="13"/>
        <v>5002.2767709023683</v>
      </c>
      <c r="M165" s="9">
        <f t="shared" si="13"/>
        <v>4840.6810540502966</v>
      </c>
      <c r="N165" s="9">
        <f t="shared" si="13"/>
        <v>5199.4323996624053</v>
      </c>
      <c r="O165" s="9">
        <f t="shared" si="13"/>
        <v>8407.5952652592387</v>
      </c>
      <c r="P165" s="9">
        <f t="shared" si="11"/>
        <v>1107.4391977918276</v>
      </c>
      <c r="Q165" s="9">
        <f t="shared" si="11"/>
        <v>91.528937392873502</v>
      </c>
      <c r="R165" s="9">
        <f t="shared" si="11"/>
        <v>19986489.451481137</v>
      </c>
      <c r="S165" s="9">
        <f t="shared" si="11"/>
        <v>74374.035895315465</v>
      </c>
      <c r="T165" s="9">
        <f t="shared" si="11"/>
        <v>106642.51457376545</v>
      </c>
      <c r="U165" s="9">
        <f t="shared" si="11"/>
        <v>183776.37526013714</v>
      </c>
      <c r="V165" s="9">
        <f t="shared" si="11"/>
        <v>1398114.7500074059</v>
      </c>
      <c r="W165" s="9">
        <f t="shared" si="11"/>
        <v>32577.150554749765</v>
      </c>
      <c r="X165" s="9">
        <f t="shared" si="15"/>
        <v>2576.8809345629415</v>
      </c>
      <c r="Y165" s="9">
        <f t="shared" si="15"/>
        <v>553156.80055585108</v>
      </c>
      <c r="Z165" s="9">
        <f t="shared" si="15"/>
        <v>18022.532921233404</v>
      </c>
      <c r="AA165" s="20"/>
      <c r="AB165" s="9">
        <v>2954203.824334031</v>
      </c>
      <c r="AC165" s="9">
        <v>32.672466173188383</v>
      </c>
      <c r="AD165" s="9">
        <v>3.2838154650825332E-2</v>
      </c>
      <c r="AE165" s="9">
        <v>262043.24266806367</v>
      </c>
      <c r="AF165" s="9">
        <v>4343300.4725734461</v>
      </c>
      <c r="AG165" s="9">
        <v>2.5385413180085243</v>
      </c>
      <c r="AH165" s="9">
        <v>414289.14306260122</v>
      </c>
      <c r="AI165" s="9">
        <v>13052.016785360165</v>
      </c>
      <c r="AJ165" s="9">
        <v>10691.183981740396</v>
      </c>
      <c r="AK165" s="9">
        <v>13389.969262446584</v>
      </c>
      <c r="AL165" s="9">
        <v>21824.034386929259</v>
      </c>
      <c r="AM165" s="9">
        <v>15063.692415589536</v>
      </c>
      <c r="AN165" s="9">
        <v>403.96446531241031</v>
      </c>
      <c r="AO165" s="9">
        <v>46761228.175925002</v>
      </c>
      <c r="AP165" s="9">
        <v>2486633.7644593143</v>
      </c>
      <c r="AQ165" s="9">
        <v>3521061.0404746789</v>
      </c>
      <c r="AR165" s="9">
        <v>696065.706893806</v>
      </c>
      <c r="AS165" s="9">
        <v>85531456.646280482</v>
      </c>
      <c r="AT165" s="9">
        <v>125101.58672422865</v>
      </c>
      <c r="AU165" s="9">
        <v>146505.65967882625</v>
      </c>
      <c r="AV165" s="9">
        <v>1046763.6904413858</v>
      </c>
      <c r="AW165" s="9">
        <v>36835.887733748015</v>
      </c>
      <c r="AX165" s="20"/>
      <c r="AY165" s="9">
        <v>-481334.83184482751</v>
      </c>
      <c r="AZ165" s="9">
        <v>26.382702058946855</v>
      </c>
      <c r="BA165" s="9">
        <v>2.1964939835891904E-2</v>
      </c>
      <c r="BB165" s="9">
        <v>154096.72200768252</v>
      </c>
      <c r="BC165" s="9">
        <v>1895126.9192991951</v>
      </c>
      <c r="BD165" s="9">
        <v>1.5111997115454869</v>
      </c>
      <c r="BE165" s="9">
        <v>176715.23603699528</v>
      </c>
      <c r="BF165" s="9">
        <v>8049.7400144577969</v>
      </c>
      <c r="BG165" s="9">
        <v>5850.5029276900996</v>
      </c>
      <c r="BH165" s="9">
        <v>8190.536862784179</v>
      </c>
      <c r="BI165" s="9">
        <v>13416.439121670021</v>
      </c>
      <c r="BJ165" s="9">
        <v>13956.253217797708</v>
      </c>
      <c r="BK165" s="9">
        <v>312.43552791953681</v>
      </c>
      <c r="BL165" s="9">
        <v>26774738.724443864</v>
      </c>
      <c r="BM165" s="9">
        <v>2412259.7285639988</v>
      </c>
      <c r="BN165" s="9">
        <v>3414418.5259009134</v>
      </c>
      <c r="BO165" s="9">
        <v>512289.33163366886</v>
      </c>
      <c r="BP165" s="9">
        <v>84133341.896273077</v>
      </c>
      <c r="BQ165" s="9">
        <v>92524.436169478882</v>
      </c>
      <c r="BR165" s="9">
        <v>143928.77874426331</v>
      </c>
      <c r="BS165" s="9">
        <v>493606.88988553477</v>
      </c>
      <c r="BT165" s="9">
        <v>18813.354812514612</v>
      </c>
      <c r="BU165" s="20"/>
    </row>
    <row r="166" spans="2:73" x14ac:dyDescent="0.2">
      <c r="B166" s="4" t="s">
        <v>52</v>
      </c>
      <c r="C166" s="12">
        <v>19</v>
      </c>
      <c r="D166" s="19"/>
      <c r="E166" s="9">
        <f t="shared" si="14"/>
        <v>3669374.872441574</v>
      </c>
      <c r="F166" s="9">
        <f t="shared" si="14"/>
        <v>6.6784338595566979</v>
      </c>
      <c r="G166" s="9">
        <f t="shared" si="13"/>
        <v>1.152740730185876E-2</v>
      </c>
      <c r="H166" s="9">
        <f t="shared" si="13"/>
        <v>114427.90231748368</v>
      </c>
      <c r="I166" s="9">
        <f t="shared" si="13"/>
        <v>2590978.1693283254</v>
      </c>
      <c r="J166" s="9">
        <f t="shared" si="13"/>
        <v>1.0870856671552636</v>
      </c>
      <c r="K166" s="9">
        <f t="shared" si="13"/>
        <v>250817.066738049</v>
      </c>
      <c r="L166" s="9">
        <f t="shared" si="13"/>
        <v>5296.2063545370711</v>
      </c>
      <c r="M166" s="9">
        <f t="shared" si="13"/>
        <v>5131.3158372121479</v>
      </c>
      <c r="N166" s="9">
        <f t="shared" si="13"/>
        <v>5505.0114437546636</v>
      </c>
      <c r="O166" s="9">
        <f t="shared" si="13"/>
        <v>8918.8182531024868</v>
      </c>
      <c r="P166" s="9">
        <f t="shared" si="11"/>
        <v>1181.2434956046272</v>
      </c>
      <c r="Q166" s="9">
        <f t="shared" si="11"/>
        <v>97.16494198270891</v>
      </c>
      <c r="R166" s="9">
        <f t="shared" si="11"/>
        <v>21264997.545317348</v>
      </c>
      <c r="S166" s="9">
        <f t="shared" si="11"/>
        <v>80402.132253489923</v>
      </c>
      <c r="T166" s="9">
        <f t="shared" si="11"/>
        <v>115289.27317127399</v>
      </c>
      <c r="U166" s="9">
        <f t="shared" si="11"/>
        <v>195112.17335661734</v>
      </c>
      <c r="V166" s="9">
        <f t="shared" si="11"/>
        <v>1543265.821685046</v>
      </c>
      <c r="W166" s="9">
        <f t="shared" si="11"/>
        <v>35173.481151535379</v>
      </c>
      <c r="X166" s="9">
        <f t="shared" si="15"/>
        <v>3002.1246770987927</v>
      </c>
      <c r="Y166" s="9">
        <f t="shared" si="15"/>
        <v>585434.49678566097</v>
      </c>
      <c r="Z166" s="9">
        <f t="shared" si="15"/>
        <v>19087.566178552221</v>
      </c>
      <c r="AA166" s="20"/>
      <c r="AB166" s="9">
        <v>3161299.2166053671</v>
      </c>
      <c r="AC166" s="9">
        <v>34.526841588445038</v>
      </c>
      <c r="AD166" s="9">
        <v>3.4712621573077987E-2</v>
      </c>
      <c r="AE166" s="9">
        <v>277085.55332559295</v>
      </c>
      <c r="AF166" s="9">
        <v>4591389.9174774755</v>
      </c>
      <c r="AG166" s="9">
        <v>2.6822409182310549</v>
      </c>
      <c r="AH166" s="9">
        <v>437349.81588821055</v>
      </c>
      <c r="AI166" s="9">
        <v>13793.154147575853</v>
      </c>
      <c r="AJ166" s="9">
        <v>11306.846705329479</v>
      </c>
      <c r="AK166" s="9">
        <v>14150.578132249069</v>
      </c>
      <c r="AL166" s="9">
        <v>23080.615103754175</v>
      </c>
      <c r="AM166" s="9">
        <v>15912.8441143911</v>
      </c>
      <c r="AN166" s="9">
        <v>426.95799923110889</v>
      </c>
      <c r="AO166" s="9">
        <v>49527221.754452541</v>
      </c>
      <c r="AP166" s="9">
        <v>2626676.2901821556</v>
      </c>
      <c r="AQ166" s="9">
        <v>3719397.7171777962</v>
      </c>
      <c r="AR166" s="9">
        <v>735862.02341437887</v>
      </c>
      <c r="AS166" s="9">
        <v>90350682.267751068</v>
      </c>
      <c r="AT166" s="9">
        <v>132838.16377487421</v>
      </c>
      <c r="AU166" s="9">
        <v>154926.94668493225</v>
      </c>
      <c r="AV166" s="9">
        <v>1106463.9916648364</v>
      </c>
      <c r="AW166" s="9">
        <v>38946.107369539874</v>
      </c>
      <c r="AX166" s="20"/>
      <c r="AY166" s="9">
        <v>-508075.65583620692</v>
      </c>
      <c r="AZ166" s="9">
        <v>27.84840772888834</v>
      </c>
      <c r="BA166" s="9">
        <v>2.3185214271219227E-2</v>
      </c>
      <c r="BB166" s="9">
        <v>162657.65100810927</v>
      </c>
      <c r="BC166" s="9">
        <v>2000411.7481491498</v>
      </c>
      <c r="BD166" s="9">
        <v>1.5951552510757914</v>
      </c>
      <c r="BE166" s="9">
        <v>186532.74915016154</v>
      </c>
      <c r="BF166" s="9">
        <v>8496.947793038782</v>
      </c>
      <c r="BG166" s="9">
        <v>6175.530868117331</v>
      </c>
      <c r="BH166" s="9">
        <v>8645.5666884944058</v>
      </c>
      <c r="BI166" s="9">
        <v>14161.796850651688</v>
      </c>
      <c r="BJ166" s="9">
        <v>14731.600618786473</v>
      </c>
      <c r="BK166" s="9">
        <v>329.79305724839998</v>
      </c>
      <c r="BL166" s="9">
        <v>28262224.209135193</v>
      </c>
      <c r="BM166" s="9">
        <v>2546274.1579286656</v>
      </c>
      <c r="BN166" s="9">
        <v>3604108.4440065222</v>
      </c>
      <c r="BO166" s="9">
        <v>540749.85005776153</v>
      </c>
      <c r="BP166" s="9">
        <v>88807416.446066022</v>
      </c>
      <c r="BQ166" s="9">
        <v>97664.682623338827</v>
      </c>
      <c r="BR166" s="9">
        <v>151924.82200783346</v>
      </c>
      <c r="BS166" s="9">
        <v>521029.49487917544</v>
      </c>
      <c r="BT166" s="9">
        <v>19858.541190987653</v>
      </c>
      <c r="BU166" s="20"/>
    </row>
    <row r="167" spans="2:73" x14ac:dyDescent="0.2">
      <c r="B167" s="5" t="s">
        <v>52</v>
      </c>
      <c r="C167" s="13">
        <v>20</v>
      </c>
      <c r="D167" s="19"/>
      <c r="E167" s="10">
        <f t="shared" si="14"/>
        <v>3903211.088704281</v>
      </c>
      <c r="F167" s="10">
        <f t="shared" si="14"/>
        <v>7.0546561837127904</v>
      </c>
      <c r="G167" s="10">
        <f t="shared" si="13"/>
        <v>1.2167960857926034E-2</v>
      </c>
      <c r="H167" s="10">
        <f t="shared" si="13"/>
        <v>120735.14523264565</v>
      </c>
      <c r="I167" s="10">
        <f t="shared" si="13"/>
        <v>2731485.88742139</v>
      </c>
      <c r="J167" s="10">
        <f t="shared" si="13"/>
        <v>1.1460135250144847</v>
      </c>
      <c r="K167" s="10">
        <f t="shared" si="13"/>
        <v>264033.54681067326</v>
      </c>
      <c r="L167" s="10">
        <f t="shared" si="13"/>
        <v>5586.5410271137389</v>
      </c>
      <c r="M167" s="10">
        <f t="shared" si="13"/>
        <v>5414.8325606669905</v>
      </c>
      <c r="N167" s="10">
        <f t="shared" si="13"/>
        <v>5806.7593606248938</v>
      </c>
      <c r="O167" s="10">
        <f t="shared" si="13"/>
        <v>9419.8916354547</v>
      </c>
      <c r="P167" s="10">
        <f t="shared" si="11"/>
        <v>1251.1891344909145</v>
      </c>
      <c r="Q167" s="10">
        <f t="shared" si="11"/>
        <v>102.67386326430358</v>
      </c>
      <c r="R167" s="10">
        <f t="shared" si="11"/>
        <v>22522023.061423477</v>
      </c>
      <c r="S167" s="10">
        <f t="shared" si="11"/>
        <v>85885.98586146161</v>
      </c>
      <c r="T167" s="10">
        <f t="shared" si="11"/>
        <v>123153.26000418188</v>
      </c>
      <c r="U167" s="10">
        <f t="shared" si="11"/>
        <v>205970.35549459653</v>
      </c>
      <c r="V167" s="10">
        <f t="shared" si="11"/>
        <v>1670008.5673415661</v>
      </c>
      <c r="W167" s="10">
        <f t="shared" si="11"/>
        <v>37662.402198610842</v>
      </c>
      <c r="X167" s="10">
        <f t="shared" si="15"/>
        <v>3306.5444645142707</v>
      </c>
      <c r="Y167" s="10">
        <f t="shared" si="15"/>
        <v>617164.0104342784</v>
      </c>
      <c r="Z167" s="10">
        <f t="shared" si="15"/>
        <v>20128.970231925978</v>
      </c>
      <c r="AA167" s="20"/>
      <c r="AB167" s="10">
        <v>3368394.6088766945</v>
      </c>
      <c r="AC167" s="10">
        <v>36.368769582542633</v>
      </c>
      <c r="AD167" s="10">
        <v>3.6573449564472588E-2</v>
      </c>
      <c r="AE167" s="10">
        <v>291953.72524118173</v>
      </c>
      <c r="AF167" s="10">
        <v>4837182.4644204946</v>
      </c>
      <c r="AG167" s="10">
        <v>2.8251243156205814</v>
      </c>
      <c r="AH167" s="10">
        <v>460383.80907400121</v>
      </c>
      <c r="AI167" s="10">
        <v>14530.696598733512</v>
      </c>
      <c r="AJ167" s="10">
        <v>11915.391369211546</v>
      </c>
      <c r="AK167" s="10">
        <v>14907.355874829535</v>
      </c>
      <c r="AL167" s="10">
        <v>24327.046215088056</v>
      </c>
      <c r="AM167" s="10">
        <v>16758.137154266144</v>
      </c>
      <c r="AN167" s="10">
        <v>449.82444984156677</v>
      </c>
      <c r="AO167" s="10">
        <v>52271732.755249985</v>
      </c>
      <c r="AP167" s="10">
        <v>2766174.5731547922</v>
      </c>
      <c r="AQ167" s="10">
        <v>3916951.6221163087</v>
      </c>
      <c r="AR167" s="10">
        <v>775180.72397645074</v>
      </c>
      <c r="AS167" s="10">
        <v>95151499.563200518</v>
      </c>
      <c r="AT167" s="10">
        <v>140467.33127580956</v>
      </c>
      <c r="AU167" s="10">
        <v>163227.40973591802</v>
      </c>
      <c r="AV167" s="10">
        <v>1165616.1103070949</v>
      </c>
      <c r="AW167" s="10">
        <v>41032.697801386668</v>
      </c>
      <c r="AX167" s="20"/>
      <c r="AY167" s="10">
        <v>-534816.47982758668</v>
      </c>
      <c r="AZ167" s="10">
        <v>29.314113398829843</v>
      </c>
      <c r="BA167" s="10">
        <v>2.4405488706546553E-2</v>
      </c>
      <c r="BB167" s="10">
        <v>171218.58000853608</v>
      </c>
      <c r="BC167" s="10">
        <v>2105696.5769991046</v>
      </c>
      <c r="BD167" s="10">
        <v>1.6791107906060967</v>
      </c>
      <c r="BE167" s="10">
        <v>196350.26226332795</v>
      </c>
      <c r="BF167" s="10">
        <v>8944.1555716197727</v>
      </c>
      <c r="BG167" s="10">
        <v>6500.5588085445552</v>
      </c>
      <c r="BH167" s="10">
        <v>9100.5965142046407</v>
      </c>
      <c r="BI167" s="10">
        <v>14907.154579633356</v>
      </c>
      <c r="BJ167" s="10">
        <v>15506.948019775229</v>
      </c>
      <c r="BK167" s="10">
        <v>347.1505865772632</v>
      </c>
      <c r="BL167" s="10">
        <v>29749709.693826508</v>
      </c>
      <c r="BM167" s="10">
        <v>2680288.5872933306</v>
      </c>
      <c r="BN167" s="10">
        <v>3793798.3621121268</v>
      </c>
      <c r="BO167" s="10">
        <v>569210.36848185421</v>
      </c>
      <c r="BP167" s="10">
        <v>93481490.995858952</v>
      </c>
      <c r="BQ167" s="10">
        <v>102804.92907719871</v>
      </c>
      <c r="BR167" s="10">
        <v>159920.86527140375</v>
      </c>
      <c r="BS167" s="10">
        <v>548452.09987281647</v>
      </c>
      <c r="BT167" s="10">
        <v>20903.727569460691</v>
      </c>
      <c r="BU167" s="20"/>
    </row>
    <row r="168" spans="2:73" x14ac:dyDescent="0.2">
      <c r="B168" s="7" t="s">
        <v>53</v>
      </c>
      <c r="C168" s="11">
        <v>1</v>
      </c>
      <c r="D168" s="19"/>
      <c r="E168" s="8">
        <f t="shared" si="14"/>
        <v>0</v>
      </c>
      <c r="F168" s="8">
        <f t="shared" si="14"/>
        <v>0</v>
      </c>
      <c r="G168" s="8">
        <f t="shared" si="13"/>
        <v>0</v>
      </c>
      <c r="H168" s="8">
        <f t="shared" si="13"/>
        <v>0</v>
      </c>
      <c r="I168" s="8">
        <f t="shared" si="13"/>
        <v>0</v>
      </c>
      <c r="J168" s="8">
        <f t="shared" si="13"/>
        <v>0</v>
      </c>
      <c r="K168" s="8">
        <f t="shared" si="13"/>
        <v>0</v>
      </c>
      <c r="L168" s="8">
        <f t="shared" si="13"/>
        <v>0</v>
      </c>
      <c r="M168" s="8">
        <f t="shared" si="13"/>
        <v>0</v>
      </c>
      <c r="N168" s="8">
        <f t="shared" si="13"/>
        <v>0</v>
      </c>
      <c r="O168" s="8">
        <f t="shared" si="13"/>
        <v>0</v>
      </c>
      <c r="P168" s="8">
        <f t="shared" si="11"/>
        <v>0</v>
      </c>
      <c r="Q168" s="8">
        <f t="shared" si="11"/>
        <v>0</v>
      </c>
      <c r="R168" s="8">
        <f t="shared" si="11"/>
        <v>0</v>
      </c>
      <c r="S168" s="8">
        <f t="shared" si="11"/>
        <v>0</v>
      </c>
      <c r="T168" s="8">
        <f t="shared" ref="T168:Z228" si="16">AQ168-BN168</f>
        <v>0</v>
      </c>
      <c r="U168" s="8">
        <f t="shared" si="16"/>
        <v>0</v>
      </c>
      <c r="V168" s="8">
        <f t="shared" si="16"/>
        <v>0</v>
      </c>
      <c r="W168" s="8">
        <f t="shared" si="16"/>
        <v>0</v>
      </c>
      <c r="X168" s="8">
        <f t="shared" si="15"/>
        <v>0</v>
      </c>
      <c r="Y168" s="8">
        <f t="shared" si="15"/>
        <v>0</v>
      </c>
      <c r="Z168" s="8">
        <f t="shared" si="15"/>
        <v>0</v>
      </c>
      <c r="AA168" s="20"/>
      <c r="AB168" s="8">
        <v>-26740.823991379308</v>
      </c>
      <c r="AC168" s="8">
        <v>1.4657056699414917</v>
      </c>
      <c r="AD168" s="8">
        <v>1.2202744353273284E-3</v>
      </c>
      <c r="AE168" s="8">
        <v>8560.9290004268023</v>
      </c>
      <c r="AF168" s="8">
        <v>105284.82884995527</v>
      </c>
      <c r="AG168" s="8">
        <v>8.3955539530304837E-2</v>
      </c>
      <c r="AH168" s="8">
        <v>9817.5131131663984</v>
      </c>
      <c r="AI168" s="8">
        <v>447.20777858098864</v>
      </c>
      <c r="AJ168" s="8">
        <v>325.0279404272278</v>
      </c>
      <c r="AK168" s="8">
        <v>455.02982571023216</v>
      </c>
      <c r="AL168" s="8">
        <v>745.35772898166795</v>
      </c>
      <c r="AM168" s="8">
        <v>775.34740098876114</v>
      </c>
      <c r="AN168" s="8">
        <v>17.357529328863158</v>
      </c>
      <c r="AO168" s="8">
        <v>1487485.4846913256</v>
      </c>
      <c r="AP168" s="8">
        <v>134014.42936466658</v>
      </c>
      <c r="AQ168" s="8">
        <v>189689.91810560631</v>
      </c>
      <c r="AR168" s="8">
        <v>28460.518424092719</v>
      </c>
      <c r="AS168" s="8">
        <v>4674074.5497929482</v>
      </c>
      <c r="AT168" s="8">
        <v>5140.2464538599361</v>
      </c>
      <c r="AU168" s="8">
        <v>7996.0432635701854</v>
      </c>
      <c r="AV168" s="8">
        <v>27422.604993640809</v>
      </c>
      <c r="AW168" s="8">
        <v>1045.186378473034</v>
      </c>
      <c r="AX168" s="20"/>
      <c r="AY168" s="8">
        <v>-26740.823991379308</v>
      </c>
      <c r="AZ168" s="8">
        <v>1.4657056699414917</v>
      </c>
      <c r="BA168" s="8">
        <v>1.2202744353273284E-3</v>
      </c>
      <c r="BB168" s="8">
        <v>8560.9290004268023</v>
      </c>
      <c r="BC168" s="8">
        <v>105284.82884995527</v>
      </c>
      <c r="BD168" s="8">
        <v>8.3955539530304837E-2</v>
      </c>
      <c r="BE168" s="8">
        <v>9817.5131131663984</v>
      </c>
      <c r="BF168" s="8">
        <v>447.20777858098864</v>
      </c>
      <c r="BG168" s="8">
        <v>325.0279404272278</v>
      </c>
      <c r="BH168" s="8">
        <v>455.02982571023216</v>
      </c>
      <c r="BI168" s="8">
        <v>745.35772898166795</v>
      </c>
      <c r="BJ168" s="8">
        <v>775.34740098876114</v>
      </c>
      <c r="BK168" s="8">
        <v>17.357529328863158</v>
      </c>
      <c r="BL168" s="8">
        <v>1487485.4846913256</v>
      </c>
      <c r="BM168" s="8">
        <v>134014.42936466658</v>
      </c>
      <c r="BN168" s="8">
        <v>189689.91810560631</v>
      </c>
      <c r="BO168" s="8">
        <v>28460.518424092719</v>
      </c>
      <c r="BP168" s="8">
        <v>4674074.5497929482</v>
      </c>
      <c r="BQ168" s="8">
        <v>5140.2464538599361</v>
      </c>
      <c r="BR168" s="8">
        <v>7996.0432635701854</v>
      </c>
      <c r="BS168" s="8">
        <v>27422.604993640809</v>
      </c>
      <c r="BT168" s="8">
        <v>1045.186378473034</v>
      </c>
      <c r="BU168" s="20"/>
    </row>
    <row r="169" spans="2:73" x14ac:dyDescent="0.2">
      <c r="B169" s="4" t="s">
        <v>53</v>
      </c>
      <c r="C169" s="12">
        <v>2</v>
      </c>
      <c r="D169" s="19"/>
      <c r="E169" s="9">
        <f t="shared" si="14"/>
        <v>-129239.6084651828</v>
      </c>
      <c r="F169" s="9">
        <f t="shared" si="14"/>
        <v>0.23296959097127967</v>
      </c>
      <c r="G169" s="9">
        <f t="shared" si="13"/>
        <v>5.8358816099260066E-4</v>
      </c>
      <c r="H169" s="9">
        <f t="shared" si="13"/>
        <v>6509.3952572645612</v>
      </c>
      <c r="I169" s="9">
        <f t="shared" si="13"/>
        <v>193176.72797213888</v>
      </c>
      <c r="J169" s="9">
        <f t="shared" si="13"/>
        <v>8.2054586801448476E-2</v>
      </c>
      <c r="K169" s="9">
        <f t="shared" si="13"/>
        <v>26030.23424506731</v>
      </c>
      <c r="L169" s="9">
        <f t="shared" si="13"/>
        <v>346.18868371137376</v>
      </c>
      <c r="M169" s="9">
        <f t="shared" si="13"/>
        <v>283.11601736669877</v>
      </c>
      <c r="N169" s="9">
        <f t="shared" si="13"/>
        <v>360.02552946248863</v>
      </c>
      <c r="O169" s="9">
        <f t="shared" si="13"/>
        <v>360.11247744546949</v>
      </c>
      <c r="P169" s="9">
        <f t="shared" si="13"/>
        <v>-23.233952050908101</v>
      </c>
      <c r="Q169" s="9">
        <f t="shared" si="13"/>
        <v>3.0066947964303665</v>
      </c>
      <c r="R169" s="9">
        <f t="shared" si="13"/>
        <v>-189733.84305765433</v>
      </c>
      <c r="S169" s="9">
        <f t="shared" si="13"/>
        <v>-14994.950333853893</v>
      </c>
      <c r="T169" s="9">
        <f t="shared" si="16"/>
        <v>-21521.846619581862</v>
      </c>
      <c r="U169" s="9">
        <f t="shared" si="16"/>
        <v>8614.9322594596233</v>
      </c>
      <c r="V169" s="9">
        <f t="shared" si="16"/>
        <v>-684796.4936658442</v>
      </c>
      <c r="W169" s="9">
        <f t="shared" si="16"/>
        <v>-7564.8952961389168</v>
      </c>
      <c r="X169" s="9">
        <f t="shared" si="15"/>
        <v>-2655.7332925485698</v>
      </c>
      <c r="Y169" s="9">
        <f t="shared" si="15"/>
        <v>43843.840153427882</v>
      </c>
      <c r="Z169" s="9">
        <f t="shared" si="15"/>
        <v>1289.3314981925982</v>
      </c>
      <c r="AA169" s="20"/>
      <c r="AB169" s="9">
        <v>-182721.25644794141</v>
      </c>
      <c r="AC169" s="9">
        <v>3.164380930854263</v>
      </c>
      <c r="AD169" s="9">
        <v>3.0241370316472574E-3</v>
      </c>
      <c r="AE169" s="9">
        <v>23631.253258118166</v>
      </c>
      <c r="AF169" s="9">
        <v>403746.38567204942</v>
      </c>
      <c r="AG169" s="9">
        <v>0.24996566586205815</v>
      </c>
      <c r="AH169" s="9">
        <v>45665.260471400106</v>
      </c>
      <c r="AI169" s="9">
        <v>1240.604240873351</v>
      </c>
      <c r="AJ169" s="9">
        <v>933.17189822115438</v>
      </c>
      <c r="AK169" s="9">
        <v>1270.085180882953</v>
      </c>
      <c r="AL169" s="9">
        <v>1850.8279354088054</v>
      </c>
      <c r="AM169" s="9">
        <v>1527.4608499266142</v>
      </c>
      <c r="AN169" s="9">
        <v>37.721753454156683</v>
      </c>
      <c r="AO169" s="9">
        <v>2785237.1263249968</v>
      </c>
      <c r="AP169" s="9">
        <v>253033.90839547926</v>
      </c>
      <c r="AQ169" s="9">
        <v>357857.98959163076</v>
      </c>
      <c r="AR169" s="9">
        <v>65535.969107645062</v>
      </c>
      <c r="AS169" s="9">
        <v>8663352.6059200522</v>
      </c>
      <c r="AT169" s="9">
        <v>2715.5976115809549</v>
      </c>
      <c r="AU169" s="9">
        <v>13336.353234591801</v>
      </c>
      <c r="AV169" s="9">
        <v>98689.0501407095</v>
      </c>
      <c r="AW169" s="9">
        <v>3379.7042551386662</v>
      </c>
      <c r="AX169" s="20"/>
      <c r="AY169" s="9">
        <v>-53481.647982758615</v>
      </c>
      <c r="AZ169" s="9">
        <v>2.9314113398829833</v>
      </c>
      <c r="BA169" s="9">
        <v>2.4405488706546567E-3</v>
      </c>
      <c r="BB169" s="9">
        <v>17121.858000853605</v>
      </c>
      <c r="BC169" s="9">
        <v>210569.65769991055</v>
      </c>
      <c r="BD169" s="9">
        <v>0.16791107906060967</v>
      </c>
      <c r="BE169" s="9">
        <v>19635.026226332797</v>
      </c>
      <c r="BF169" s="9">
        <v>894.41555716197729</v>
      </c>
      <c r="BG169" s="9">
        <v>650.05588085445561</v>
      </c>
      <c r="BH169" s="9">
        <v>910.05965142046432</v>
      </c>
      <c r="BI169" s="9">
        <v>1490.7154579633359</v>
      </c>
      <c r="BJ169" s="9">
        <v>1550.6948019775223</v>
      </c>
      <c r="BK169" s="9">
        <v>34.715058657726317</v>
      </c>
      <c r="BL169" s="9">
        <v>2974970.9693826512</v>
      </c>
      <c r="BM169" s="9">
        <v>268028.85872933315</v>
      </c>
      <c r="BN169" s="9">
        <v>379379.83621121262</v>
      </c>
      <c r="BO169" s="9">
        <v>56921.036848185438</v>
      </c>
      <c r="BP169" s="9">
        <v>9348149.0995858964</v>
      </c>
      <c r="BQ169" s="9">
        <v>10280.492907719872</v>
      </c>
      <c r="BR169" s="9">
        <v>15992.086527140371</v>
      </c>
      <c r="BS169" s="9">
        <v>54845.209987281618</v>
      </c>
      <c r="BT169" s="9">
        <v>2090.372756946068</v>
      </c>
      <c r="BU169" s="20"/>
    </row>
    <row r="170" spans="2:73" x14ac:dyDescent="0.2">
      <c r="B170" s="4" t="s">
        <v>53</v>
      </c>
      <c r="C170" s="12">
        <v>3</v>
      </c>
      <c r="D170" s="19"/>
      <c r="E170" s="9">
        <f t="shared" si="14"/>
        <v>104596.60779752937</v>
      </c>
      <c r="F170" s="9">
        <f t="shared" si="14"/>
        <v>0.60919191512742099</v>
      </c>
      <c r="G170" s="9">
        <f t="shared" si="13"/>
        <v>1.2241417170599034E-3</v>
      </c>
      <c r="H170" s="9">
        <f t="shared" si="13"/>
        <v>12816.638172426839</v>
      </c>
      <c r="I170" s="9">
        <f t="shared" si="13"/>
        <v>333684.44606520806</v>
      </c>
      <c r="J170" s="9">
        <f t="shared" si="13"/>
        <v>0.14098244466067272</v>
      </c>
      <c r="K170" s="9">
        <f t="shared" si="13"/>
        <v>39246.714317691964</v>
      </c>
      <c r="L170" s="9">
        <f t="shared" si="13"/>
        <v>636.52335628806009</v>
      </c>
      <c r="M170" s="9">
        <f t="shared" si="13"/>
        <v>566.63274082154771</v>
      </c>
      <c r="N170" s="9">
        <f t="shared" si="13"/>
        <v>661.77344633273265</v>
      </c>
      <c r="O170" s="9">
        <f t="shared" si="13"/>
        <v>861.18585979770523</v>
      </c>
      <c r="P170" s="9">
        <f t="shared" si="13"/>
        <v>46.711686835386445</v>
      </c>
      <c r="Q170" s="9">
        <f t="shared" si="13"/>
        <v>8.5156160780255519</v>
      </c>
      <c r="R170" s="9">
        <f t="shared" si="13"/>
        <v>1067291.6730485223</v>
      </c>
      <c r="S170" s="9">
        <f t="shared" si="13"/>
        <v>-9511.0967258809833</v>
      </c>
      <c r="T170" s="9">
        <f t="shared" si="16"/>
        <v>-13657.859786672634</v>
      </c>
      <c r="U170" s="9">
        <f t="shared" si="16"/>
        <v>19473.114397439465</v>
      </c>
      <c r="V170" s="9">
        <f t="shared" si="16"/>
        <v>-558053.74800927378</v>
      </c>
      <c r="W170" s="9">
        <f t="shared" si="16"/>
        <v>-5075.9742490633835</v>
      </c>
      <c r="X170" s="9">
        <f t="shared" si="15"/>
        <v>-2351.3135051328609</v>
      </c>
      <c r="Y170" s="9">
        <f t="shared" si="15"/>
        <v>75573.353802046782</v>
      </c>
      <c r="Z170" s="9">
        <f t="shared" si="15"/>
        <v>2330.7355515663953</v>
      </c>
      <c r="AA170" s="20"/>
      <c r="AB170" s="9">
        <v>24374.135823391436</v>
      </c>
      <c r="AC170" s="9">
        <v>5.0063089249518935</v>
      </c>
      <c r="AD170" s="9">
        <v>4.8849650230418868E-3</v>
      </c>
      <c r="AE170" s="9">
        <v>38499.425173707255</v>
      </c>
      <c r="AF170" s="9">
        <v>649538.9326150741</v>
      </c>
      <c r="AG170" s="9">
        <v>0.39284906325158719</v>
      </c>
      <c r="AH170" s="9">
        <v>68699.253657191177</v>
      </c>
      <c r="AI170" s="9">
        <v>1978.1466920310263</v>
      </c>
      <c r="AJ170" s="9">
        <v>1541.7165621032314</v>
      </c>
      <c r="AK170" s="9">
        <v>2026.8629234634291</v>
      </c>
      <c r="AL170" s="9">
        <v>3097.2590467427085</v>
      </c>
      <c r="AM170" s="9">
        <v>2372.753889801671</v>
      </c>
      <c r="AN170" s="9">
        <v>60.588204064615013</v>
      </c>
      <c r="AO170" s="9">
        <v>5529748.1271224972</v>
      </c>
      <c r="AP170" s="9">
        <v>392532.1913681188</v>
      </c>
      <c r="AQ170" s="9">
        <v>555411.89453014615</v>
      </c>
      <c r="AR170" s="9">
        <v>104854.66966971759</v>
      </c>
      <c r="AS170" s="9">
        <v>13464169.901369574</v>
      </c>
      <c r="AT170" s="9">
        <v>10344.765112516427</v>
      </c>
      <c r="AU170" s="9">
        <v>21636.816285577697</v>
      </c>
      <c r="AV170" s="9">
        <v>157841.16878296924</v>
      </c>
      <c r="AW170" s="9">
        <v>5466.2946869854986</v>
      </c>
      <c r="AX170" s="20"/>
      <c r="AY170" s="9">
        <v>-80222.471974137938</v>
      </c>
      <c r="AZ170" s="9">
        <v>4.3971170098244725</v>
      </c>
      <c r="BA170" s="9">
        <v>3.6608233059819834E-3</v>
      </c>
      <c r="BB170" s="9">
        <v>25682.787001280416</v>
      </c>
      <c r="BC170" s="9">
        <v>315854.48654986604</v>
      </c>
      <c r="BD170" s="9">
        <v>0.25186661859091447</v>
      </c>
      <c r="BE170" s="9">
        <v>29452.539339499217</v>
      </c>
      <c r="BF170" s="9">
        <v>1341.6233357429662</v>
      </c>
      <c r="BG170" s="9">
        <v>975.08382128168364</v>
      </c>
      <c r="BH170" s="9">
        <v>1365.0894771306964</v>
      </c>
      <c r="BI170" s="9">
        <v>2236.0731869450033</v>
      </c>
      <c r="BJ170" s="9">
        <v>2326.0422029662845</v>
      </c>
      <c r="BK170" s="9">
        <v>52.072587986589461</v>
      </c>
      <c r="BL170" s="9">
        <v>4462456.4540739749</v>
      </c>
      <c r="BM170" s="9">
        <v>402043.28809399978</v>
      </c>
      <c r="BN170" s="9">
        <v>569069.75431681878</v>
      </c>
      <c r="BO170" s="9">
        <v>85381.555272278129</v>
      </c>
      <c r="BP170" s="9">
        <v>14022223.649378847</v>
      </c>
      <c r="BQ170" s="9">
        <v>15420.73936157981</v>
      </c>
      <c r="BR170" s="9">
        <v>23988.129790710558</v>
      </c>
      <c r="BS170" s="9">
        <v>82267.814980922456</v>
      </c>
      <c r="BT170" s="9">
        <v>3135.5591354191033</v>
      </c>
      <c r="BU170" s="20"/>
    </row>
    <row r="171" spans="2:73" x14ac:dyDescent="0.2">
      <c r="B171" s="4" t="s">
        <v>53</v>
      </c>
      <c r="C171" s="12">
        <v>4</v>
      </c>
      <c r="D171" s="19"/>
      <c r="E171" s="9">
        <f t="shared" si="14"/>
        <v>303112.58494837041</v>
      </c>
      <c r="F171" s="9">
        <f t="shared" si="14"/>
        <v>0.98539325394255695</v>
      </c>
      <c r="G171" s="9">
        <f t="shared" si="13"/>
        <v>1.8646658659851999E-3</v>
      </c>
      <c r="H171" s="9">
        <f t="shared" si="13"/>
        <v>19123.645594529116</v>
      </c>
      <c r="I171" s="9">
        <f t="shared" si="13"/>
        <v>474188.69254427723</v>
      </c>
      <c r="J171" s="9">
        <f t="shared" si="13"/>
        <v>0.19990883960289679</v>
      </c>
      <c r="K171" s="9">
        <f t="shared" si="13"/>
        <v>52463.184930134594</v>
      </c>
      <c r="L171" s="9">
        <f t="shared" si="13"/>
        <v>926.84774742274635</v>
      </c>
      <c r="M171" s="9">
        <f t="shared" si="13"/>
        <v>850.13812073339705</v>
      </c>
      <c r="N171" s="9">
        <f t="shared" si="13"/>
        <v>963.51072692497632</v>
      </c>
      <c r="O171" s="9">
        <f t="shared" si="13"/>
        <v>1362.2312128909375</v>
      </c>
      <c r="P171" s="9">
        <f t="shared" si="13"/>
        <v>116.65071589818308</v>
      </c>
      <c r="Q171" s="9">
        <f t="shared" si="13"/>
        <v>14.024187792860701</v>
      </c>
      <c r="R171" s="9">
        <f t="shared" si="13"/>
        <v>2324190.6498846905</v>
      </c>
      <c r="S171" s="9">
        <f t="shared" si="13"/>
        <v>-4028.3230677079409</v>
      </c>
      <c r="T171" s="9">
        <f t="shared" si="16"/>
        <v>-5795.4216391640948</v>
      </c>
      <c r="U171" s="9">
        <f t="shared" si="16"/>
        <v>30330.832718919206</v>
      </c>
      <c r="V171" s="9">
        <f t="shared" si="16"/>
        <v>-431350.53533169627</v>
      </c>
      <c r="W171" s="9">
        <f t="shared" si="16"/>
        <v>-2587.6371122778401</v>
      </c>
      <c r="X171" s="9">
        <f t="shared" si="15"/>
        <v>-2047.008565097156</v>
      </c>
      <c r="Y171" s="9">
        <f t="shared" si="15"/>
        <v>107302.10630685563</v>
      </c>
      <c r="Z171" s="9">
        <f t="shared" si="15"/>
        <v>3372.1093963851936</v>
      </c>
      <c r="AA171" s="20"/>
      <c r="AB171" s="9">
        <v>196149.28898285318</v>
      </c>
      <c r="AC171" s="9">
        <v>6.8482159337085236</v>
      </c>
      <c r="AD171" s="9">
        <v>6.7457636072945134E-3</v>
      </c>
      <c r="AE171" s="9">
        <v>53367.361596236326</v>
      </c>
      <c r="AF171" s="9">
        <v>895328.00794409832</v>
      </c>
      <c r="AG171" s="9">
        <v>0.53573099772411614</v>
      </c>
      <c r="AH171" s="9">
        <v>91733.237382800187</v>
      </c>
      <c r="AI171" s="9">
        <v>2715.6788617467009</v>
      </c>
      <c r="AJ171" s="9">
        <v>2150.2498824423083</v>
      </c>
      <c r="AK171" s="9">
        <v>2783.630029765905</v>
      </c>
      <c r="AL171" s="9">
        <v>4343.6621288176093</v>
      </c>
      <c r="AM171" s="9">
        <v>3218.0403198532276</v>
      </c>
      <c r="AN171" s="9">
        <v>83.454305108313335</v>
      </c>
      <c r="AO171" s="9">
        <v>8274132.5886499928</v>
      </c>
      <c r="AP171" s="9">
        <v>532029.39439095836</v>
      </c>
      <c r="AQ171" s="9">
        <v>752964.25078326114</v>
      </c>
      <c r="AR171" s="9">
        <v>144172.90641529008</v>
      </c>
      <c r="AS171" s="9">
        <v>18264947.663840096</v>
      </c>
      <c r="AT171" s="9">
        <v>17973.348703161904</v>
      </c>
      <c r="AU171" s="9">
        <v>29937.164489183586</v>
      </c>
      <c r="AV171" s="9">
        <v>216992.52628141886</v>
      </c>
      <c r="AW171" s="9">
        <v>7552.8549102773295</v>
      </c>
      <c r="AX171" s="20"/>
      <c r="AY171" s="9">
        <v>-106963.29596551723</v>
      </c>
      <c r="AZ171" s="9">
        <v>5.8628226797659666</v>
      </c>
      <c r="BA171" s="9">
        <v>4.8810977413093135E-3</v>
      </c>
      <c r="BB171" s="9">
        <v>34243.716001707209</v>
      </c>
      <c r="BC171" s="9">
        <v>421139.31539982109</v>
      </c>
      <c r="BD171" s="9">
        <v>0.33582215812121935</v>
      </c>
      <c r="BE171" s="9">
        <v>39270.052452665594</v>
      </c>
      <c r="BF171" s="9">
        <v>1788.8311143239546</v>
      </c>
      <c r="BG171" s="9">
        <v>1300.1117617089112</v>
      </c>
      <c r="BH171" s="9">
        <v>1820.1193028409286</v>
      </c>
      <c r="BI171" s="9">
        <v>2981.4309159266718</v>
      </c>
      <c r="BJ171" s="9">
        <v>3101.3896039550445</v>
      </c>
      <c r="BK171" s="9">
        <v>69.430117315452634</v>
      </c>
      <c r="BL171" s="9">
        <v>5949941.9387653023</v>
      </c>
      <c r="BM171" s="9">
        <v>536057.7174586663</v>
      </c>
      <c r="BN171" s="9">
        <v>758759.67242242524</v>
      </c>
      <c r="BO171" s="9">
        <v>113842.07369637088</v>
      </c>
      <c r="BP171" s="9">
        <v>18696298.199171793</v>
      </c>
      <c r="BQ171" s="9">
        <v>20560.985815439744</v>
      </c>
      <c r="BR171" s="9">
        <v>31984.173054280742</v>
      </c>
      <c r="BS171" s="9">
        <v>109690.41997456324</v>
      </c>
      <c r="BT171" s="9">
        <v>4180.7455138921359</v>
      </c>
      <c r="BU171" s="20"/>
    </row>
    <row r="172" spans="2:73" x14ac:dyDescent="0.2">
      <c r="B172" s="4" t="s">
        <v>53</v>
      </c>
      <c r="C172" s="12">
        <v>5</v>
      </c>
      <c r="D172" s="19"/>
      <c r="E172" s="9">
        <f t="shared" si="14"/>
        <v>572269.04032295255</v>
      </c>
      <c r="F172" s="9">
        <f t="shared" si="14"/>
        <v>1.3740839845986921</v>
      </c>
      <c r="G172" s="9">
        <f t="shared" si="13"/>
        <v>2.5188877600525027E-3</v>
      </c>
      <c r="H172" s="9">
        <f t="shared" si="13"/>
        <v>25605.262744691361</v>
      </c>
      <c r="I172" s="9">
        <f t="shared" si="13"/>
        <v>616996.78021234716</v>
      </c>
      <c r="J172" s="9">
        <f t="shared" si="13"/>
        <v>0.25965436321212088</v>
      </c>
      <c r="K172" s="9">
        <f t="shared" si="13"/>
        <v>65706.354102759273</v>
      </c>
      <c r="L172" s="9">
        <f t="shared" si="13"/>
        <v>1220.7876124994332</v>
      </c>
      <c r="M172" s="9">
        <f t="shared" si="13"/>
        <v>1140.7842474382462</v>
      </c>
      <c r="N172" s="9">
        <f t="shared" si="13"/>
        <v>1269.1004072952205</v>
      </c>
      <c r="O172" s="9">
        <f t="shared" si="13"/>
        <v>1873.482229993173</v>
      </c>
      <c r="P172" s="9">
        <f t="shared" ref="P172:V232" si="17">AM172-BJ172</f>
        <v>190.46162353447698</v>
      </c>
      <c r="Q172" s="9">
        <f t="shared" si="17"/>
        <v>19.660541949455862</v>
      </c>
      <c r="R172" s="9">
        <f t="shared" si="17"/>
        <v>3602825.2829908626</v>
      </c>
      <c r="S172" s="9">
        <f t="shared" si="17"/>
        <v>2000.8532402652781</v>
      </c>
      <c r="T172" s="9">
        <f t="shared" si="16"/>
        <v>2852.8856437449576</v>
      </c>
      <c r="U172" s="9">
        <f t="shared" si="16"/>
        <v>41667.094631899061</v>
      </c>
      <c r="V172" s="9">
        <f t="shared" si="16"/>
        <v>-286159.93067511544</v>
      </c>
      <c r="W172" s="9">
        <f t="shared" si="16"/>
        <v>9.2773947976966156</v>
      </c>
      <c r="X172" s="9">
        <f t="shared" si="15"/>
        <v>-1621.6499751814481</v>
      </c>
      <c r="Y172" s="9">
        <f t="shared" si="15"/>
        <v>139580.56368047456</v>
      </c>
      <c r="Z172" s="9">
        <f t="shared" si="15"/>
        <v>4437.1728622589899</v>
      </c>
      <c r="AA172" s="20"/>
      <c r="AB172" s="9">
        <v>438564.92036605586</v>
      </c>
      <c r="AC172" s="9">
        <v>8.7026123343061528</v>
      </c>
      <c r="AD172" s="9">
        <v>8.6202599366891411E-3</v>
      </c>
      <c r="AE172" s="9">
        <v>68409.907746825382</v>
      </c>
      <c r="AF172" s="9">
        <v>1143420.9244621233</v>
      </c>
      <c r="AG172" s="9">
        <v>0.67943206086364505</v>
      </c>
      <c r="AH172" s="9">
        <v>114793.91966859126</v>
      </c>
      <c r="AI172" s="9">
        <v>3456.8265054043763</v>
      </c>
      <c r="AJ172" s="9">
        <v>2765.923949574385</v>
      </c>
      <c r="AK172" s="9">
        <v>3544.2495358463807</v>
      </c>
      <c r="AL172" s="9">
        <v>5600.2708749015119</v>
      </c>
      <c r="AM172" s="9">
        <v>4067.1986284782843</v>
      </c>
      <c r="AN172" s="9">
        <v>106.44818859377166</v>
      </c>
      <c r="AO172" s="9">
        <v>11040252.70644749</v>
      </c>
      <c r="AP172" s="9">
        <v>672073.00006359792</v>
      </c>
      <c r="AQ172" s="9">
        <v>951302.47617177665</v>
      </c>
      <c r="AR172" s="9">
        <v>183969.68675236261</v>
      </c>
      <c r="AS172" s="9">
        <v>23084212.818289623</v>
      </c>
      <c r="AT172" s="9">
        <v>25710.509664097375</v>
      </c>
      <c r="AU172" s="9">
        <v>38358.566342669488</v>
      </c>
      <c r="AV172" s="9">
        <v>276693.58864867868</v>
      </c>
      <c r="AW172" s="9">
        <v>9663.1047546241625</v>
      </c>
      <c r="AX172" s="20"/>
      <c r="AY172" s="9">
        <v>-133704.11995689667</v>
      </c>
      <c r="AZ172" s="9">
        <v>7.3285283497074607</v>
      </c>
      <c r="BA172" s="9">
        <v>6.1013721766366383E-3</v>
      </c>
      <c r="BB172" s="9">
        <v>42804.645002134021</v>
      </c>
      <c r="BC172" s="9">
        <v>526424.14424977615</v>
      </c>
      <c r="BD172" s="9">
        <v>0.41977769765152417</v>
      </c>
      <c r="BE172" s="9">
        <v>49087.565565831988</v>
      </c>
      <c r="BF172" s="9">
        <v>2236.0388929049432</v>
      </c>
      <c r="BG172" s="9">
        <v>1625.1397021361388</v>
      </c>
      <c r="BH172" s="9">
        <v>2275.1491285511602</v>
      </c>
      <c r="BI172" s="9">
        <v>3726.7886449083389</v>
      </c>
      <c r="BJ172" s="9">
        <v>3876.7370049438073</v>
      </c>
      <c r="BK172" s="9">
        <v>86.787646644315799</v>
      </c>
      <c r="BL172" s="9">
        <v>7437427.4234566269</v>
      </c>
      <c r="BM172" s="9">
        <v>670072.14682333264</v>
      </c>
      <c r="BN172" s="9">
        <v>948449.59052803169</v>
      </c>
      <c r="BO172" s="9">
        <v>142302.59212046355</v>
      </c>
      <c r="BP172" s="9">
        <v>23370372.748964738</v>
      </c>
      <c r="BQ172" s="9">
        <v>25701.232269299679</v>
      </c>
      <c r="BR172" s="9">
        <v>39980.216317850936</v>
      </c>
      <c r="BS172" s="9">
        <v>137113.02496820412</v>
      </c>
      <c r="BT172" s="9">
        <v>5225.9318923651726</v>
      </c>
      <c r="BU172" s="20"/>
    </row>
    <row r="173" spans="2:73" x14ac:dyDescent="0.2">
      <c r="B173" s="4" t="s">
        <v>53</v>
      </c>
      <c r="C173" s="12">
        <v>6</v>
      </c>
      <c r="D173" s="19"/>
      <c r="E173" s="9">
        <f t="shared" si="14"/>
        <v>770785.01747379405</v>
      </c>
      <c r="F173" s="9">
        <f t="shared" si="14"/>
        <v>1.7502853234138396</v>
      </c>
      <c r="G173" s="9">
        <f t="shared" si="14"/>
        <v>3.1594119089778036E-3</v>
      </c>
      <c r="H173" s="9">
        <f t="shared" si="14"/>
        <v>31912.270166793656</v>
      </c>
      <c r="I173" s="9">
        <f t="shared" si="14"/>
        <v>757501.02669141558</v>
      </c>
      <c r="J173" s="9">
        <f t="shared" si="14"/>
        <v>0.31858075815434506</v>
      </c>
      <c r="K173" s="9">
        <f t="shared" si="14"/>
        <v>78922.824715201859</v>
      </c>
      <c r="L173" s="9">
        <f t="shared" si="14"/>
        <v>1511.1120036341185</v>
      </c>
      <c r="M173" s="9">
        <f t="shared" si="14"/>
        <v>1424.2896273500937</v>
      </c>
      <c r="N173" s="9">
        <f t="shared" si="14"/>
        <v>1570.8376878874637</v>
      </c>
      <c r="O173" s="9">
        <f t="shared" si="14"/>
        <v>2374.5275830864075</v>
      </c>
      <c r="P173" s="9">
        <f t="shared" si="17"/>
        <v>260.4006525972718</v>
      </c>
      <c r="Q173" s="9">
        <f t="shared" si="17"/>
        <v>25.169113664291061</v>
      </c>
      <c r="R173" s="9">
        <f t="shared" si="17"/>
        <v>4859724.2598270383</v>
      </c>
      <c r="S173" s="9">
        <f t="shared" si="17"/>
        <v>7483.6268984378548</v>
      </c>
      <c r="T173" s="9">
        <f t="shared" si="16"/>
        <v>10715.323791254312</v>
      </c>
      <c r="U173" s="9">
        <f t="shared" si="16"/>
        <v>52524.812953378889</v>
      </c>
      <c r="V173" s="9">
        <f t="shared" si="16"/>
        <v>-159456.71799755469</v>
      </c>
      <c r="W173" s="9">
        <f t="shared" si="16"/>
        <v>2497.6145315832255</v>
      </c>
      <c r="X173" s="9">
        <f t="shared" si="15"/>
        <v>-1317.3450351457359</v>
      </c>
      <c r="Y173" s="9">
        <f t="shared" si="15"/>
        <v>171309.31618528345</v>
      </c>
      <c r="Z173" s="9">
        <f t="shared" si="15"/>
        <v>5478.5467070777877</v>
      </c>
      <c r="AA173" s="20"/>
      <c r="AB173" s="9">
        <v>610340.07352551818</v>
      </c>
      <c r="AC173" s="9">
        <v>10.544519343062785</v>
      </c>
      <c r="AD173" s="9">
        <v>1.048105852094177E-2</v>
      </c>
      <c r="AE173" s="9">
        <v>83277.844169354488</v>
      </c>
      <c r="AF173" s="9">
        <v>1389209.9997911477</v>
      </c>
      <c r="AG173" s="9">
        <v>0.822313995336174</v>
      </c>
      <c r="AH173" s="9">
        <v>137827.90339420029</v>
      </c>
      <c r="AI173" s="9">
        <v>4194.358675120051</v>
      </c>
      <c r="AJ173" s="9">
        <v>3374.457269913461</v>
      </c>
      <c r="AK173" s="9">
        <v>4301.0166421488566</v>
      </c>
      <c r="AL173" s="9">
        <v>6846.673956976414</v>
      </c>
      <c r="AM173" s="9">
        <v>4912.4850585298409</v>
      </c>
      <c r="AN173" s="9">
        <v>129.31428963746998</v>
      </c>
      <c r="AO173" s="9">
        <v>13784637.167974988</v>
      </c>
      <c r="AP173" s="9">
        <v>811570.20308643742</v>
      </c>
      <c r="AQ173" s="9">
        <v>1148854.8324248919</v>
      </c>
      <c r="AR173" s="9">
        <v>223287.92349793515</v>
      </c>
      <c r="AS173" s="9">
        <v>27884990.58076014</v>
      </c>
      <c r="AT173" s="9">
        <v>33339.093254742846</v>
      </c>
      <c r="AU173" s="9">
        <v>46658.91454627538</v>
      </c>
      <c r="AV173" s="9">
        <v>335844.94614712836</v>
      </c>
      <c r="AW173" s="9">
        <v>11749.664977915994</v>
      </c>
      <c r="AX173" s="20"/>
      <c r="AY173" s="9">
        <v>-160444.94394827588</v>
      </c>
      <c r="AZ173" s="9">
        <v>8.794234019648945</v>
      </c>
      <c r="BA173" s="9">
        <v>7.3216466119639667E-3</v>
      </c>
      <c r="BB173" s="9">
        <v>51365.574002560832</v>
      </c>
      <c r="BC173" s="9">
        <v>631708.97309973207</v>
      </c>
      <c r="BD173" s="9">
        <v>0.50373323718182894</v>
      </c>
      <c r="BE173" s="9">
        <v>58905.078678998434</v>
      </c>
      <c r="BF173" s="9">
        <v>2683.2466714859324</v>
      </c>
      <c r="BG173" s="9">
        <v>1950.1676425633673</v>
      </c>
      <c r="BH173" s="9">
        <v>2730.1789542613928</v>
      </c>
      <c r="BI173" s="9">
        <v>4472.1463738900065</v>
      </c>
      <c r="BJ173" s="9">
        <v>4652.0844059325691</v>
      </c>
      <c r="BK173" s="9">
        <v>104.14517597317892</v>
      </c>
      <c r="BL173" s="9">
        <v>8924912.9081479497</v>
      </c>
      <c r="BM173" s="9">
        <v>804086.57618799957</v>
      </c>
      <c r="BN173" s="9">
        <v>1138139.5086336376</v>
      </c>
      <c r="BO173" s="9">
        <v>170763.11054455626</v>
      </c>
      <c r="BP173" s="9">
        <v>28044447.298757695</v>
      </c>
      <c r="BQ173" s="9">
        <v>30841.47872315962</v>
      </c>
      <c r="BR173" s="9">
        <v>47976.259581421116</v>
      </c>
      <c r="BS173" s="9">
        <v>164535.62996184491</v>
      </c>
      <c r="BT173" s="9">
        <v>6271.1182708382066</v>
      </c>
      <c r="BU173" s="20"/>
    </row>
    <row r="174" spans="2:73" x14ac:dyDescent="0.2">
      <c r="B174" s="4" t="s">
        <v>53</v>
      </c>
      <c r="C174" s="12">
        <v>7</v>
      </c>
      <c r="D174" s="19"/>
      <c r="E174" s="9">
        <f t="shared" si="14"/>
        <v>1004621.2337365074</v>
      </c>
      <c r="F174" s="9">
        <f t="shared" si="14"/>
        <v>2.1265076475699853</v>
      </c>
      <c r="G174" s="9">
        <f t="shared" si="14"/>
        <v>3.7999654650451124E-3</v>
      </c>
      <c r="H174" s="9">
        <f t="shared" si="14"/>
        <v>38219.513081956</v>
      </c>
      <c r="I174" s="9">
        <f t="shared" si="14"/>
        <v>898008.7447844866</v>
      </c>
      <c r="J174" s="9">
        <f t="shared" si="14"/>
        <v>0.37750861601357011</v>
      </c>
      <c r="K174" s="9">
        <f t="shared" si="14"/>
        <v>92139.304787826666</v>
      </c>
      <c r="L174" s="9">
        <f t="shared" si="14"/>
        <v>1801.4466762108109</v>
      </c>
      <c r="M174" s="9">
        <f t="shared" si="14"/>
        <v>1707.8063508049477</v>
      </c>
      <c r="N174" s="9">
        <f t="shared" si="14"/>
        <v>1872.5856047577126</v>
      </c>
      <c r="O174" s="9">
        <f t="shared" si="14"/>
        <v>2875.600965438648</v>
      </c>
      <c r="P174" s="9">
        <f t="shared" si="17"/>
        <v>330.34629148356998</v>
      </c>
      <c r="Q174" s="9">
        <f t="shared" si="17"/>
        <v>30.67803494588631</v>
      </c>
      <c r="R174" s="9">
        <f t="shared" si="17"/>
        <v>6116749.7759332173</v>
      </c>
      <c r="S174" s="9">
        <f t="shared" si="17"/>
        <v>12967.480506411288</v>
      </c>
      <c r="T174" s="9">
        <f t="shared" si="16"/>
        <v>18579.310624164296</v>
      </c>
      <c r="U174" s="9">
        <f t="shared" si="16"/>
        <v>63382.995091358811</v>
      </c>
      <c r="V174" s="9">
        <f t="shared" si="16"/>
        <v>-32713.97234095633</v>
      </c>
      <c r="W174" s="9">
        <f t="shared" si="16"/>
        <v>4986.5355786587897</v>
      </c>
      <c r="X174" s="9">
        <f t="shared" si="15"/>
        <v>-1012.9252477299888</v>
      </c>
      <c r="Y174" s="9">
        <f t="shared" si="15"/>
        <v>203038.82983390259</v>
      </c>
      <c r="Z174" s="9">
        <f t="shared" si="15"/>
        <v>6519.9507604515984</v>
      </c>
      <c r="AA174" s="20"/>
      <c r="AB174" s="9">
        <v>817435.46579685214</v>
      </c>
      <c r="AC174" s="9">
        <v>12.386447337160426</v>
      </c>
      <c r="AD174" s="9">
        <v>1.2341886512336408E-2</v>
      </c>
      <c r="AE174" s="9">
        <v>98146.016084943651</v>
      </c>
      <c r="AF174" s="9">
        <v>1635002.5467341735</v>
      </c>
      <c r="AG174" s="9">
        <v>0.96519739272570382</v>
      </c>
      <c r="AH174" s="9">
        <v>160861.89657999147</v>
      </c>
      <c r="AI174" s="9">
        <v>4931.9011262777303</v>
      </c>
      <c r="AJ174" s="9">
        <v>3983.0019337955423</v>
      </c>
      <c r="AK174" s="9">
        <v>5057.7943847293382</v>
      </c>
      <c r="AL174" s="9">
        <v>8093.1050683103231</v>
      </c>
      <c r="AM174" s="9">
        <v>5757.7780984049023</v>
      </c>
      <c r="AN174" s="9">
        <v>152.18074024792841</v>
      </c>
      <c r="AO174" s="9">
        <v>16529148.168772498</v>
      </c>
      <c r="AP174" s="9">
        <v>951068.48605907767</v>
      </c>
      <c r="AQ174" s="9">
        <v>1346408.7373634083</v>
      </c>
      <c r="AR174" s="9">
        <v>262606.62406000786</v>
      </c>
      <c r="AS174" s="9">
        <v>32685807.876209687</v>
      </c>
      <c r="AT174" s="9">
        <v>40968.260755678362</v>
      </c>
      <c r="AU174" s="9">
        <v>54959.377597261322</v>
      </c>
      <c r="AV174" s="9">
        <v>394997.06478938839</v>
      </c>
      <c r="AW174" s="9">
        <v>13836.255409762838</v>
      </c>
      <c r="AX174" s="20"/>
      <c r="AY174" s="9">
        <v>-187185.7679396552</v>
      </c>
      <c r="AZ174" s="9">
        <v>10.259939689590441</v>
      </c>
      <c r="BA174" s="9">
        <v>8.5419210472912951E-3</v>
      </c>
      <c r="BB174" s="9">
        <v>59926.503002987651</v>
      </c>
      <c r="BC174" s="9">
        <v>736993.80194968695</v>
      </c>
      <c r="BD174" s="9">
        <v>0.58768877671213371</v>
      </c>
      <c r="BE174" s="9">
        <v>68722.591792164807</v>
      </c>
      <c r="BF174" s="9">
        <v>3130.4544500669194</v>
      </c>
      <c r="BG174" s="9">
        <v>2275.1955829905946</v>
      </c>
      <c r="BH174" s="9">
        <v>3185.2087799716255</v>
      </c>
      <c r="BI174" s="9">
        <v>5217.5041028716751</v>
      </c>
      <c r="BJ174" s="9">
        <v>5427.4318069213323</v>
      </c>
      <c r="BK174" s="9">
        <v>121.5027053020421</v>
      </c>
      <c r="BL174" s="9">
        <v>10412398.392839281</v>
      </c>
      <c r="BM174" s="9">
        <v>938101.00555266638</v>
      </c>
      <c r="BN174" s="9">
        <v>1327829.426739244</v>
      </c>
      <c r="BO174" s="9">
        <v>199223.62896864905</v>
      </c>
      <c r="BP174" s="9">
        <v>32718521.848550644</v>
      </c>
      <c r="BQ174" s="9">
        <v>35981.725177019573</v>
      </c>
      <c r="BR174" s="9">
        <v>55972.302844991311</v>
      </c>
      <c r="BS174" s="9">
        <v>191958.23495548579</v>
      </c>
      <c r="BT174" s="9">
        <v>7316.3046493112397</v>
      </c>
      <c r="BU174" s="20"/>
    </row>
    <row r="175" spans="2:73" x14ac:dyDescent="0.2">
      <c r="B175" s="4" t="s">
        <v>53</v>
      </c>
      <c r="C175" s="12">
        <v>8</v>
      </c>
      <c r="D175" s="19"/>
      <c r="E175" s="9">
        <f t="shared" si="14"/>
        <v>1203137.2108873478</v>
      </c>
      <c r="F175" s="9">
        <f t="shared" si="14"/>
        <v>2.5027089863851195</v>
      </c>
      <c r="G175" s="9">
        <f t="shared" si="14"/>
        <v>4.4404896139704046E-3</v>
      </c>
      <c r="H175" s="9">
        <f t="shared" si="14"/>
        <v>44526.520504058266</v>
      </c>
      <c r="I175" s="9">
        <f t="shared" si="14"/>
        <v>1038512.9912635555</v>
      </c>
      <c r="J175" s="9">
        <f t="shared" si="14"/>
        <v>0.43643501095579385</v>
      </c>
      <c r="K175" s="9">
        <f t="shared" si="14"/>
        <v>105355.77540026925</v>
      </c>
      <c r="L175" s="9">
        <f t="shared" si="14"/>
        <v>2091.7710673454953</v>
      </c>
      <c r="M175" s="9">
        <f t="shared" si="14"/>
        <v>1991.311730716795</v>
      </c>
      <c r="N175" s="9">
        <f t="shared" si="14"/>
        <v>2174.3228853499545</v>
      </c>
      <c r="O175" s="9">
        <f t="shared" si="14"/>
        <v>3376.646318531878</v>
      </c>
      <c r="P175" s="9">
        <f t="shared" si="17"/>
        <v>400.28532054636798</v>
      </c>
      <c r="Q175" s="9">
        <f t="shared" si="17"/>
        <v>36.186606660721452</v>
      </c>
      <c r="R175" s="9">
        <f t="shared" si="17"/>
        <v>7373648.7527693845</v>
      </c>
      <c r="S175" s="9">
        <f t="shared" si="17"/>
        <v>18450.254164584447</v>
      </c>
      <c r="T175" s="9">
        <f t="shared" si="16"/>
        <v>26441.748771672836</v>
      </c>
      <c r="U175" s="9">
        <f t="shared" si="16"/>
        <v>74240.713412838522</v>
      </c>
      <c r="V175" s="9">
        <f t="shared" si="16"/>
        <v>93989.240336619318</v>
      </c>
      <c r="W175" s="9">
        <f t="shared" si="16"/>
        <v>7474.8727154443259</v>
      </c>
      <c r="X175" s="9">
        <f t="shared" si="15"/>
        <v>-708.62030769426929</v>
      </c>
      <c r="Y175" s="9">
        <f t="shared" si="15"/>
        <v>234767.58233871148</v>
      </c>
      <c r="Z175" s="9">
        <f t="shared" si="15"/>
        <v>7561.3246052703926</v>
      </c>
      <c r="AA175" s="20"/>
      <c r="AB175" s="9">
        <v>989210.61895631335</v>
      </c>
      <c r="AC175" s="9">
        <v>14.228354345917053</v>
      </c>
      <c r="AD175" s="9">
        <v>1.4202685096589032E-2</v>
      </c>
      <c r="AE175" s="9">
        <v>113013.95250747268</v>
      </c>
      <c r="AF175" s="9">
        <v>1880791.6220631977</v>
      </c>
      <c r="AG175" s="9">
        <v>1.1080793271982325</v>
      </c>
      <c r="AH175" s="9">
        <v>183895.88030560044</v>
      </c>
      <c r="AI175" s="9">
        <v>5669.4332959934045</v>
      </c>
      <c r="AJ175" s="9">
        <v>4591.5352541346174</v>
      </c>
      <c r="AK175" s="9">
        <v>5814.5614910318118</v>
      </c>
      <c r="AL175" s="9">
        <v>9339.5081503852216</v>
      </c>
      <c r="AM175" s="9">
        <v>6603.0645284564571</v>
      </c>
      <c r="AN175" s="9">
        <v>175.04684129162672</v>
      </c>
      <c r="AO175" s="9">
        <v>19273532.630299989</v>
      </c>
      <c r="AP175" s="9">
        <v>1090565.6890819171</v>
      </c>
      <c r="AQ175" s="9">
        <v>1543961.0936165233</v>
      </c>
      <c r="AR175" s="9">
        <v>301924.86080558028</v>
      </c>
      <c r="AS175" s="9">
        <v>37486585.638680205</v>
      </c>
      <c r="AT175" s="9">
        <v>48596.844346323815</v>
      </c>
      <c r="AU175" s="9">
        <v>63259.725800867214</v>
      </c>
      <c r="AV175" s="9">
        <v>454148.42228783795</v>
      </c>
      <c r="AW175" s="9">
        <v>15922.815633054664</v>
      </c>
      <c r="AX175" s="20"/>
      <c r="AY175" s="9">
        <v>-213926.59193103446</v>
      </c>
      <c r="AZ175" s="9">
        <v>11.725645359531933</v>
      </c>
      <c r="BA175" s="9">
        <v>9.7621954826186269E-3</v>
      </c>
      <c r="BB175" s="9">
        <v>68487.432003414418</v>
      </c>
      <c r="BC175" s="9">
        <v>842278.63079964218</v>
      </c>
      <c r="BD175" s="9">
        <v>0.6716443162424387</v>
      </c>
      <c r="BE175" s="9">
        <v>78540.104905331187</v>
      </c>
      <c r="BF175" s="9">
        <v>3577.6622286479092</v>
      </c>
      <c r="BG175" s="9">
        <v>2600.2235234178224</v>
      </c>
      <c r="BH175" s="9">
        <v>3640.2386056818573</v>
      </c>
      <c r="BI175" s="9">
        <v>5962.8618318533436</v>
      </c>
      <c r="BJ175" s="9">
        <v>6202.7792079100891</v>
      </c>
      <c r="BK175" s="9">
        <v>138.86023463090527</v>
      </c>
      <c r="BL175" s="9">
        <v>11899883.877530605</v>
      </c>
      <c r="BM175" s="9">
        <v>1072115.4349173326</v>
      </c>
      <c r="BN175" s="9">
        <v>1517519.3448448505</v>
      </c>
      <c r="BO175" s="9">
        <v>227684.14739274175</v>
      </c>
      <c r="BP175" s="9">
        <v>37392596.398343585</v>
      </c>
      <c r="BQ175" s="9">
        <v>41121.971630879489</v>
      </c>
      <c r="BR175" s="9">
        <v>63968.346108561484</v>
      </c>
      <c r="BS175" s="9">
        <v>219380.83994912647</v>
      </c>
      <c r="BT175" s="9">
        <v>8361.4910277842719</v>
      </c>
      <c r="BU175" s="20"/>
    </row>
    <row r="176" spans="2:73" x14ac:dyDescent="0.2">
      <c r="B176" s="4" t="s">
        <v>53</v>
      </c>
      <c r="C176" s="12">
        <v>9</v>
      </c>
      <c r="D176" s="19"/>
      <c r="E176" s="9">
        <f t="shared" si="14"/>
        <v>1436973.4271500628</v>
      </c>
      <c r="F176" s="9">
        <f t="shared" si="14"/>
        <v>2.8789313105412688</v>
      </c>
      <c r="G176" s="9">
        <f t="shared" si="14"/>
        <v>5.0810431700377134E-3</v>
      </c>
      <c r="H176" s="9">
        <f t="shared" si="14"/>
        <v>50833.763419220617</v>
      </c>
      <c r="I176" s="9">
        <f t="shared" si="14"/>
        <v>1179020.7093566265</v>
      </c>
      <c r="J176" s="9">
        <f t="shared" si="14"/>
        <v>0.49536286881501912</v>
      </c>
      <c r="K176" s="9">
        <f t="shared" si="14"/>
        <v>118572.2554728941</v>
      </c>
      <c r="L176" s="9">
        <f t="shared" si="14"/>
        <v>2382.1057399221854</v>
      </c>
      <c r="M176" s="9">
        <f t="shared" si="14"/>
        <v>2274.8284541716498</v>
      </c>
      <c r="N176" s="9">
        <f t="shared" si="14"/>
        <v>2476.0708022202039</v>
      </c>
      <c r="O176" s="9">
        <f t="shared" si="14"/>
        <v>3877.7197008841213</v>
      </c>
      <c r="P176" s="9">
        <f t="shared" si="17"/>
        <v>470.23095943266253</v>
      </c>
      <c r="Q176" s="9">
        <f t="shared" si="17"/>
        <v>41.695527942316772</v>
      </c>
      <c r="R176" s="9">
        <f t="shared" si="17"/>
        <v>8630674.2688755728</v>
      </c>
      <c r="S176" s="9">
        <f t="shared" si="17"/>
        <v>23934.107772557996</v>
      </c>
      <c r="T176" s="9">
        <f t="shared" si="16"/>
        <v>34305.735604581423</v>
      </c>
      <c r="U176" s="9">
        <f t="shared" si="16"/>
        <v>85098.895550818619</v>
      </c>
      <c r="V176" s="9">
        <f t="shared" si="16"/>
        <v>220731.98599322885</v>
      </c>
      <c r="W176" s="9">
        <f t="shared" si="16"/>
        <v>9963.7937625199047</v>
      </c>
      <c r="X176" s="9">
        <f t="shared" si="15"/>
        <v>-404.20052027852216</v>
      </c>
      <c r="Y176" s="9">
        <f t="shared" si="15"/>
        <v>266497.09598733066</v>
      </c>
      <c r="Z176" s="9">
        <f t="shared" si="15"/>
        <v>8602.728658644206</v>
      </c>
      <c r="AA176" s="20"/>
      <c r="AB176" s="9">
        <v>1196306.0112276487</v>
      </c>
      <c r="AC176" s="9">
        <v>16.0702823400147</v>
      </c>
      <c r="AD176" s="9">
        <v>1.6063513087983681E-2</v>
      </c>
      <c r="AE176" s="9">
        <v>127882.12442306192</v>
      </c>
      <c r="AF176" s="9">
        <v>2126584.1690062247</v>
      </c>
      <c r="AG176" s="9">
        <v>1.250962724587763</v>
      </c>
      <c r="AH176" s="9">
        <v>206929.87349139177</v>
      </c>
      <c r="AI176" s="9">
        <v>6406.9757471510866</v>
      </c>
      <c r="AJ176" s="9">
        <v>5200.0799180167014</v>
      </c>
      <c r="AK176" s="9">
        <v>6571.3392336122961</v>
      </c>
      <c r="AL176" s="9">
        <v>10585.939261719137</v>
      </c>
      <c r="AM176" s="9">
        <v>7448.357568331523</v>
      </c>
      <c r="AN176" s="9">
        <v>197.91329190208526</v>
      </c>
      <c r="AO176" s="9">
        <v>22018043.631097518</v>
      </c>
      <c r="AP176" s="9">
        <v>1230063.9720545579</v>
      </c>
      <c r="AQ176" s="9">
        <v>1741514.9985550405</v>
      </c>
      <c r="AR176" s="9">
        <v>341243.56136765319</v>
      </c>
      <c r="AS176" s="9">
        <v>42287402.934129775</v>
      </c>
      <c r="AT176" s="9">
        <v>56226.011847259382</v>
      </c>
      <c r="AU176" s="9">
        <v>71560.188851853178</v>
      </c>
      <c r="AV176" s="9">
        <v>513300.54093009827</v>
      </c>
      <c r="AW176" s="9">
        <v>18009.406064901519</v>
      </c>
      <c r="AX176" s="20"/>
      <c r="AY176" s="9">
        <v>-240667.41592241407</v>
      </c>
      <c r="AZ176" s="9">
        <v>13.191351029473431</v>
      </c>
      <c r="BA176" s="9">
        <v>1.0982469917945967E-2</v>
      </c>
      <c r="BB176" s="9">
        <v>77048.361003841303</v>
      </c>
      <c r="BC176" s="9">
        <v>947563.45964959823</v>
      </c>
      <c r="BD176" s="9">
        <v>0.75559985577274391</v>
      </c>
      <c r="BE176" s="9">
        <v>88357.618018497669</v>
      </c>
      <c r="BF176" s="9">
        <v>4024.8700072289012</v>
      </c>
      <c r="BG176" s="9">
        <v>2925.2514638450516</v>
      </c>
      <c r="BH176" s="9">
        <v>4095.2684313920922</v>
      </c>
      <c r="BI176" s="9">
        <v>6708.2195608350157</v>
      </c>
      <c r="BJ176" s="9">
        <v>6978.1266088988605</v>
      </c>
      <c r="BK176" s="9">
        <v>156.21776395976849</v>
      </c>
      <c r="BL176" s="9">
        <v>13387369.362221945</v>
      </c>
      <c r="BM176" s="9">
        <v>1206129.8642819999</v>
      </c>
      <c r="BN176" s="9">
        <v>1707209.262950459</v>
      </c>
      <c r="BO176" s="9">
        <v>256144.66581683457</v>
      </c>
      <c r="BP176" s="9">
        <v>42066670.948136546</v>
      </c>
      <c r="BQ176" s="9">
        <v>46262.218084739477</v>
      </c>
      <c r="BR176" s="9">
        <v>71964.3893721317</v>
      </c>
      <c r="BS176" s="9">
        <v>246803.44494276762</v>
      </c>
      <c r="BT176" s="9">
        <v>9406.6774062573131</v>
      </c>
      <c r="BU176" s="20"/>
    </row>
    <row r="177" spans="2:73" x14ac:dyDescent="0.2">
      <c r="B177" s="4" t="s">
        <v>53</v>
      </c>
      <c r="C177" s="12">
        <v>10</v>
      </c>
      <c r="D177" s="19"/>
      <c r="E177" s="9">
        <f t="shared" si="14"/>
        <v>1670809.6434127726</v>
      </c>
      <c r="F177" s="9">
        <f t="shared" si="14"/>
        <v>3.2676010558563924</v>
      </c>
      <c r="G177" s="9">
        <f t="shared" si="14"/>
        <v>5.73523565696301E-3</v>
      </c>
      <c r="H177" s="9">
        <f t="shared" si="14"/>
        <v>57315.145076322762</v>
      </c>
      <c r="I177" s="9">
        <f t="shared" si="14"/>
        <v>1321825.3254106948</v>
      </c>
      <c r="J177" s="9">
        <f t="shared" si="14"/>
        <v>0.55510692950724183</v>
      </c>
      <c r="K177" s="9">
        <f t="shared" si="14"/>
        <v>131815.41518533655</v>
      </c>
      <c r="L177" s="9">
        <f t="shared" si="14"/>
        <v>2676.0353235568673</v>
      </c>
      <c r="M177" s="9">
        <f t="shared" si="14"/>
        <v>2565.4632373334925</v>
      </c>
      <c r="N177" s="9">
        <f t="shared" si="14"/>
        <v>2781.6498463124444</v>
      </c>
      <c r="O177" s="9">
        <f t="shared" si="14"/>
        <v>4388.9426887273421</v>
      </c>
      <c r="P177" s="9">
        <f t="shared" si="17"/>
        <v>544.03525724545125</v>
      </c>
      <c r="Q177" s="9">
        <f t="shared" si="17"/>
        <v>47.331532532151698</v>
      </c>
      <c r="R177" s="9">
        <f t="shared" si="17"/>
        <v>9909182.3627117313</v>
      </c>
      <c r="S177" s="9">
        <f t="shared" si="17"/>
        <v>29962.204130730126</v>
      </c>
      <c r="T177" s="9">
        <f t="shared" si="16"/>
        <v>42952.494202088797</v>
      </c>
      <c r="U177" s="9">
        <f t="shared" si="16"/>
        <v>96434.693647298031</v>
      </c>
      <c r="V177" s="9">
        <f t="shared" si="16"/>
        <v>365883.05767074227</v>
      </c>
      <c r="W177" s="9">
        <f t="shared" si="16"/>
        <v>12560.124359305402</v>
      </c>
      <c r="X177" s="9">
        <f t="shared" si="15"/>
        <v>21.043222257110756</v>
      </c>
      <c r="Y177" s="9">
        <f t="shared" si="15"/>
        <v>298774.7922171391</v>
      </c>
      <c r="Z177" s="9">
        <f t="shared" si="15"/>
        <v>9667.7619159629867</v>
      </c>
      <c r="AA177" s="20"/>
      <c r="AB177" s="9">
        <v>1403401.4034989791</v>
      </c>
      <c r="AC177" s="9">
        <v>17.924657755271319</v>
      </c>
      <c r="AD177" s="9">
        <v>1.7937980010236294E-2</v>
      </c>
      <c r="AE177" s="9">
        <v>142924.43508059083</v>
      </c>
      <c r="AF177" s="9">
        <v>2374673.6139102476</v>
      </c>
      <c r="AG177" s="9">
        <v>1.3946623248102907</v>
      </c>
      <c r="AH177" s="9">
        <v>229990.54631700061</v>
      </c>
      <c r="AI177" s="9">
        <v>7148.1131093667555</v>
      </c>
      <c r="AJ177" s="9">
        <v>5815.7426416057724</v>
      </c>
      <c r="AK177" s="9">
        <v>7331.9481034147666</v>
      </c>
      <c r="AL177" s="9">
        <v>11842.519978544027</v>
      </c>
      <c r="AM177" s="9">
        <v>8297.5092671330713</v>
      </c>
      <c r="AN177" s="9">
        <v>220.90682582078341</v>
      </c>
      <c r="AO177" s="9">
        <v>24784037.209624991</v>
      </c>
      <c r="AP177" s="9">
        <v>1370106.4977773961</v>
      </c>
      <c r="AQ177" s="9">
        <v>1939851.675258154</v>
      </c>
      <c r="AR177" s="9">
        <v>381039.87788822537</v>
      </c>
      <c r="AS177" s="9">
        <v>47106628.555600256</v>
      </c>
      <c r="AT177" s="9">
        <v>63962.588897904781</v>
      </c>
      <c r="AU177" s="9">
        <v>79981.475857959013</v>
      </c>
      <c r="AV177" s="9">
        <v>573000.84215354745</v>
      </c>
      <c r="AW177" s="9">
        <v>20119.625700693334</v>
      </c>
      <c r="AX177" s="20"/>
      <c r="AY177" s="9">
        <v>-267408.2399137934</v>
      </c>
      <c r="AZ177" s="9">
        <v>14.657056699414927</v>
      </c>
      <c r="BA177" s="9">
        <v>1.2202744353273284E-2</v>
      </c>
      <c r="BB177" s="9">
        <v>85609.29000426807</v>
      </c>
      <c r="BC177" s="9">
        <v>1052848.2884995528</v>
      </c>
      <c r="BD177" s="9">
        <v>0.8395553953030489</v>
      </c>
      <c r="BE177" s="9">
        <v>98175.131131664064</v>
      </c>
      <c r="BF177" s="9">
        <v>4472.0777858098882</v>
      </c>
      <c r="BG177" s="9">
        <v>3250.2794042722799</v>
      </c>
      <c r="BH177" s="9">
        <v>4550.2982571023222</v>
      </c>
      <c r="BI177" s="9">
        <v>7453.5772898166852</v>
      </c>
      <c r="BJ177" s="9">
        <v>7753.47400988762</v>
      </c>
      <c r="BK177" s="9">
        <v>173.57529328863171</v>
      </c>
      <c r="BL177" s="9">
        <v>14874854.846913259</v>
      </c>
      <c r="BM177" s="9">
        <v>1340144.293646666</v>
      </c>
      <c r="BN177" s="9">
        <v>1896899.1810560653</v>
      </c>
      <c r="BO177" s="9">
        <v>284605.18424092734</v>
      </c>
      <c r="BP177" s="9">
        <v>46740745.497929513</v>
      </c>
      <c r="BQ177" s="9">
        <v>51402.464538599379</v>
      </c>
      <c r="BR177" s="9">
        <v>79960.432635701902</v>
      </c>
      <c r="BS177" s="9">
        <v>274226.04993640835</v>
      </c>
      <c r="BT177" s="9">
        <v>10451.863784730347</v>
      </c>
      <c r="BU177" s="20"/>
    </row>
    <row r="178" spans="2:73" x14ac:dyDescent="0.2">
      <c r="B178" s="4" t="s">
        <v>53</v>
      </c>
      <c r="C178" s="12">
        <v>11</v>
      </c>
      <c r="D178" s="19"/>
      <c r="E178" s="9">
        <f t="shared" si="14"/>
        <v>1904645.8596754838</v>
      </c>
      <c r="F178" s="9">
        <f t="shared" si="14"/>
        <v>3.643823380012531</v>
      </c>
      <c r="G178" s="9">
        <f t="shared" si="14"/>
        <v>6.3757892130303015E-3</v>
      </c>
      <c r="H178" s="9">
        <f t="shared" si="14"/>
        <v>63622.38799148504</v>
      </c>
      <c r="I178" s="9">
        <f t="shared" si="14"/>
        <v>1462333.0435037627</v>
      </c>
      <c r="J178" s="9">
        <f t="shared" si="14"/>
        <v>0.61403478736646644</v>
      </c>
      <c r="K178" s="9">
        <f t="shared" si="14"/>
        <v>145031.89525796112</v>
      </c>
      <c r="L178" s="9">
        <f t="shared" si="14"/>
        <v>2966.3699961335551</v>
      </c>
      <c r="M178" s="9">
        <f t="shared" si="14"/>
        <v>2848.9799607883419</v>
      </c>
      <c r="N178" s="9">
        <f t="shared" si="14"/>
        <v>3083.3977631826874</v>
      </c>
      <c r="O178" s="9">
        <f t="shared" si="14"/>
        <v>4890.0160710795753</v>
      </c>
      <c r="P178" s="9">
        <f t="shared" si="17"/>
        <v>613.98089613174852</v>
      </c>
      <c r="Q178" s="9">
        <f t="shared" si="17"/>
        <v>52.840453813746961</v>
      </c>
      <c r="R178" s="9">
        <f t="shared" si="17"/>
        <v>11166207.878817895</v>
      </c>
      <c r="S178" s="9">
        <f t="shared" si="17"/>
        <v>35446.057738702511</v>
      </c>
      <c r="T178" s="9">
        <f t="shared" si="16"/>
        <v>50816.481034997618</v>
      </c>
      <c r="U178" s="9">
        <f t="shared" si="16"/>
        <v>107292.87578527769</v>
      </c>
      <c r="V178" s="9">
        <f t="shared" si="16"/>
        <v>492625.8033272922</v>
      </c>
      <c r="W178" s="9">
        <f t="shared" si="16"/>
        <v>15049.045406380923</v>
      </c>
      <c r="X178" s="9">
        <f t="shared" si="15"/>
        <v>325.46300967283605</v>
      </c>
      <c r="Y178" s="9">
        <f t="shared" si="15"/>
        <v>330504.3058657581</v>
      </c>
      <c r="Z178" s="9">
        <f t="shared" si="15"/>
        <v>10709.165969336782</v>
      </c>
      <c r="AA178" s="20"/>
      <c r="AB178" s="9">
        <v>1610496.7957703115</v>
      </c>
      <c r="AC178" s="9">
        <v>19.766585749368947</v>
      </c>
      <c r="AD178" s="9">
        <v>1.9798808001630919E-2</v>
      </c>
      <c r="AE178" s="9">
        <v>157792.60699617994</v>
      </c>
      <c r="AF178" s="9">
        <v>2620466.1608532714</v>
      </c>
      <c r="AG178" s="9">
        <v>1.5375457221998197</v>
      </c>
      <c r="AH178" s="9">
        <v>253024.53950279162</v>
      </c>
      <c r="AI178" s="9">
        <v>7885.6555605244312</v>
      </c>
      <c r="AJ178" s="9">
        <v>6424.2873054878482</v>
      </c>
      <c r="AK178" s="9">
        <v>8088.7258459952418</v>
      </c>
      <c r="AL178" s="9">
        <v>13088.951089877928</v>
      </c>
      <c r="AM178" s="9">
        <v>9142.8023070081272</v>
      </c>
      <c r="AN178" s="9">
        <v>243.77327643124175</v>
      </c>
      <c r="AO178" s="9">
        <v>27528548.210422486</v>
      </c>
      <c r="AP178" s="9">
        <v>1509604.7807500358</v>
      </c>
      <c r="AQ178" s="9">
        <v>2137405.5801966689</v>
      </c>
      <c r="AR178" s="9">
        <v>420358.57845029782</v>
      </c>
      <c r="AS178" s="9">
        <v>51907445.851049766</v>
      </c>
      <c r="AT178" s="9">
        <v>71591.756398840254</v>
      </c>
      <c r="AU178" s="9">
        <v>88281.938908944896</v>
      </c>
      <c r="AV178" s="9">
        <v>632152.96079580719</v>
      </c>
      <c r="AW178" s="9">
        <v>22206.216132540165</v>
      </c>
      <c r="AX178" s="20"/>
      <c r="AY178" s="9">
        <v>-294149.06390517234</v>
      </c>
      <c r="AZ178" s="9">
        <v>16.122762369356415</v>
      </c>
      <c r="BA178" s="9">
        <v>1.3423018788600617E-2</v>
      </c>
      <c r="BB178" s="9">
        <v>94170.219004694896</v>
      </c>
      <c r="BC178" s="9">
        <v>1158133.1173495087</v>
      </c>
      <c r="BD178" s="9">
        <v>0.92351093483335323</v>
      </c>
      <c r="BE178" s="9">
        <v>107992.64424483052</v>
      </c>
      <c r="BF178" s="9">
        <v>4919.2855643908761</v>
      </c>
      <c r="BG178" s="9">
        <v>3575.3073446995063</v>
      </c>
      <c r="BH178" s="9">
        <v>5005.3280828125544</v>
      </c>
      <c r="BI178" s="9">
        <v>8198.9350187983528</v>
      </c>
      <c r="BJ178" s="9">
        <v>8528.8214108763786</v>
      </c>
      <c r="BK178" s="9">
        <v>190.93282261749479</v>
      </c>
      <c r="BL178" s="9">
        <v>16362340.331604591</v>
      </c>
      <c r="BM178" s="9">
        <v>1474158.7230113333</v>
      </c>
      <c r="BN178" s="9">
        <v>2086589.0991616712</v>
      </c>
      <c r="BO178" s="9">
        <v>313065.70266502013</v>
      </c>
      <c r="BP178" s="9">
        <v>51414820.047722474</v>
      </c>
      <c r="BQ178" s="9">
        <v>56542.710992459331</v>
      </c>
      <c r="BR178" s="9">
        <v>87956.47589927206</v>
      </c>
      <c r="BS178" s="9">
        <v>301648.65493004909</v>
      </c>
      <c r="BT178" s="9">
        <v>11497.050163203383</v>
      </c>
      <c r="BU178" s="20"/>
    </row>
    <row r="179" spans="2:73" x14ac:dyDescent="0.2">
      <c r="B179" s="4" t="s">
        <v>53</v>
      </c>
      <c r="C179" s="12">
        <v>12</v>
      </c>
      <c r="D179" s="19"/>
      <c r="E179" s="9">
        <f t="shared" si="14"/>
        <v>2103161.8368263268</v>
      </c>
      <c r="F179" s="9">
        <f t="shared" si="14"/>
        <v>4.0200247188276848</v>
      </c>
      <c r="G179" s="9">
        <f t="shared" si="14"/>
        <v>7.0163133619556232E-3</v>
      </c>
      <c r="H179" s="9">
        <f t="shared" si="14"/>
        <v>69929.395413587408</v>
      </c>
      <c r="I179" s="9">
        <f t="shared" si="14"/>
        <v>1602837.2899828332</v>
      </c>
      <c r="J179" s="9">
        <f t="shared" si="14"/>
        <v>0.6729611823086914</v>
      </c>
      <c r="K179" s="9">
        <f t="shared" si="14"/>
        <v>158248.36587040388</v>
      </c>
      <c r="L179" s="9">
        <f t="shared" si="14"/>
        <v>3256.6943872682432</v>
      </c>
      <c r="M179" s="9">
        <f t="shared" si="14"/>
        <v>3132.4853407001947</v>
      </c>
      <c r="N179" s="9">
        <f t="shared" si="14"/>
        <v>3385.1350437749352</v>
      </c>
      <c r="O179" s="9">
        <f t="shared" si="14"/>
        <v>5391.0614241728235</v>
      </c>
      <c r="P179" s="9">
        <f t="shared" si="17"/>
        <v>683.91992519454652</v>
      </c>
      <c r="Q179" s="9">
        <f t="shared" si="17"/>
        <v>58.349025528582217</v>
      </c>
      <c r="R179" s="9">
        <f t="shared" si="17"/>
        <v>12423106.855654094</v>
      </c>
      <c r="S179" s="9">
        <f t="shared" si="17"/>
        <v>40928.831396876602</v>
      </c>
      <c r="T179" s="9">
        <f t="shared" si="16"/>
        <v>58678.91918250965</v>
      </c>
      <c r="U179" s="9">
        <f t="shared" si="16"/>
        <v>118150.59410675801</v>
      </c>
      <c r="V179" s="9">
        <f t="shared" si="16"/>
        <v>619329.01600492001</v>
      </c>
      <c r="W179" s="9">
        <f t="shared" si="16"/>
        <v>17537.382543166503</v>
      </c>
      <c r="X179" s="9">
        <f t="shared" si="15"/>
        <v>629.76794970853371</v>
      </c>
      <c r="Y179" s="9">
        <f t="shared" si="15"/>
        <v>362233.05837056733</v>
      </c>
      <c r="Z179" s="9">
        <f t="shared" si="15"/>
        <v>11750.539814155589</v>
      </c>
      <c r="AA179" s="20"/>
      <c r="AB179" s="9">
        <v>1782271.948929775</v>
      </c>
      <c r="AC179" s="9">
        <v>21.608492758125589</v>
      </c>
      <c r="AD179" s="9">
        <v>2.1659606585883558E-2</v>
      </c>
      <c r="AE179" s="9">
        <v>172660.5434187091</v>
      </c>
      <c r="AF179" s="9">
        <v>2866255.2361822976</v>
      </c>
      <c r="AG179" s="9">
        <v>1.6804276566723495</v>
      </c>
      <c r="AH179" s="9">
        <v>276058.52322840079</v>
      </c>
      <c r="AI179" s="9">
        <v>8623.1877302401099</v>
      </c>
      <c r="AJ179" s="9">
        <v>7032.8206258269292</v>
      </c>
      <c r="AK179" s="9">
        <v>8845.4929522977236</v>
      </c>
      <c r="AL179" s="9">
        <v>14335.354171952838</v>
      </c>
      <c r="AM179" s="9">
        <v>9988.0887370596884</v>
      </c>
      <c r="AN179" s="9">
        <v>266.6393774749402</v>
      </c>
      <c r="AO179" s="9">
        <v>30272932.671950001</v>
      </c>
      <c r="AP179" s="9">
        <v>1649101.983772876</v>
      </c>
      <c r="AQ179" s="9">
        <v>2334957.9364497857</v>
      </c>
      <c r="AR179" s="9">
        <v>459676.81519587064</v>
      </c>
      <c r="AS179" s="9">
        <v>56708223.613520324</v>
      </c>
      <c r="AT179" s="9">
        <v>79220.339989485758</v>
      </c>
      <c r="AU179" s="9">
        <v>96582.287112550825</v>
      </c>
      <c r="AV179" s="9">
        <v>691304.31829425727</v>
      </c>
      <c r="AW179" s="9">
        <v>24292.776355832008</v>
      </c>
      <c r="AX179" s="20"/>
      <c r="AY179" s="9">
        <v>-320889.88789655187</v>
      </c>
      <c r="AZ179" s="9">
        <v>17.588468039297904</v>
      </c>
      <c r="BA179" s="9">
        <v>1.4643293223927935E-2</v>
      </c>
      <c r="BB179" s="9">
        <v>102731.14800512169</v>
      </c>
      <c r="BC179" s="9">
        <v>1263417.9461994644</v>
      </c>
      <c r="BD179" s="9">
        <v>1.0074664743636581</v>
      </c>
      <c r="BE179" s="9">
        <v>117810.15735799693</v>
      </c>
      <c r="BF179" s="9">
        <v>5366.4933429718667</v>
      </c>
      <c r="BG179" s="9">
        <v>3900.3352851267346</v>
      </c>
      <c r="BH179" s="9">
        <v>5460.3579085227884</v>
      </c>
      <c r="BI179" s="9">
        <v>8944.2927477800149</v>
      </c>
      <c r="BJ179" s="9">
        <v>9304.1688118651418</v>
      </c>
      <c r="BK179" s="9">
        <v>208.29035194635799</v>
      </c>
      <c r="BL179" s="9">
        <v>17849825.816295907</v>
      </c>
      <c r="BM179" s="9">
        <v>1608173.1523759994</v>
      </c>
      <c r="BN179" s="9">
        <v>2276279.0172672761</v>
      </c>
      <c r="BO179" s="9">
        <v>341526.22108911263</v>
      </c>
      <c r="BP179" s="9">
        <v>56088894.597515404</v>
      </c>
      <c r="BQ179" s="9">
        <v>61682.957446319255</v>
      </c>
      <c r="BR179" s="9">
        <v>95952.519162842291</v>
      </c>
      <c r="BS179" s="9">
        <v>329071.25992368994</v>
      </c>
      <c r="BT179" s="9">
        <v>12542.236541676419</v>
      </c>
      <c r="BU179" s="20"/>
    </row>
    <row r="180" spans="2:73" x14ac:dyDescent="0.2">
      <c r="B180" s="4" t="s">
        <v>53</v>
      </c>
      <c r="C180" s="12">
        <v>13</v>
      </c>
      <c r="D180" s="19"/>
      <c r="E180" s="9">
        <f t="shared" si="14"/>
        <v>2301677.8139771684</v>
      </c>
      <c r="F180" s="9">
        <f t="shared" si="14"/>
        <v>4.3962260576428243</v>
      </c>
      <c r="G180" s="9">
        <f t="shared" si="14"/>
        <v>7.6568375108809136E-3</v>
      </c>
      <c r="H180" s="9">
        <f t="shared" si="14"/>
        <v>76236.40283568966</v>
      </c>
      <c r="I180" s="9">
        <f t="shared" si="14"/>
        <v>1743341.5364619032</v>
      </c>
      <c r="J180" s="9">
        <f t="shared" si="14"/>
        <v>0.73188757725091569</v>
      </c>
      <c r="K180" s="9">
        <f t="shared" si="14"/>
        <v>171464.83648284653</v>
      </c>
      <c r="L180" s="9">
        <f t="shared" si="14"/>
        <v>3547.018778402934</v>
      </c>
      <c r="M180" s="9">
        <f t="shared" si="14"/>
        <v>3415.9907206120424</v>
      </c>
      <c r="N180" s="9">
        <f t="shared" si="14"/>
        <v>3686.8723243671793</v>
      </c>
      <c r="O180" s="9">
        <f t="shared" si="14"/>
        <v>5892.1067772660463</v>
      </c>
      <c r="P180" s="9">
        <f t="shared" si="17"/>
        <v>753.85895425734088</v>
      </c>
      <c r="Q180" s="9">
        <f t="shared" si="17"/>
        <v>63.857597243417331</v>
      </c>
      <c r="R180" s="9">
        <f t="shared" si="17"/>
        <v>13680005.832490262</v>
      </c>
      <c r="S180" s="9">
        <f t="shared" si="17"/>
        <v>46411.60505504976</v>
      </c>
      <c r="T180" s="9">
        <f t="shared" si="16"/>
        <v>66541.357330017723</v>
      </c>
      <c r="U180" s="9">
        <f t="shared" si="16"/>
        <v>129008.31242823787</v>
      </c>
      <c r="V180" s="9">
        <f t="shared" si="16"/>
        <v>746032.22868246585</v>
      </c>
      <c r="W180" s="9">
        <f t="shared" si="16"/>
        <v>20025.719679952061</v>
      </c>
      <c r="X180" s="9">
        <f t="shared" si="15"/>
        <v>934.07288974428957</v>
      </c>
      <c r="Y180" s="9">
        <f t="shared" si="15"/>
        <v>393961.81087537616</v>
      </c>
      <c r="Z180" s="9">
        <f t="shared" si="15"/>
        <v>12791.913658974381</v>
      </c>
      <c r="AA180" s="20"/>
      <c r="AB180" s="9">
        <v>1954047.1020892374</v>
      </c>
      <c r="AC180" s="9">
        <v>23.450399766882217</v>
      </c>
      <c r="AD180" s="9">
        <v>2.3520405170136184E-2</v>
      </c>
      <c r="AE180" s="9">
        <v>187528.47984123815</v>
      </c>
      <c r="AF180" s="9">
        <v>3112044.3115113219</v>
      </c>
      <c r="AG180" s="9">
        <v>1.8233095911448784</v>
      </c>
      <c r="AH180" s="9">
        <v>299092.50695400982</v>
      </c>
      <c r="AI180" s="9">
        <v>9360.7198999557859</v>
      </c>
      <c r="AJ180" s="9">
        <v>7641.3539461660057</v>
      </c>
      <c r="AK180" s="9">
        <v>9602.2600586001972</v>
      </c>
      <c r="AL180" s="9">
        <v>15581.75725402774</v>
      </c>
      <c r="AM180" s="9">
        <v>10833.375167111246</v>
      </c>
      <c r="AN180" s="9">
        <v>289.50547851863848</v>
      </c>
      <c r="AO180" s="9">
        <v>33017317.133477498</v>
      </c>
      <c r="AP180" s="9">
        <v>1788599.1867957155</v>
      </c>
      <c r="AQ180" s="9">
        <v>2532510.2927029007</v>
      </c>
      <c r="AR180" s="9">
        <v>498995.05194144312</v>
      </c>
      <c r="AS180" s="9">
        <v>61509001.375990838</v>
      </c>
      <c r="AT180" s="9">
        <v>86848.923580131246</v>
      </c>
      <c r="AU180" s="9">
        <v>104882.63531615672</v>
      </c>
      <c r="AV180" s="9">
        <v>750455.6757927069</v>
      </c>
      <c r="AW180" s="9">
        <v>26379.336579123836</v>
      </c>
      <c r="AX180" s="20"/>
      <c r="AY180" s="9">
        <v>-347630.71188793099</v>
      </c>
      <c r="AZ180" s="9">
        <v>19.054173709239393</v>
      </c>
      <c r="BA180" s="9">
        <v>1.586356765925527E-2</v>
      </c>
      <c r="BB180" s="9">
        <v>111292.07700554849</v>
      </c>
      <c r="BC180" s="9">
        <v>1368702.7750494187</v>
      </c>
      <c r="BD180" s="9">
        <v>1.0914220138939628</v>
      </c>
      <c r="BE180" s="9">
        <v>127627.67047116329</v>
      </c>
      <c r="BF180" s="9">
        <v>5813.7011215528519</v>
      </c>
      <c r="BG180" s="9">
        <v>4225.3632255539633</v>
      </c>
      <c r="BH180" s="9">
        <v>5915.3877342330179</v>
      </c>
      <c r="BI180" s="9">
        <v>9689.6504767616934</v>
      </c>
      <c r="BJ180" s="9">
        <v>10079.516212853905</v>
      </c>
      <c r="BK180" s="9">
        <v>225.64788127522115</v>
      </c>
      <c r="BL180" s="9">
        <v>19337311.300987236</v>
      </c>
      <c r="BM180" s="9">
        <v>1742187.5817406657</v>
      </c>
      <c r="BN180" s="9">
        <v>2465968.935372883</v>
      </c>
      <c r="BO180" s="9">
        <v>369986.73951320525</v>
      </c>
      <c r="BP180" s="9">
        <v>60762969.147308372</v>
      </c>
      <c r="BQ180" s="9">
        <v>66823.203900179185</v>
      </c>
      <c r="BR180" s="9">
        <v>103948.56242641243</v>
      </c>
      <c r="BS180" s="9">
        <v>356493.86491733073</v>
      </c>
      <c r="BT180" s="9">
        <v>13587.422920149455</v>
      </c>
      <c r="BU180" s="20"/>
    </row>
    <row r="181" spans="2:73" x14ac:dyDescent="0.2">
      <c r="B181" s="4" t="s">
        <v>53</v>
      </c>
      <c r="C181" s="12">
        <v>14</v>
      </c>
      <c r="D181" s="19"/>
      <c r="E181" s="9">
        <f t="shared" si="14"/>
        <v>2570834.2693517515</v>
      </c>
      <c r="F181" s="9">
        <f t="shared" si="14"/>
        <v>4.7849167882989683</v>
      </c>
      <c r="G181" s="9">
        <f t="shared" si="14"/>
        <v>8.3110594049482234E-3</v>
      </c>
      <c r="H181" s="9">
        <f t="shared" si="14"/>
        <v>82718.019985852006</v>
      </c>
      <c r="I181" s="9">
        <f t="shared" si="14"/>
        <v>1886149.6241299747</v>
      </c>
      <c r="J181" s="9">
        <f t="shared" si="14"/>
        <v>0.79163310086014071</v>
      </c>
      <c r="K181" s="9">
        <f t="shared" si="14"/>
        <v>184708.00565547135</v>
      </c>
      <c r="L181" s="9">
        <f t="shared" si="14"/>
        <v>3840.9586434796247</v>
      </c>
      <c r="M181" s="9">
        <f t="shared" si="14"/>
        <v>3706.636847316895</v>
      </c>
      <c r="N181" s="9">
        <f t="shared" si="14"/>
        <v>3992.4620047374237</v>
      </c>
      <c r="O181" s="9">
        <f t="shared" si="14"/>
        <v>6403.3577943683013</v>
      </c>
      <c r="P181" s="9">
        <f t="shared" si="17"/>
        <v>827.66986189364252</v>
      </c>
      <c r="Q181" s="9">
        <f t="shared" si="17"/>
        <v>69.493951400012776</v>
      </c>
      <c r="R181" s="9">
        <f t="shared" si="17"/>
        <v>14958640.465596441</v>
      </c>
      <c r="S181" s="9">
        <f t="shared" si="17"/>
        <v>52440.781363022747</v>
      </c>
      <c r="T181" s="9">
        <f t="shared" si="16"/>
        <v>75189.664612927474</v>
      </c>
      <c r="U181" s="9">
        <f t="shared" si="16"/>
        <v>140344.57434121758</v>
      </c>
      <c r="V181" s="9">
        <f t="shared" si="16"/>
        <v>891222.83333910257</v>
      </c>
      <c r="W181" s="9">
        <f t="shared" si="16"/>
        <v>22622.634187027594</v>
      </c>
      <c r="X181" s="9">
        <f t="shared" si="15"/>
        <v>1359.4314796600083</v>
      </c>
      <c r="Y181" s="9">
        <f t="shared" si="15"/>
        <v>426240.26824899524</v>
      </c>
      <c r="Z181" s="9">
        <f t="shared" si="15"/>
        <v>13856.977124848203</v>
      </c>
      <c r="AA181" s="20"/>
      <c r="AB181" s="9">
        <v>2196462.7334724409</v>
      </c>
      <c r="AC181" s="9">
        <v>25.304796167479857</v>
      </c>
      <c r="AD181" s="9">
        <v>2.539490149953082E-2</v>
      </c>
      <c r="AE181" s="9">
        <v>202571.02599182734</v>
      </c>
      <c r="AF181" s="9">
        <v>3360137.2280293489</v>
      </c>
      <c r="AG181" s="9">
        <v>1.9670106542844084</v>
      </c>
      <c r="AH181" s="9">
        <v>322153.18923980097</v>
      </c>
      <c r="AI181" s="9">
        <v>10101.867543613464</v>
      </c>
      <c r="AJ181" s="9">
        <v>8257.0280132980861</v>
      </c>
      <c r="AK181" s="9">
        <v>10362.879564680678</v>
      </c>
      <c r="AL181" s="9">
        <v>16838.366000111651</v>
      </c>
      <c r="AM181" s="9">
        <v>11682.533475736309</v>
      </c>
      <c r="AN181" s="9">
        <v>312.49936200409701</v>
      </c>
      <c r="AO181" s="9">
        <v>35783437.251275003</v>
      </c>
      <c r="AP181" s="9">
        <v>1928642.792468356</v>
      </c>
      <c r="AQ181" s="9">
        <v>2730848.5180914174</v>
      </c>
      <c r="AR181" s="9">
        <v>538791.83227851579</v>
      </c>
      <c r="AS181" s="9">
        <v>66328266.530440398</v>
      </c>
      <c r="AT181" s="9">
        <v>94586.084541066753</v>
      </c>
      <c r="AU181" s="9">
        <v>113304.03716964266</v>
      </c>
      <c r="AV181" s="9">
        <v>810156.73815996689</v>
      </c>
      <c r="AW181" s="9">
        <v>28489.58642347069</v>
      </c>
      <c r="AX181" s="20"/>
      <c r="AY181" s="9">
        <v>-374371.53587931045</v>
      </c>
      <c r="AZ181" s="9">
        <v>20.519879379180889</v>
      </c>
      <c r="BA181" s="9">
        <v>1.7083842094582597E-2</v>
      </c>
      <c r="BB181" s="9">
        <v>119853.00600597533</v>
      </c>
      <c r="BC181" s="9">
        <v>1473987.6038993741</v>
      </c>
      <c r="BD181" s="9">
        <v>1.1753775534242676</v>
      </c>
      <c r="BE181" s="9">
        <v>137445.18358432961</v>
      </c>
      <c r="BF181" s="9">
        <v>6260.9089001338389</v>
      </c>
      <c r="BG181" s="9">
        <v>4550.3911659811911</v>
      </c>
      <c r="BH181" s="9">
        <v>6370.4175599432538</v>
      </c>
      <c r="BI181" s="9">
        <v>10435.00820574335</v>
      </c>
      <c r="BJ181" s="9">
        <v>10854.863613842666</v>
      </c>
      <c r="BK181" s="9">
        <v>243.00541060408423</v>
      </c>
      <c r="BL181" s="9">
        <v>20824796.785678562</v>
      </c>
      <c r="BM181" s="9">
        <v>1876202.0111053332</v>
      </c>
      <c r="BN181" s="9">
        <v>2655658.8534784899</v>
      </c>
      <c r="BO181" s="9">
        <v>398447.25793729821</v>
      </c>
      <c r="BP181" s="9">
        <v>65437043.697101295</v>
      </c>
      <c r="BQ181" s="9">
        <v>71963.45035403916</v>
      </c>
      <c r="BR181" s="9">
        <v>111944.60568998265</v>
      </c>
      <c r="BS181" s="9">
        <v>383916.46991097165</v>
      </c>
      <c r="BT181" s="9">
        <v>14632.609298622487</v>
      </c>
      <c r="BU181" s="20"/>
    </row>
    <row r="182" spans="2:73" x14ac:dyDescent="0.2">
      <c r="B182" s="4" t="s">
        <v>53</v>
      </c>
      <c r="C182" s="12">
        <v>15</v>
      </c>
      <c r="D182" s="19"/>
      <c r="E182" s="9">
        <f t="shared" si="14"/>
        <v>2769350.2465025913</v>
      </c>
      <c r="F182" s="9">
        <f t="shared" si="14"/>
        <v>5.1611181271141078</v>
      </c>
      <c r="G182" s="9">
        <f t="shared" si="14"/>
        <v>8.9515835538735052E-3</v>
      </c>
      <c r="H182" s="9">
        <f t="shared" si="14"/>
        <v>89025.027407954229</v>
      </c>
      <c r="I182" s="9">
        <f t="shared" si="14"/>
        <v>2026653.870609042</v>
      </c>
      <c r="J182" s="9">
        <f t="shared" si="14"/>
        <v>0.8505594958023639</v>
      </c>
      <c r="K182" s="9">
        <f t="shared" si="14"/>
        <v>197924.47626791394</v>
      </c>
      <c r="L182" s="9">
        <f t="shared" si="14"/>
        <v>4131.2830346143064</v>
      </c>
      <c r="M182" s="9">
        <f t="shared" si="14"/>
        <v>3990.1422272287427</v>
      </c>
      <c r="N182" s="9">
        <f t="shared" si="14"/>
        <v>4294.1992853296706</v>
      </c>
      <c r="O182" s="9">
        <f t="shared" si="14"/>
        <v>6904.4031474615294</v>
      </c>
      <c r="P182" s="9">
        <f t="shared" si="17"/>
        <v>897.6088909564296</v>
      </c>
      <c r="Q182" s="9">
        <f t="shared" si="17"/>
        <v>75.002523114847747</v>
      </c>
      <c r="R182" s="9">
        <f t="shared" si="17"/>
        <v>16215539.442432605</v>
      </c>
      <c r="S182" s="9">
        <f t="shared" si="17"/>
        <v>57923.555021195672</v>
      </c>
      <c r="T182" s="9">
        <f t="shared" si="16"/>
        <v>83052.102760435548</v>
      </c>
      <c r="U182" s="9">
        <f t="shared" si="16"/>
        <v>151202.29266269732</v>
      </c>
      <c r="V182" s="9">
        <f t="shared" si="16"/>
        <v>1017926.0460166335</v>
      </c>
      <c r="W182" s="9">
        <f t="shared" si="16"/>
        <v>25110.971323813123</v>
      </c>
      <c r="X182" s="9">
        <f t="shared" si="15"/>
        <v>1663.7364196957642</v>
      </c>
      <c r="Y182" s="9">
        <f t="shared" si="15"/>
        <v>457969.02075380401</v>
      </c>
      <c r="Z182" s="9">
        <f t="shared" si="15"/>
        <v>14898.350969666983</v>
      </c>
      <c r="AA182" s="20"/>
      <c r="AB182" s="9">
        <v>2368237.8866319018</v>
      </c>
      <c r="AC182" s="9">
        <v>27.146703176236482</v>
      </c>
      <c r="AD182" s="9">
        <v>2.7255700083783436E-2</v>
      </c>
      <c r="AE182" s="9">
        <v>217438.96241435633</v>
      </c>
      <c r="AF182" s="9">
        <v>3605926.3033583714</v>
      </c>
      <c r="AG182" s="9">
        <v>2.1098925887569369</v>
      </c>
      <c r="AH182" s="9">
        <v>345187.17296540999</v>
      </c>
      <c r="AI182" s="9">
        <v>10839.399713329136</v>
      </c>
      <c r="AJ182" s="9">
        <v>8865.5613336371607</v>
      </c>
      <c r="AK182" s="9">
        <v>11119.646670983151</v>
      </c>
      <c r="AL182" s="9">
        <v>18084.769082186547</v>
      </c>
      <c r="AM182" s="9">
        <v>12527.819905787857</v>
      </c>
      <c r="AN182" s="9">
        <v>335.36546304779517</v>
      </c>
      <c r="AO182" s="9">
        <v>38527821.712802485</v>
      </c>
      <c r="AP182" s="9">
        <v>2068139.995491195</v>
      </c>
      <c r="AQ182" s="9">
        <v>2928400.8743445319</v>
      </c>
      <c r="AR182" s="9">
        <v>578110.06902408809</v>
      </c>
      <c r="AS182" s="9">
        <v>71129044.292910904</v>
      </c>
      <c r="AT182" s="9">
        <v>102214.6681317122</v>
      </c>
      <c r="AU182" s="9">
        <v>121604.38537324853</v>
      </c>
      <c r="AV182" s="9">
        <v>869308.09565841639</v>
      </c>
      <c r="AW182" s="9">
        <v>30576.146646762503</v>
      </c>
      <c r="AX182" s="20"/>
      <c r="AY182" s="9">
        <v>-401112.35987068963</v>
      </c>
      <c r="AZ182" s="9">
        <v>21.985585049122374</v>
      </c>
      <c r="BA182" s="9">
        <v>1.8304116529909931E-2</v>
      </c>
      <c r="BB182" s="9">
        <v>128413.9350064021</v>
      </c>
      <c r="BC182" s="9">
        <v>1579272.4327493294</v>
      </c>
      <c r="BD182" s="9">
        <v>1.259333092954573</v>
      </c>
      <c r="BE182" s="9">
        <v>147262.69669749605</v>
      </c>
      <c r="BF182" s="9">
        <v>6708.1166787148295</v>
      </c>
      <c r="BG182" s="9">
        <v>4875.419106408418</v>
      </c>
      <c r="BH182" s="9">
        <v>6825.4473856534805</v>
      </c>
      <c r="BI182" s="9">
        <v>11180.365934725018</v>
      </c>
      <c r="BJ182" s="9">
        <v>11630.211014831428</v>
      </c>
      <c r="BK182" s="9">
        <v>260.36293993294743</v>
      </c>
      <c r="BL182" s="9">
        <v>22312282.27036988</v>
      </c>
      <c r="BM182" s="9">
        <v>2010216.4404699993</v>
      </c>
      <c r="BN182" s="9">
        <v>2845348.7715840964</v>
      </c>
      <c r="BO182" s="9">
        <v>426907.77636139077</v>
      </c>
      <c r="BP182" s="9">
        <v>70111118.24689427</v>
      </c>
      <c r="BQ182" s="9">
        <v>77103.696807899076</v>
      </c>
      <c r="BR182" s="9">
        <v>119940.64895355277</v>
      </c>
      <c r="BS182" s="9">
        <v>411339.07490461238</v>
      </c>
      <c r="BT182" s="9">
        <v>15677.795677095521</v>
      </c>
      <c r="BU182" s="20"/>
    </row>
    <row r="183" spans="2:73" x14ac:dyDescent="0.2">
      <c r="B183" s="4" t="s">
        <v>53</v>
      </c>
      <c r="C183" s="12">
        <v>16</v>
      </c>
      <c r="D183" s="19"/>
      <c r="E183" s="9">
        <f t="shared" si="14"/>
        <v>3003186.4627653025</v>
      </c>
      <c r="F183" s="9">
        <f t="shared" si="14"/>
        <v>5.5373404512702358</v>
      </c>
      <c r="G183" s="9">
        <f t="shared" si="14"/>
        <v>9.5921371099408036E-3</v>
      </c>
      <c r="H183" s="9">
        <f t="shared" si="14"/>
        <v>95332.270323116478</v>
      </c>
      <c r="I183" s="9">
        <f t="shared" si="14"/>
        <v>2167161.5887021096</v>
      </c>
      <c r="J183" s="9">
        <f t="shared" si="14"/>
        <v>0.90948735366158751</v>
      </c>
      <c r="K183" s="9">
        <f t="shared" si="14"/>
        <v>211140.95634053843</v>
      </c>
      <c r="L183" s="9">
        <f t="shared" si="14"/>
        <v>4421.6177071909888</v>
      </c>
      <c r="M183" s="9">
        <f t="shared" si="14"/>
        <v>4273.6589506835899</v>
      </c>
      <c r="N183" s="9">
        <f t="shared" si="14"/>
        <v>4595.947202199909</v>
      </c>
      <c r="O183" s="9">
        <f t="shared" si="14"/>
        <v>7405.4765298137572</v>
      </c>
      <c r="P183" s="9">
        <f t="shared" si="17"/>
        <v>967.55452984272961</v>
      </c>
      <c r="Q183" s="9">
        <f t="shared" si="17"/>
        <v>80.511444396442812</v>
      </c>
      <c r="R183" s="9">
        <f t="shared" si="17"/>
        <v>17472564.958538763</v>
      </c>
      <c r="S183" s="9">
        <f t="shared" si="17"/>
        <v>63407.408629168756</v>
      </c>
      <c r="T183" s="9">
        <f t="shared" si="16"/>
        <v>90916.089593344834</v>
      </c>
      <c r="U183" s="9">
        <f t="shared" si="16"/>
        <v>162060.47480067704</v>
      </c>
      <c r="V183" s="9">
        <f t="shared" si="16"/>
        <v>1144668.791673243</v>
      </c>
      <c r="W183" s="9">
        <f t="shared" si="16"/>
        <v>27599.892370888643</v>
      </c>
      <c r="X183" s="9">
        <f t="shared" si="15"/>
        <v>1968.1562071114313</v>
      </c>
      <c r="Y183" s="9">
        <f t="shared" si="15"/>
        <v>489698.53440242301</v>
      </c>
      <c r="Z183" s="9">
        <f t="shared" si="15"/>
        <v>15939.755023040787</v>
      </c>
      <c r="AA183" s="20"/>
      <c r="AB183" s="9">
        <v>2575333.2789032334</v>
      </c>
      <c r="AC183" s="9">
        <v>28.988631170334106</v>
      </c>
      <c r="AD183" s="9">
        <v>2.9116528075178064E-2</v>
      </c>
      <c r="AE183" s="9">
        <v>232307.13432994534</v>
      </c>
      <c r="AF183" s="9">
        <v>3851718.8503013947</v>
      </c>
      <c r="AG183" s="9">
        <v>2.2527759861464651</v>
      </c>
      <c r="AH183" s="9">
        <v>368221.16615120083</v>
      </c>
      <c r="AI183" s="9">
        <v>11576.942164486807</v>
      </c>
      <c r="AJ183" s="9">
        <v>9474.1059975192347</v>
      </c>
      <c r="AK183" s="9">
        <v>11876.424413563624</v>
      </c>
      <c r="AL183" s="9">
        <v>19331.200193520446</v>
      </c>
      <c r="AM183" s="9">
        <v>13373.112945662913</v>
      </c>
      <c r="AN183" s="9">
        <v>358.2319136582534</v>
      </c>
      <c r="AO183" s="9">
        <v>41272332.713599972</v>
      </c>
      <c r="AP183" s="9">
        <v>2207638.2784638344</v>
      </c>
      <c r="AQ183" s="9">
        <v>3125954.7792830463</v>
      </c>
      <c r="AR183" s="9">
        <v>617428.76958616055</v>
      </c>
      <c r="AS183" s="9">
        <v>75929861.588360414</v>
      </c>
      <c r="AT183" s="9">
        <v>109843.83563264764</v>
      </c>
      <c r="AU183" s="9">
        <v>129904.84842423441</v>
      </c>
      <c r="AV183" s="9">
        <v>928460.21430067602</v>
      </c>
      <c r="AW183" s="9">
        <v>32662.737078609331</v>
      </c>
      <c r="AX183" s="20"/>
      <c r="AY183" s="9">
        <v>-427853.18386206892</v>
      </c>
      <c r="AZ183" s="9">
        <v>23.45129071906387</v>
      </c>
      <c r="BA183" s="9">
        <v>1.9524390965237261E-2</v>
      </c>
      <c r="BB183" s="9">
        <v>136974.86400682887</v>
      </c>
      <c r="BC183" s="9">
        <v>1684557.2615992848</v>
      </c>
      <c r="BD183" s="9">
        <v>1.3432886324848776</v>
      </c>
      <c r="BE183" s="9">
        <v>157080.2098106624</v>
      </c>
      <c r="BF183" s="9">
        <v>7155.3244572958183</v>
      </c>
      <c r="BG183" s="9">
        <v>5200.4470468356449</v>
      </c>
      <c r="BH183" s="9">
        <v>7280.4772113637146</v>
      </c>
      <c r="BI183" s="9">
        <v>11925.723663706689</v>
      </c>
      <c r="BJ183" s="9">
        <v>12405.558415820184</v>
      </c>
      <c r="BK183" s="9">
        <v>277.72046926181059</v>
      </c>
      <c r="BL183" s="9">
        <v>23799767.755061209</v>
      </c>
      <c r="BM183" s="9">
        <v>2144230.8698346657</v>
      </c>
      <c r="BN183" s="9">
        <v>3035038.6896897014</v>
      </c>
      <c r="BO183" s="9">
        <v>455368.29478548351</v>
      </c>
      <c r="BP183" s="9">
        <v>74785192.796687171</v>
      </c>
      <c r="BQ183" s="9">
        <v>82243.943261758992</v>
      </c>
      <c r="BR183" s="9">
        <v>127936.69221712298</v>
      </c>
      <c r="BS183" s="9">
        <v>438761.679898253</v>
      </c>
      <c r="BT183" s="9">
        <v>16722.982055568544</v>
      </c>
      <c r="BU183" s="20"/>
    </row>
    <row r="184" spans="2:73" x14ac:dyDescent="0.2">
      <c r="B184" s="4" t="s">
        <v>53</v>
      </c>
      <c r="C184" s="12">
        <v>17</v>
      </c>
      <c r="D184" s="19"/>
      <c r="E184" s="9">
        <f t="shared" si="14"/>
        <v>3201702.4399161441</v>
      </c>
      <c r="F184" s="9">
        <f t="shared" si="14"/>
        <v>5.9135417900853717</v>
      </c>
      <c r="G184" s="9">
        <f t="shared" si="14"/>
        <v>1.023266125886611E-2</v>
      </c>
      <c r="H184" s="9">
        <f t="shared" si="14"/>
        <v>101639.27774521874</v>
      </c>
      <c r="I184" s="9">
        <f t="shared" si="14"/>
        <v>2307665.8351811804</v>
      </c>
      <c r="J184" s="9">
        <f t="shared" si="14"/>
        <v>0.96841374860381202</v>
      </c>
      <c r="K184" s="9">
        <f t="shared" si="14"/>
        <v>224357.42695298101</v>
      </c>
      <c r="L184" s="9">
        <f t="shared" si="14"/>
        <v>4711.9420983256741</v>
      </c>
      <c r="M184" s="9">
        <f t="shared" si="14"/>
        <v>4557.1643305954349</v>
      </c>
      <c r="N184" s="9">
        <f t="shared" si="14"/>
        <v>4897.6844827921559</v>
      </c>
      <c r="O184" s="9">
        <f t="shared" si="14"/>
        <v>7906.5218829069872</v>
      </c>
      <c r="P184" s="9">
        <f t="shared" si="17"/>
        <v>1037.4935589055167</v>
      </c>
      <c r="Q184" s="9">
        <f t="shared" si="17"/>
        <v>86.020016111277926</v>
      </c>
      <c r="R184" s="9">
        <f t="shared" si="17"/>
        <v>18729463.935374923</v>
      </c>
      <c r="S184" s="9">
        <f t="shared" si="17"/>
        <v>68890.182287340984</v>
      </c>
      <c r="T184" s="9">
        <f t="shared" si="16"/>
        <v>98778.527740851976</v>
      </c>
      <c r="U184" s="9">
        <f t="shared" si="16"/>
        <v>172918.19312215666</v>
      </c>
      <c r="V184" s="9">
        <f t="shared" si="16"/>
        <v>1271372.0043507963</v>
      </c>
      <c r="W184" s="9">
        <f t="shared" si="16"/>
        <v>30088.229507674114</v>
      </c>
      <c r="X184" s="9">
        <f t="shared" si="15"/>
        <v>2272.4611471470562</v>
      </c>
      <c r="Y184" s="9">
        <f t="shared" si="15"/>
        <v>521427.28690723138</v>
      </c>
      <c r="Z184" s="9">
        <f t="shared" si="15"/>
        <v>16981.128867859563</v>
      </c>
      <c r="AA184" s="20"/>
      <c r="AB184" s="9">
        <v>2747108.4320626957</v>
      </c>
      <c r="AC184" s="9">
        <v>30.830538179090727</v>
      </c>
      <c r="AD184" s="9">
        <v>3.0977326659430683E-2</v>
      </c>
      <c r="AE184" s="9">
        <v>247175.07075247436</v>
      </c>
      <c r="AF184" s="9">
        <v>4097507.9256304195</v>
      </c>
      <c r="AG184" s="9">
        <v>2.3956579206189939</v>
      </c>
      <c r="AH184" s="9">
        <v>391255.14987680985</v>
      </c>
      <c r="AI184" s="9">
        <v>12314.474334202481</v>
      </c>
      <c r="AJ184" s="9">
        <v>10082.639317858309</v>
      </c>
      <c r="AK184" s="9">
        <v>12633.191519866101</v>
      </c>
      <c r="AL184" s="9">
        <v>20577.603275595342</v>
      </c>
      <c r="AM184" s="9">
        <v>14218.399375714467</v>
      </c>
      <c r="AN184" s="9">
        <v>381.09801470195168</v>
      </c>
      <c r="AO184" s="9">
        <v>44016717.175127462</v>
      </c>
      <c r="AP184" s="9">
        <v>2347135.481486673</v>
      </c>
      <c r="AQ184" s="9">
        <v>3323507.1355361608</v>
      </c>
      <c r="AR184" s="9">
        <v>656747.00633173296</v>
      </c>
      <c r="AS184" s="9">
        <v>80730639.350830913</v>
      </c>
      <c r="AT184" s="9">
        <v>117472.41922329309</v>
      </c>
      <c r="AU184" s="9">
        <v>138205.19662784028</v>
      </c>
      <c r="AV184" s="9">
        <v>987611.57179912552</v>
      </c>
      <c r="AW184" s="9">
        <v>34749.297301901155</v>
      </c>
      <c r="AX184" s="20"/>
      <c r="AY184" s="9">
        <v>-454594.00785344839</v>
      </c>
      <c r="AZ184" s="9">
        <v>24.916996389005355</v>
      </c>
      <c r="BA184" s="9">
        <v>2.0744665400564574E-2</v>
      </c>
      <c r="BB184" s="9">
        <v>145535.79300725562</v>
      </c>
      <c r="BC184" s="9">
        <v>1789842.0904492394</v>
      </c>
      <c r="BD184" s="9">
        <v>1.4272441720151818</v>
      </c>
      <c r="BE184" s="9">
        <v>166897.72292382884</v>
      </c>
      <c r="BF184" s="9">
        <v>7602.5322358768071</v>
      </c>
      <c r="BG184" s="9">
        <v>5525.4749872628745</v>
      </c>
      <c r="BH184" s="9">
        <v>7735.507037073945</v>
      </c>
      <c r="BI184" s="9">
        <v>12671.081392688355</v>
      </c>
      <c r="BJ184" s="9">
        <v>13180.90581680895</v>
      </c>
      <c r="BK184" s="9">
        <v>295.07799859067376</v>
      </c>
      <c r="BL184" s="9">
        <v>25287253.239752539</v>
      </c>
      <c r="BM184" s="9">
        <v>2278245.299199332</v>
      </c>
      <c r="BN184" s="9">
        <v>3224728.6077953088</v>
      </c>
      <c r="BO184" s="9">
        <v>483828.8132095763</v>
      </c>
      <c r="BP184" s="9">
        <v>79459267.346480116</v>
      </c>
      <c r="BQ184" s="9">
        <v>87384.189715618981</v>
      </c>
      <c r="BR184" s="9">
        <v>135932.73548069323</v>
      </c>
      <c r="BS184" s="9">
        <v>466184.28489189415</v>
      </c>
      <c r="BT184" s="9">
        <v>17768.168434041592</v>
      </c>
      <c r="BU184" s="20"/>
    </row>
    <row r="185" spans="2:73" x14ac:dyDescent="0.2">
      <c r="B185" s="4" t="s">
        <v>53</v>
      </c>
      <c r="C185" s="12">
        <v>18</v>
      </c>
      <c r="D185" s="19"/>
      <c r="E185" s="9">
        <f t="shared" si="14"/>
        <v>3435538.6561788586</v>
      </c>
      <c r="F185" s="9">
        <f t="shared" si="14"/>
        <v>6.2897641142415281</v>
      </c>
      <c r="G185" s="9">
        <f t="shared" si="14"/>
        <v>1.0873214814933429E-2</v>
      </c>
      <c r="H185" s="9">
        <f t="shared" si="14"/>
        <v>107946.52066038115</v>
      </c>
      <c r="I185" s="9">
        <f t="shared" si="14"/>
        <v>2448173.5532742511</v>
      </c>
      <c r="J185" s="9">
        <f t="shared" si="14"/>
        <v>1.0273416064630374</v>
      </c>
      <c r="K185" s="9">
        <f t="shared" si="14"/>
        <v>237573.90702560593</v>
      </c>
      <c r="L185" s="9">
        <f t="shared" si="14"/>
        <v>5002.2767709023683</v>
      </c>
      <c r="M185" s="9">
        <f t="shared" si="14"/>
        <v>4840.6810540502966</v>
      </c>
      <c r="N185" s="9">
        <f t="shared" si="14"/>
        <v>5199.4323996624053</v>
      </c>
      <c r="O185" s="9">
        <f t="shared" si="14"/>
        <v>8407.5952652592387</v>
      </c>
      <c r="P185" s="9">
        <f t="shared" si="17"/>
        <v>1107.4391977918276</v>
      </c>
      <c r="Q185" s="9">
        <f t="shared" si="17"/>
        <v>91.528937392873502</v>
      </c>
      <c r="R185" s="9">
        <f t="shared" si="17"/>
        <v>19986489.451481137</v>
      </c>
      <c r="S185" s="9">
        <f t="shared" si="17"/>
        <v>74374.035895315465</v>
      </c>
      <c r="T185" s="9">
        <f t="shared" si="16"/>
        <v>106642.51457376545</v>
      </c>
      <c r="U185" s="9">
        <f t="shared" si="16"/>
        <v>183776.37526013714</v>
      </c>
      <c r="V185" s="9">
        <f t="shared" si="16"/>
        <v>1398114.7500074059</v>
      </c>
      <c r="W185" s="9">
        <f t="shared" si="16"/>
        <v>32577.150554749765</v>
      </c>
      <c r="X185" s="9">
        <f t="shared" si="15"/>
        <v>2576.8809345629415</v>
      </c>
      <c r="Y185" s="9">
        <f t="shared" si="15"/>
        <v>553156.80055585108</v>
      </c>
      <c r="Z185" s="9">
        <f t="shared" si="15"/>
        <v>18022.532921233404</v>
      </c>
      <c r="AA185" s="20"/>
      <c r="AB185" s="9">
        <v>2954203.824334031</v>
      </c>
      <c r="AC185" s="9">
        <v>32.672466173188383</v>
      </c>
      <c r="AD185" s="9">
        <v>3.2838154650825332E-2</v>
      </c>
      <c r="AE185" s="9">
        <v>262043.24266806367</v>
      </c>
      <c r="AF185" s="9">
        <v>4343300.4725734461</v>
      </c>
      <c r="AG185" s="9">
        <v>2.5385413180085243</v>
      </c>
      <c r="AH185" s="9">
        <v>414289.14306260122</v>
      </c>
      <c r="AI185" s="9">
        <v>13052.016785360165</v>
      </c>
      <c r="AJ185" s="9">
        <v>10691.183981740396</v>
      </c>
      <c r="AK185" s="9">
        <v>13389.969262446584</v>
      </c>
      <c r="AL185" s="9">
        <v>21824.034386929259</v>
      </c>
      <c r="AM185" s="9">
        <v>15063.692415589536</v>
      </c>
      <c r="AN185" s="9">
        <v>403.96446531241031</v>
      </c>
      <c r="AO185" s="9">
        <v>46761228.175925002</v>
      </c>
      <c r="AP185" s="9">
        <v>2486633.7644593143</v>
      </c>
      <c r="AQ185" s="9">
        <v>3521061.0404746789</v>
      </c>
      <c r="AR185" s="9">
        <v>696065.706893806</v>
      </c>
      <c r="AS185" s="9">
        <v>85531456.646280482</v>
      </c>
      <c r="AT185" s="9">
        <v>125101.58672422865</v>
      </c>
      <c r="AU185" s="9">
        <v>146505.65967882625</v>
      </c>
      <c r="AV185" s="9">
        <v>1046763.6904413858</v>
      </c>
      <c r="AW185" s="9">
        <v>36835.887733748015</v>
      </c>
      <c r="AX185" s="20"/>
      <c r="AY185" s="9">
        <v>-481334.83184482751</v>
      </c>
      <c r="AZ185" s="9">
        <v>26.382702058946855</v>
      </c>
      <c r="BA185" s="9">
        <v>2.1964939835891904E-2</v>
      </c>
      <c r="BB185" s="9">
        <v>154096.72200768252</v>
      </c>
      <c r="BC185" s="9">
        <v>1895126.9192991951</v>
      </c>
      <c r="BD185" s="9">
        <v>1.5111997115454869</v>
      </c>
      <c r="BE185" s="9">
        <v>176715.23603699528</v>
      </c>
      <c r="BF185" s="9">
        <v>8049.7400144577969</v>
      </c>
      <c r="BG185" s="9">
        <v>5850.5029276900996</v>
      </c>
      <c r="BH185" s="9">
        <v>8190.536862784179</v>
      </c>
      <c r="BI185" s="9">
        <v>13416.439121670021</v>
      </c>
      <c r="BJ185" s="9">
        <v>13956.253217797708</v>
      </c>
      <c r="BK185" s="9">
        <v>312.43552791953681</v>
      </c>
      <c r="BL185" s="9">
        <v>26774738.724443864</v>
      </c>
      <c r="BM185" s="9">
        <v>2412259.7285639988</v>
      </c>
      <c r="BN185" s="9">
        <v>3414418.5259009134</v>
      </c>
      <c r="BO185" s="9">
        <v>512289.33163366886</v>
      </c>
      <c r="BP185" s="9">
        <v>84133341.896273077</v>
      </c>
      <c r="BQ185" s="9">
        <v>92524.436169478882</v>
      </c>
      <c r="BR185" s="9">
        <v>143928.77874426331</v>
      </c>
      <c r="BS185" s="9">
        <v>493606.88988553477</v>
      </c>
      <c r="BT185" s="9">
        <v>18813.354812514612</v>
      </c>
      <c r="BU185" s="20"/>
    </row>
    <row r="186" spans="2:73" x14ac:dyDescent="0.2">
      <c r="B186" s="4" t="s">
        <v>53</v>
      </c>
      <c r="C186" s="12">
        <v>19</v>
      </c>
      <c r="D186" s="19"/>
      <c r="E186" s="9">
        <f t="shared" si="14"/>
        <v>3669374.8724415675</v>
      </c>
      <c r="F186" s="9">
        <f t="shared" si="14"/>
        <v>6.6784338595566481</v>
      </c>
      <c r="G186" s="9">
        <f t="shared" si="14"/>
        <v>1.1527407301858719E-2</v>
      </c>
      <c r="H186" s="9">
        <f t="shared" si="14"/>
        <v>114427.90231748333</v>
      </c>
      <c r="I186" s="9">
        <f t="shared" si="14"/>
        <v>2590978.1693283189</v>
      </c>
      <c r="J186" s="9">
        <f t="shared" si="14"/>
        <v>1.0870856671552604</v>
      </c>
      <c r="K186" s="9">
        <f t="shared" si="14"/>
        <v>250817.06673804854</v>
      </c>
      <c r="L186" s="9">
        <f t="shared" si="14"/>
        <v>5296.2063545370529</v>
      </c>
      <c r="M186" s="9">
        <f t="shared" si="14"/>
        <v>5131.3158372121352</v>
      </c>
      <c r="N186" s="9">
        <f t="shared" si="14"/>
        <v>5505.0114437546454</v>
      </c>
      <c r="O186" s="9">
        <f t="shared" si="14"/>
        <v>8918.8182531024613</v>
      </c>
      <c r="P186" s="9">
        <f t="shared" si="17"/>
        <v>1181.2434956046072</v>
      </c>
      <c r="Q186" s="9">
        <f t="shared" si="17"/>
        <v>97.164941982708456</v>
      </c>
      <c r="R186" s="9">
        <f t="shared" si="17"/>
        <v>21264997.545317274</v>
      </c>
      <c r="S186" s="9">
        <f t="shared" si="17"/>
        <v>80402.132253486663</v>
      </c>
      <c r="T186" s="9">
        <f t="shared" si="16"/>
        <v>115289.2731712698</v>
      </c>
      <c r="U186" s="9">
        <f t="shared" si="16"/>
        <v>195112.17335661652</v>
      </c>
      <c r="V186" s="9">
        <f t="shared" si="16"/>
        <v>1543265.8216849416</v>
      </c>
      <c r="W186" s="9">
        <f t="shared" si="16"/>
        <v>35173.481151535234</v>
      </c>
      <c r="X186" s="9">
        <f t="shared" si="15"/>
        <v>3002.1246770986181</v>
      </c>
      <c r="Y186" s="9">
        <f t="shared" si="15"/>
        <v>585434.49678565958</v>
      </c>
      <c r="Z186" s="9">
        <f t="shared" si="15"/>
        <v>19087.566178552177</v>
      </c>
      <c r="AA186" s="20"/>
      <c r="AB186" s="9">
        <v>3161299.2166053606</v>
      </c>
      <c r="AC186" s="9">
        <v>34.526841588444988</v>
      </c>
      <c r="AD186" s="9">
        <v>3.4712621573077945E-2</v>
      </c>
      <c r="AE186" s="9">
        <v>277085.5533255926</v>
      </c>
      <c r="AF186" s="9">
        <v>4591389.917477469</v>
      </c>
      <c r="AG186" s="9">
        <v>2.6822409182310518</v>
      </c>
      <c r="AH186" s="9">
        <v>437349.81588821008</v>
      </c>
      <c r="AI186" s="9">
        <v>13793.154147575835</v>
      </c>
      <c r="AJ186" s="9">
        <v>11306.846705329466</v>
      </c>
      <c r="AK186" s="9">
        <v>14150.578132249051</v>
      </c>
      <c r="AL186" s="9">
        <v>23080.615103754149</v>
      </c>
      <c r="AM186" s="9">
        <v>15912.84411439108</v>
      </c>
      <c r="AN186" s="9">
        <v>426.95799923110843</v>
      </c>
      <c r="AO186" s="9">
        <v>49527221.754452467</v>
      </c>
      <c r="AP186" s="9">
        <v>2626676.2901821523</v>
      </c>
      <c r="AQ186" s="9">
        <v>3719397.717177792</v>
      </c>
      <c r="AR186" s="9">
        <v>735862.02341437805</v>
      </c>
      <c r="AS186" s="9">
        <v>90350682.267750964</v>
      </c>
      <c r="AT186" s="9">
        <v>132838.16377487406</v>
      </c>
      <c r="AU186" s="9">
        <v>154926.94668493207</v>
      </c>
      <c r="AV186" s="9">
        <v>1106463.991664835</v>
      </c>
      <c r="AW186" s="9">
        <v>38946.10736953983</v>
      </c>
      <c r="AX186" s="20"/>
      <c r="AY186" s="9">
        <v>-508075.65583620692</v>
      </c>
      <c r="AZ186" s="9">
        <v>27.84840772888834</v>
      </c>
      <c r="BA186" s="9">
        <v>2.3185214271219227E-2</v>
      </c>
      <c r="BB186" s="9">
        <v>162657.65100810927</v>
      </c>
      <c r="BC186" s="9">
        <v>2000411.7481491498</v>
      </c>
      <c r="BD186" s="9">
        <v>1.5951552510757914</v>
      </c>
      <c r="BE186" s="9">
        <v>186532.74915016154</v>
      </c>
      <c r="BF186" s="9">
        <v>8496.947793038782</v>
      </c>
      <c r="BG186" s="9">
        <v>6175.530868117331</v>
      </c>
      <c r="BH186" s="9">
        <v>8645.5666884944058</v>
      </c>
      <c r="BI186" s="9">
        <v>14161.796850651688</v>
      </c>
      <c r="BJ186" s="9">
        <v>14731.600618786473</v>
      </c>
      <c r="BK186" s="9">
        <v>329.79305724839998</v>
      </c>
      <c r="BL186" s="9">
        <v>28262224.209135193</v>
      </c>
      <c r="BM186" s="9">
        <v>2546274.1579286656</v>
      </c>
      <c r="BN186" s="9">
        <v>3604108.4440065222</v>
      </c>
      <c r="BO186" s="9">
        <v>540749.85005776153</v>
      </c>
      <c r="BP186" s="9">
        <v>88807416.446066022</v>
      </c>
      <c r="BQ186" s="9">
        <v>97664.682623338827</v>
      </c>
      <c r="BR186" s="9">
        <v>151924.82200783346</v>
      </c>
      <c r="BS186" s="9">
        <v>521029.49487917544</v>
      </c>
      <c r="BT186" s="9">
        <v>19858.541190987653</v>
      </c>
      <c r="BU186" s="20"/>
    </row>
    <row r="187" spans="2:73" x14ac:dyDescent="0.2">
      <c r="B187" s="5" t="s">
        <v>53</v>
      </c>
      <c r="C187" s="13">
        <v>20</v>
      </c>
      <c r="D187" s="19"/>
      <c r="E187" s="10">
        <f t="shared" si="14"/>
        <v>3903211.088704281</v>
      </c>
      <c r="F187" s="10">
        <f t="shared" si="14"/>
        <v>7.0546561837127904</v>
      </c>
      <c r="G187" s="10">
        <f t="shared" si="14"/>
        <v>1.2167960857926034E-2</v>
      </c>
      <c r="H187" s="10">
        <f t="shared" si="14"/>
        <v>120735.14523264565</v>
      </c>
      <c r="I187" s="10">
        <f t="shared" si="14"/>
        <v>2731485.88742139</v>
      </c>
      <c r="J187" s="10">
        <f t="shared" si="14"/>
        <v>1.1460135250144847</v>
      </c>
      <c r="K187" s="10">
        <f t="shared" si="14"/>
        <v>264033.54681067326</v>
      </c>
      <c r="L187" s="10">
        <f t="shared" si="14"/>
        <v>5586.5410271137389</v>
      </c>
      <c r="M187" s="10">
        <f t="shared" si="14"/>
        <v>5414.8325606669905</v>
      </c>
      <c r="N187" s="10">
        <f t="shared" si="14"/>
        <v>5806.7593606248938</v>
      </c>
      <c r="O187" s="10">
        <f t="shared" si="14"/>
        <v>9419.8916354547</v>
      </c>
      <c r="P187" s="10">
        <f t="shared" si="17"/>
        <v>1251.1891344909145</v>
      </c>
      <c r="Q187" s="10">
        <f t="shared" si="17"/>
        <v>102.67386326430358</v>
      </c>
      <c r="R187" s="10">
        <f t="shared" si="17"/>
        <v>22522023.061423477</v>
      </c>
      <c r="S187" s="10">
        <f t="shared" si="17"/>
        <v>85885.98586146161</v>
      </c>
      <c r="T187" s="10">
        <f t="shared" si="16"/>
        <v>123153.26000418188</v>
      </c>
      <c r="U187" s="10">
        <f t="shared" si="16"/>
        <v>205970.35549459653</v>
      </c>
      <c r="V187" s="10">
        <f t="shared" si="16"/>
        <v>1670008.5673415661</v>
      </c>
      <c r="W187" s="10">
        <f t="shared" si="16"/>
        <v>37662.402198610842</v>
      </c>
      <c r="X187" s="10">
        <f t="shared" si="15"/>
        <v>3306.5444645142707</v>
      </c>
      <c r="Y187" s="10">
        <f t="shared" si="15"/>
        <v>617164.0104342784</v>
      </c>
      <c r="Z187" s="10">
        <f t="shared" si="15"/>
        <v>20128.970231925978</v>
      </c>
      <c r="AA187" s="20"/>
      <c r="AB187" s="10">
        <v>3368394.6088766945</v>
      </c>
      <c r="AC187" s="10">
        <v>36.368769582542633</v>
      </c>
      <c r="AD187" s="10">
        <v>3.6573449564472588E-2</v>
      </c>
      <c r="AE187" s="10">
        <v>291953.72524118173</v>
      </c>
      <c r="AF187" s="10">
        <v>4837182.4644204946</v>
      </c>
      <c r="AG187" s="10">
        <v>2.8251243156205814</v>
      </c>
      <c r="AH187" s="10">
        <v>460383.80907400121</v>
      </c>
      <c r="AI187" s="10">
        <v>14530.696598733512</v>
      </c>
      <c r="AJ187" s="10">
        <v>11915.391369211546</v>
      </c>
      <c r="AK187" s="10">
        <v>14907.355874829535</v>
      </c>
      <c r="AL187" s="10">
        <v>24327.046215088056</v>
      </c>
      <c r="AM187" s="10">
        <v>16758.137154266144</v>
      </c>
      <c r="AN187" s="10">
        <v>449.82444984156677</v>
      </c>
      <c r="AO187" s="10">
        <v>52271732.755249985</v>
      </c>
      <c r="AP187" s="10">
        <v>2766174.5731547922</v>
      </c>
      <c r="AQ187" s="10">
        <v>3916951.6221163087</v>
      </c>
      <c r="AR187" s="10">
        <v>775180.72397645074</v>
      </c>
      <c r="AS187" s="10">
        <v>95151499.563200518</v>
      </c>
      <c r="AT187" s="10">
        <v>140467.33127580956</v>
      </c>
      <c r="AU187" s="10">
        <v>163227.40973591802</v>
      </c>
      <c r="AV187" s="10">
        <v>1165616.1103070949</v>
      </c>
      <c r="AW187" s="10">
        <v>41032.697801386668</v>
      </c>
      <c r="AX187" s="20"/>
      <c r="AY187" s="10">
        <v>-534816.47982758668</v>
      </c>
      <c r="AZ187" s="10">
        <v>29.314113398829843</v>
      </c>
      <c r="BA187" s="10">
        <v>2.4405488706546553E-2</v>
      </c>
      <c r="BB187" s="10">
        <v>171218.58000853608</v>
      </c>
      <c r="BC187" s="10">
        <v>2105696.5769991046</v>
      </c>
      <c r="BD187" s="10">
        <v>1.6791107906060967</v>
      </c>
      <c r="BE187" s="10">
        <v>196350.26226332795</v>
      </c>
      <c r="BF187" s="10">
        <v>8944.1555716197727</v>
      </c>
      <c r="BG187" s="10">
        <v>6500.5588085445552</v>
      </c>
      <c r="BH187" s="10">
        <v>9100.5965142046407</v>
      </c>
      <c r="BI187" s="10">
        <v>14907.154579633356</v>
      </c>
      <c r="BJ187" s="10">
        <v>15506.948019775229</v>
      </c>
      <c r="BK187" s="10">
        <v>347.1505865772632</v>
      </c>
      <c r="BL187" s="10">
        <v>29749709.693826508</v>
      </c>
      <c r="BM187" s="10">
        <v>2680288.5872933306</v>
      </c>
      <c r="BN187" s="10">
        <v>3793798.3621121268</v>
      </c>
      <c r="BO187" s="10">
        <v>569210.36848185421</v>
      </c>
      <c r="BP187" s="10">
        <v>93481490.995858952</v>
      </c>
      <c r="BQ187" s="10">
        <v>102804.92907719871</v>
      </c>
      <c r="BR187" s="10">
        <v>159920.86527140375</v>
      </c>
      <c r="BS187" s="10">
        <v>548452.09987281647</v>
      </c>
      <c r="BT187" s="10">
        <v>20903.727569460691</v>
      </c>
      <c r="BU187" s="20"/>
    </row>
    <row r="188" spans="2:73" x14ac:dyDescent="0.2">
      <c r="B188" s="7" t="s">
        <v>54</v>
      </c>
      <c r="C188" s="11">
        <v>1</v>
      </c>
      <c r="D188" s="19"/>
      <c r="E188" s="8">
        <f t="shared" si="14"/>
        <v>-327755.58561602444</v>
      </c>
      <c r="F188" s="8">
        <f t="shared" si="14"/>
        <v>-0.14323174784386006</v>
      </c>
      <c r="G188" s="8">
        <f t="shared" si="14"/>
        <v>-5.6935987932699552E-5</v>
      </c>
      <c r="H188" s="8">
        <f t="shared" si="14"/>
        <v>202.3878351622825</v>
      </c>
      <c r="I188" s="8">
        <f t="shared" si="14"/>
        <v>52672.481493069427</v>
      </c>
      <c r="J188" s="8">
        <f t="shared" si="14"/>
        <v>2.312819185922424E-2</v>
      </c>
      <c r="K188" s="8">
        <f t="shared" si="14"/>
        <v>12813.763632624654</v>
      </c>
      <c r="L188" s="8">
        <f t="shared" si="14"/>
        <v>55.864292576686978</v>
      </c>
      <c r="M188" s="8">
        <f t="shared" si="14"/>
        <v>-0.38936254515067503</v>
      </c>
      <c r="N188" s="8">
        <f t="shared" si="14"/>
        <v>58.288248870244217</v>
      </c>
      <c r="O188" s="8">
        <f t="shared" si="14"/>
        <v>-140.93287564776529</v>
      </c>
      <c r="P188" s="8">
        <f t="shared" si="17"/>
        <v>-93.172981113704054</v>
      </c>
      <c r="Q188" s="8">
        <f t="shared" si="17"/>
        <v>-2.50187691840482</v>
      </c>
      <c r="R188" s="8">
        <f t="shared" si="17"/>
        <v>-1446632.819893827</v>
      </c>
      <c r="S188" s="8">
        <f t="shared" si="17"/>
        <v>-20477.723992026949</v>
      </c>
      <c r="T188" s="8">
        <f t="shared" si="16"/>
        <v>-29384.284767090896</v>
      </c>
      <c r="U188" s="8">
        <f t="shared" si="16"/>
        <v>-2242.7860620201864</v>
      </c>
      <c r="V188" s="8">
        <f t="shared" si="16"/>
        <v>-811499.70634342218</v>
      </c>
      <c r="W188" s="8">
        <f t="shared" si="16"/>
        <v>-10053.232432924458</v>
      </c>
      <c r="X188" s="8">
        <f t="shared" si="15"/>
        <v>-2960.0382325842838</v>
      </c>
      <c r="Y188" s="8">
        <f t="shared" si="15"/>
        <v>12115.08764861893</v>
      </c>
      <c r="Z188" s="8">
        <f t="shared" si="15"/>
        <v>247.9576533737993</v>
      </c>
      <c r="AA188" s="20"/>
      <c r="AB188" s="8">
        <v>-354496.40960740374</v>
      </c>
      <c r="AC188" s="8">
        <v>1.3224739220976316</v>
      </c>
      <c r="AD188" s="8">
        <v>1.1633384473946288E-3</v>
      </c>
      <c r="AE188" s="8">
        <v>8763.3168355890848</v>
      </c>
      <c r="AF188" s="8">
        <v>157957.3103430247</v>
      </c>
      <c r="AG188" s="8">
        <v>0.10708373138952908</v>
      </c>
      <c r="AH188" s="8">
        <v>22631.276745791052</v>
      </c>
      <c r="AI188" s="8">
        <v>503.07207115767562</v>
      </c>
      <c r="AJ188" s="8">
        <v>324.63857788207713</v>
      </c>
      <c r="AK188" s="8">
        <v>513.31807458047638</v>
      </c>
      <c r="AL188" s="8">
        <v>604.42485333390266</v>
      </c>
      <c r="AM188" s="8">
        <v>682.17441987505708</v>
      </c>
      <c r="AN188" s="8">
        <v>14.855652410458339</v>
      </c>
      <c r="AO188" s="8">
        <v>40852.664797498655</v>
      </c>
      <c r="AP188" s="8">
        <v>113536.70537263963</v>
      </c>
      <c r="AQ188" s="8">
        <v>160305.63333851541</v>
      </c>
      <c r="AR188" s="8">
        <v>26217.732362072533</v>
      </c>
      <c r="AS188" s="8">
        <v>3862574.843449526</v>
      </c>
      <c r="AT188" s="8">
        <v>-4912.9859790645232</v>
      </c>
      <c r="AU188" s="8">
        <v>5036.0050309859016</v>
      </c>
      <c r="AV188" s="8">
        <v>39537.692642259739</v>
      </c>
      <c r="AW188" s="8">
        <v>1293.1440318468333</v>
      </c>
      <c r="AX188" s="20"/>
      <c r="AY188" s="8">
        <v>-26740.823991379308</v>
      </c>
      <c r="AZ188" s="8">
        <v>1.4657056699414917</v>
      </c>
      <c r="BA188" s="8">
        <v>1.2202744353273284E-3</v>
      </c>
      <c r="BB188" s="8">
        <v>8560.9290004268023</v>
      </c>
      <c r="BC188" s="8">
        <v>105284.82884995527</v>
      </c>
      <c r="BD188" s="8">
        <v>8.3955539530304837E-2</v>
      </c>
      <c r="BE188" s="8">
        <v>9817.5131131663984</v>
      </c>
      <c r="BF188" s="8">
        <v>447.20777858098864</v>
      </c>
      <c r="BG188" s="8">
        <v>325.0279404272278</v>
      </c>
      <c r="BH188" s="8">
        <v>455.02982571023216</v>
      </c>
      <c r="BI188" s="8">
        <v>745.35772898166795</v>
      </c>
      <c r="BJ188" s="8">
        <v>775.34740098876114</v>
      </c>
      <c r="BK188" s="8">
        <v>17.357529328863158</v>
      </c>
      <c r="BL188" s="8">
        <v>1487485.4846913256</v>
      </c>
      <c r="BM188" s="8">
        <v>134014.42936466658</v>
      </c>
      <c r="BN188" s="8">
        <v>189689.91810560631</v>
      </c>
      <c r="BO188" s="8">
        <v>28460.518424092719</v>
      </c>
      <c r="BP188" s="8">
        <v>4674074.5497929482</v>
      </c>
      <c r="BQ188" s="8">
        <v>5140.2464538599361</v>
      </c>
      <c r="BR188" s="8">
        <v>7996.0432635701854</v>
      </c>
      <c r="BS188" s="8">
        <v>27422.604993640809</v>
      </c>
      <c r="BT188" s="8">
        <v>1045.186378473034</v>
      </c>
      <c r="BU188" s="20"/>
    </row>
    <row r="189" spans="2:73" x14ac:dyDescent="0.2">
      <c r="B189" s="4" t="s">
        <v>54</v>
      </c>
      <c r="C189" s="12">
        <v>2</v>
      </c>
      <c r="D189" s="19"/>
      <c r="E189" s="9">
        <f t="shared" si="14"/>
        <v>-129239.6084651828</v>
      </c>
      <c r="F189" s="9">
        <f t="shared" si="14"/>
        <v>0.23296959097127967</v>
      </c>
      <c r="G189" s="9">
        <f t="shared" si="14"/>
        <v>5.8358816099260066E-4</v>
      </c>
      <c r="H189" s="9">
        <f t="shared" si="14"/>
        <v>6509.3952572645612</v>
      </c>
      <c r="I189" s="9">
        <f t="shared" si="14"/>
        <v>193176.72797213888</v>
      </c>
      <c r="J189" s="9">
        <f t="shared" si="14"/>
        <v>8.2054586801448476E-2</v>
      </c>
      <c r="K189" s="9">
        <f t="shared" si="14"/>
        <v>26030.23424506731</v>
      </c>
      <c r="L189" s="9">
        <f t="shared" si="14"/>
        <v>346.18868371137376</v>
      </c>
      <c r="M189" s="9">
        <f t="shared" si="14"/>
        <v>283.11601736669877</v>
      </c>
      <c r="N189" s="9">
        <f t="shared" si="14"/>
        <v>360.02552946248863</v>
      </c>
      <c r="O189" s="9">
        <f t="shared" si="14"/>
        <v>360.11247744546949</v>
      </c>
      <c r="P189" s="9">
        <f t="shared" si="17"/>
        <v>-23.233952050908101</v>
      </c>
      <c r="Q189" s="9">
        <f t="shared" si="17"/>
        <v>3.0066947964303665</v>
      </c>
      <c r="R189" s="9">
        <f t="shared" si="17"/>
        <v>-189733.84305765433</v>
      </c>
      <c r="S189" s="9">
        <f t="shared" si="17"/>
        <v>-14994.950333853893</v>
      </c>
      <c r="T189" s="9">
        <f t="shared" si="16"/>
        <v>-21521.846619581862</v>
      </c>
      <c r="U189" s="9">
        <f t="shared" si="16"/>
        <v>8614.9322594596233</v>
      </c>
      <c r="V189" s="9">
        <f t="shared" si="16"/>
        <v>-684796.4936658442</v>
      </c>
      <c r="W189" s="9">
        <f t="shared" si="16"/>
        <v>-7564.8952961389168</v>
      </c>
      <c r="X189" s="9">
        <f t="shared" si="15"/>
        <v>-2655.7332925485698</v>
      </c>
      <c r="Y189" s="9">
        <f t="shared" si="15"/>
        <v>43843.840153427882</v>
      </c>
      <c r="Z189" s="9">
        <f t="shared" si="15"/>
        <v>1289.3314981925982</v>
      </c>
      <c r="AA189" s="20"/>
      <c r="AB189" s="9">
        <v>-182721.25644794141</v>
      </c>
      <c r="AC189" s="9">
        <v>3.164380930854263</v>
      </c>
      <c r="AD189" s="9">
        <v>3.0241370316472574E-3</v>
      </c>
      <c r="AE189" s="9">
        <v>23631.253258118166</v>
      </c>
      <c r="AF189" s="9">
        <v>403746.38567204942</v>
      </c>
      <c r="AG189" s="9">
        <v>0.24996566586205815</v>
      </c>
      <c r="AH189" s="9">
        <v>45665.260471400106</v>
      </c>
      <c r="AI189" s="9">
        <v>1240.604240873351</v>
      </c>
      <c r="AJ189" s="9">
        <v>933.17189822115438</v>
      </c>
      <c r="AK189" s="9">
        <v>1270.085180882953</v>
      </c>
      <c r="AL189" s="9">
        <v>1850.8279354088054</v>
      </c>
      <c r="AM189" s="9">
        <v>1527.4608499266142</v>
      </c>
      <c r="AN189" s="9">
        <v>37.721753454156683</v>
      </c>
      <c r="AO189" s="9">
        <v>2785237.1263249968</v>
      </c>
      <c r="AP189" s="9">
        <v>253033.90839547926</v>
      </c>
      <c r="AQ189" s="9">
        <v>357857.98959163076</v>
      </c>
      <c r="AR189" s="9">
        <v>65535.969107645062</v>
      </c>
      <c r="AS189" s="9">
        <v>8663352.6059200522</v>
      </c>
      <c r="AT189" s="9">
        <v>2715.5976115809549</v>
      </c>
      <c r="AU189" s="9">
        <v>13336.353234591801</v>
      </c>
      <c r="AV189" s="9">
        <v>98689.0501407095</v>
      </c>
      <c r="AW189" s="9">
        <v>3379.7042551386662</v>
      </c>
      <c r="AX189" s="20"/>
      <c r="AY189" s="9">
        <v>-53481.647982758615</v>
      </c>
      <c r="AZ189" s="9">
        <v>2.9314113398829833</v>
      </c>
      <c r="BA189" s="9">
        <v>2.4405488706546567E-3</v>
      </c>
      <c r="BB189" s="9">
        <v>17121.858000853605</v>
      </c>
      <c r="BC189" s="9">
        <v>210569.65769991055</v>
      </c>
      <c r="BD189" s="9">
        <v>0.16791107906060967</v>
      </c>
      <c r="BE189" s="9">
        <v>19635.026226332797</v>
      </c>
      <c r="BF189" s="9">
        <v>894.41555716197729</v>
      </c>
      <c r="BG189" s="9">
        <v>650.05588085445561</v>
      </c>
      <c r="BH189" s="9">
        <v>910.05965142046432</v>
      </c>
      <c r="BI189" s="9">
        <v>1490.7154579633359</v>
      </c>
      <c r="BJ189" s="9">
        <v>1550.6948019775223</v>
      </c>
      <c r="BK189" s="9">
        <v>34.715058657726317</v>
      </c>
      <c r="BL189" s="9">
        <v>2974970.9693826512</v>
      </c>
      <c r="BM189" s="9">
        <v>268028.85872933315</v>
      </c>
      <c r="BN189" s="9">
        <v>379379.83621121262</v>
      </c>
      <c r="BO189" s="9">
        <v>56921.036848185438</v>
      </c>
      <c r="BP189" s="9">
        <v>9348149.0995858964</v>
      </c>
      <c r="BQ189" s="9">
        <v>10280.492907719872</v>
      </c>
      <c r="BR189" s="9">
        <v>15992.086527140371</v>
      </c>
      <c r="BS189" s="9">
        <v>54845.209987281618</v>
      </c>
      <c r="BT189" s="9">
        <v>2090.372756946068</v>
      </c>
      <c r="BU189" s="20"/>
    </row>
    <row r="190" spans="2:73" x14ac:dyDescent="0.2">
      <c r="B190" s="4" t="s">
        <v>54</v>
      </c>
      <c r="C190" s="12">
        <v>3</v>
      </c>
      <c r="D190" s="19"/>
      <c r="E190" s="9">
        <f t="shared" si="14"/>
        <v>104596.60779752937</v>
      </c>
      <c r="F190" s="9">
        <f t="shared" si="14"/>
        <v>0.60919191512742099</v>
      </c>
      <c r="G190" s="9">
        <f t="shared" si="14"/>
        <v>1.2241417170599034E-3</v>
      </c>
      <c r="H190" s="9">
        <f t="shared" si="14"/>
        <v>12816.638172426839</v>
      </c>
      <c r="I190" s="9">
        <f t="shared" si="14"/>
        <v>333684.44606520806</v>
      </c>
      <c r="J190" s="9">
        <f t="shared" si="14"/>
        <v>0.14098244466067272</v>
      </c>
      <c r="K190" s="9">
        <f t="shared" si="14"/>
        <v>39246.714317691964</v>
      </c>
      <c r="L190" s="9">
        <f t="shared" si="14"/>
        <v>636.52335628806009</v>
      </c>
      <c r="M190" s="9">
        <f t="shared" si="14"/>
        <v>566.63274082154771</v>
      </c>
      <c r="N190" s="9">
        <f t="shared" si="14"/>
        <v>661.77344633273265</v>
      </c>
      <c r="O190" s="9">
        <f t="shared" si="14"/>
        <v>861.18585979770523</v>
      </c>
      <c r="P190" s="9">
        <f t="shared" si="17"/>
        <v>46.711686835386445</v>
      </c>
      <c r="Q190" s="9">
        <f t="shared" si="17"/>
        <v>8.5156160780255519</v>
      </c>
      <c r="R190" s="9">
        <f t="shared" si="17"/>
        <v>1067291.6730485223</v>
      </c>
      <c r="S190" s="9">
        <f t="shared" si="17"/>
        <v>-9511.0967258809833</v>
      </c>
      <c r="T190" s="9">
        <f t="shared" si="16"/>
        <v>-13657.859786672634</v>
      </c>
      <c r="U190" s="9">
        <f t="shared" si="16"/>
        <v>19473.114397439465</v>
      </c>
      <c r="V190" s="9">
        <f t="shared" si="16"/>
        <v>-558053.74800927378</v>
      </c>
      <c r="W190" s="9">
        <f t="shared" si="16"/>
        <v>-5075.9742490633835</v>
      </c>
      <c r="X190" s="9">
        <f t="shared" si="15"/>
        <v>-2351.3135051328609</v>
      </c>
      <c r="Y190" s="9">
        <f t="shared" si="15"/>
        <v>75573.353802046782</v>
      </c>
      <c r="Z190" s="9">
        <f t="shared" si="15"/>
        <v>2330.7355515663953</v>
      </c>
      <c r="AA190" s="20"/>
      <c r="AB190" s="9">
        <v>24374.135823391436</v>
      </c>
      <c r="AC190" s="9">
        <v>5.0063089249518935</v>
      </c>
      <c r="AD190" s="9">
        <v>4.8849650230418868E-3</v>
      </c>
      <c r="AE190" s="9">
        <v>38499.425173707255</v>
      </c>
      <c r="AF190" s="9">
        <v>649538.9326150741</v>
      </c>
      <c r="AG190" s="9">
        <v>0.39284906325158719</v>
      </c>
      <c r="AH190" s="9">
        <v>68699.253657191177</v>
      </c>
      <c r="AI190" s="9">
        <v>1978.1466920310263</v>
      </c>
      <c r="AJ190" s="9">
        <v>1541.7165621032314</v>
      </c>
      <c r="AK190" s="9">
        <v>2026.8629234634291</v>
      </c>
      <c r="AL190" s="9">
        <v>3097.2590467427085</v>
      </c>
      <c r="AM190" s="9">
        <v>2372.753889801671</v>
      </c>
      <c r="AN190" s="9">
        <v>60.588204064615013</v>
      </c>
      <c r="AO190" s="9">
        <v>5529748.1271224972</v>
      </c>
      <c r="AP190" s="9">
        <v>392532.1913681188</v>
      </c>
      <c r="AQ190" s="9">
        <v>555411.89453014615</v>
      </c>
      <c r="AR190" s="9">
        <v>104854.66966971759</v>
      </c>
      <c r="AS190" s="9">
        <v>13464169.901369574</v>
      </c>
      <c r="AT190" s="9">
        <v>10344.765112516427</v>
      </c>
      <c r="AU190" s="9">
        <v>21636.816285577697</v>
      </c>
      <c r="AV190" s="9">
        <v>157841.16878296924</v>
      </c>
      <c r="AW190" s="9">
        <v>5466.2946869854986</v>
      </c>
      <c r="AX190" s="20"/>
      <c r="AY190" s="9">
        <v>-80222.471974137938</v>
      </c>
      <c r="AZ190" s="9">
        <v>4.3971170098244725</v>
      </c>
      <c r="BA190" s="9">
        <v>3.6608233059819834E-3</v>
      </c>
      <c r="BB190" s="9">
        <v>25682.787001280416</v>
      </c>
      <c r="BC190" s="9">
        <v>315854.48654986604</v>
      </c>
      <c r="BD190" s="9">
        <v>0.25186661859091447</v>
      </c>
      <c r="BE190" s="9">
        <v>29452.539339499217</v>
      </c>
      <c r="BF190" s="9">
        <v>1341.6233357429662</v>
      </c>
      <c r="BG190" s="9">
        <v>975.08382128168364</v>
      </c>
      <c r="BH190" s="9">
        <v>1365.0894771306964</v>
      </c>
      <c r="BI190" s="9">
        <v>2236.0731869450033</v>
      </c>
      <c r="BJ190" s="9">
        <v>2326.0422029662845</v>
      </c>
      <c r="BK190" s="9">
        <v>52.072587986589461</v>
      </c>
      <c r="BL190" s="9">
        <v>4462456.4540739749</v>
      </c>
      <c r="BM190" s="9">
        <v>402043.28809399978</v>
      </c>
      <c r="BN190" s="9">
        <v>569069.75431681878</v>
      </c>
      <c r="BO190" s="9">
        <v>85381.555272278129</v>
      </c>
      <c r="BP190" s="9">
        <v>14022223.649378847</v>
      </c>
      <c r="BQ190" s="9">
        <v>15420.73936157981</v>
      </c>
      <c r="BR190" s="9">
        <v>23988.129790710558</v>
      </c>
      <c r="BS190" s="9">
        <v>82267.814980922456</v>
      </c>
      <c r="BT190" s="9">
        <v>3135.5591354191033</v>
      </c>
      <c r="BU190" s="20"/>
    </row>
    <row r="191" spans="2:73" x14ac:dyDescent="0.2">
      <c r="B191" s="4" t="s">
        <v>54</v>
      </c>
      <c r="C191" s="12">
        <v>4</v>
      </c>
      <c r="D191" s="19"/>
      <c r="E191" s="9">
        <f t="shared" si="14"/>
        <v>303112.58494837064</v>
      </c>
      <c r="F191" s="9">
        <f t="shared" si="14"/>
        <v>0.98539325394255961</v>
      </c>
      <c r="G191" s="9">
        <f t="shared" si="14"/>
        <v>1.8646658659852017E-3</v>
      </c>
      <c r="H191" s="9">
        <f t="shared" si="14"/>
        <v>19123.645594529131</v>
      </c>
      <c r="I191" s="9">
        <f t="shared" si="14"/>
        <v>474188.69254427758</v>
      </c>
      <c r="J191" s="9">
        <f t="shared" ref="J191:O233" si="18">AG191-BD191</f>
        <v>0.19990883960289701</v>
      </c>
      <c r="K191" s="9">
        <f t="shared" si="18"/>
        <v>52463.184930134608</v>
      </c>
      <c r="L191" s="9">
        <f t="shared" si="18"/>
        <v>926.84774742274772</v>
      </c>
      <c r="M191" s="9">
        <f t="shared" si="18"/>
        <v>850.1381207333975</v>
      </c>
      <c r="N191" s="9">
        <f t="shared" si="18"/>
        <v>963.51072692497723</v>
      </c>
      <c r="O191" s="9">
        <f t="shared" si="18"/>
        <v>1362.2312128909384</v>
      </c>
      <c r="P191" s="9">
        <f t="shared" si="17"/>
        <v>116.65071589818399</v>
      </c>
      <c r="Q191" s="9">
        <f t="shared" si="17"/>
        <v>14.024187792860729</v>
      </c>
      <c r="R191" s="9">
        <f t="shared" si="17"/>
        <v>2324190.6498846915</v>
      </c>
      <c r="S191" s="9">
        <f t="shared" si="17"/>
        <v>-4028.3230677077081</v>
      </c>
      <c r="T191" s="9">
        <f t="shared" si="16"/>
        <v>-5795.4216391637456</v>
      </c>
      <c r="U191" s="9">
        <f t="shared" si="16"/>
        <v>30330.832718919235</v>
      </c>
      <c r="V191" s="9">
        <f t="shared" si="16"/>
        <v>-431350.53533168882</v>
      </c>
      <c r="W191" s="9">
        <f t="shared" si="16"/>
        <v>-2587.6371122778328</v>
      </c>
      <c r="X191" s="9">
        <f t="shared" si="15"/>
        <v>-2047.0085650971378</v>
      </c>
      <c r="Y191" s="9">
        <f t="shared" si="15"/>
        <v>107302.10630685574</v>
      </c>
      <c r="Z191" s="9">
        <f t="shared" si="15"/>
        <v>3372.1093963851963</v>
      </c>
      <c r="AA191" s="20"/>
      <c r="AB191" s="9">
        <v>196149.28898285341</v>
      </c>
      <c r="AC191" s="9">
        <v>6.8482159337085262</v>
      </c>
      <c r="AD191" s="9">
        <v>6.7457636072945151E-3</v>
      </c>
      <c r="AE191" s="9">
        <v>53367.36159623634</v>
      </c>
      <c r="AF191" s="9">
        <v>895328.00794409867</v>
      </c>
      <c r="AG191" s="9">
        <v>0.53573099772411636</v>
      </c>
      <c r="AH191" s="9">
        <v>91733.237382800202</v>
      </c>
      <c r="AI191" s="9">
        <v>2715.6788617467023</v>
      </c>
      <c r="AJ191" s="9">
        <v>2150.2498824423087</v>
      </c>
      <c r="AK191" s="9">
        <v>2783.6300297659059</v>
      </c>
      <c r="AL191" s="9">
        <v>4343.6621288176102</v>
      </c>
      <c r="AM191" s="9">
        <v>3218.0403198532285</v>
      </c>
      <c r="AN191" s="9">
        <v>83.454305108313363</v>
      </c>
      <c r="AO191" s="9">
        <v>8274132.5886499938</v>
      </c>
      <c r="AP191" s="9">
        <v>532029.39439095859</v>
      </c>
      <c r="AQ191" s="9">
        <v>752964.25078326149</v>
      </c>
      <c r="AR191" s="9">
        <v>144172.90641529011</v>
      </c>
      <c r="AS191" s="9">
        <v>18264947.663840104</v>
      </c>
      <c r="AT191" s="9">
        <v>17973.348703161912</v>
      </c>
      <c r="AU191" s="9">
        <v>29937.164489183604</v>
      </c>
      <c r="AV191" s="9">
        <v>216992.52628141898</v>
      </c>
      <c r="AW191" s="9">
        <v>7552.8549102773322</v>
      </c>
      <c r="AX191" s="20"/>
      <c r="AY191" s="9">
        <v>-106963.29596551723</v>
      </c>
      <c r="AZ191" s="9">
        <v>5.8628226797659666</v>
      </c>
      <c r="BA191" s="9">
        <v>4.8810977413093135E-3</v>
      </c>
      <c r="BB191" s="9">
        <v>34243.716001707209</v>
      </c>
      <c r="BC191" s="9">
        <v>421139.31539982109</v>
      </c>
      <c r="BD191" s="9">
        <v>0.33582215812121935</v>
      </c>
      <c r="BE191" s="9">
        <v>39270.052452665594</v>
      </c>
      <c r="BF191" s="9">
        <v>1788.8311143239546</v>
      </c>
      <c r="BG191" s="9">
        <v>1300.1117617089112</v>
      </c>
      <c r="BH191" s="9">
        <v>1820.1193028409286</v>
      </c>
      <c r="BI191" s="9">
        <v>2981.4309159266718</v>
      </c>
      <c r="BJ191" s="9">
        <v>3101.3896039550445</v>
      </c>
      <c r="BK191" s="9">
        <v>69.430117315452634</v>
      </c>
      <c r="BL191" s="9">
        <v>5949941.9387653023</v>
      </c>
      <c r="BM191" s="9">
        <v>536057.7174586663</v>
      </c>
      <c r="BN191" s="9">
        <v>758759.67242242524</v>
      </c>
      <c r="BO191" s="9">
        <v>113842.07369637088</v>
      </c>
      <c r="BP191" s="9">
        <v>18696298.199171793</v>
      </c>
      <c r="BQ191" s="9">
        <v>20560.985815439744</v>
      </c>
      <c r="BR191" s="9">
        <v>31984.173054280742</v>
      </c>
      <c r="BS191" s="9">
        <v>109690.41997456324</v>
      </c>
      <c r="BT191" s="9">
        <v>4180.7455138921359</v>
      </c>
      <c r="BU191" s="20"/>
    </row>
    <row r="192" spans="2:73" x14ac:dyDescent="0.2">
      <c r="B192" s="4" t="s">
        <v>54</v>
      </c>
      <c r="C192" s="12">
        <v>5</v>
      </c>
      <c r="D192" s="19"/>
      <c r="E192" s="9">
        <f t="shared" ref="E192:L239" si="19">AB192-AY192</f>
        <v>572269.04032295325</v>
      </c>
      <c r="F192" s="9">
        <f t="shared" si="19"/>
        <v>1.3740839845986974</v>
      </c>
      <c r="G192" s="9">
        <f t="shared" si="19"/>
        <v>2.5188877600525097E-3</v>
      </c>
      <c r="H192" s="9">
        <f t="shared" si="19"/>
        <v>25605.262744691405</v>
      </c>
      <c r="I192" s="9">
        <f t="shared" si="19"/>
        <v>616996.78021234763</v>
      </c>
      <c r="J192" s="9">
        <f t="shared" si="18"/>
        <v>0.25965436321212121</v>
      </c>
      <c r="K192" s="9">
        <f t="shared" si="18"/>
        <v>65706.354102759331</v>
      </c>
      <c r="L192" s="9">
        <f t="shared" si="18"/>
        <v>1220.7876124994345</v>
      </c>
      <c r="M192" s="9">
        <f t="shared" si="18"/>
        <v>1140.7842474382476</v>
      </c>
      <c r="N192" s="9">
        <f t="shared" si="18"/>
        <v>1269.1004072952228</v>
      </c>
      <c r="O192" s="9">
        <f t="shared" si="18"/>
        <v>1873.4822299931757</v>
      </c>
      <c r="P192" s="9">
        <f t="shared" si="17"/>
        <v>190.46162353447835</v>
      </c>
      <c r="Q192" s="9">
        <f t="shared" si="17"/>
        <v>19.66054194945589</v>
      </c>
      <c r="R192" s="9">
        <f t="shared" si="17"/>
        <v>3602825.2829908682</v>
      </c>
      <c r="S192" s="9">
        <f t="shared" si="17"/>
        <v>2000.853240265511</v>
      </c>
      <c r="T192" s="9">
        <f t="shared" si="16"/>
        <v>2852.8856437454233</v>
      </c>
      <c r="U192" s="9">
        <f t="shared" si="16"/>
        <v>41667.094631899119</v>
      </c>
      <c r="V192" s="9">
        <f t="shared" si="16"/>
        <v>-286159.93067511171</v>
      </c>
      <c r="W192" s="9">
        <f t="shared" si="16"/>
        <v>9.2773947977111675</v>
      </c>
      <c r="X192" s="9">
        <f t="shared" si="15"/>
        <v>-1621.6499751814335</v>
      </c>
      <c r="Y192" s="9">
        <f t="shared" si="15"/>
        <v>139580.56368047462</v>
      </c>
      <c r="Z192" s="9">
        <f t="shared" si="15"/>
        <v>4437.1728622589953</v>
      </c>
      <c r="AA192" s="20"/>
      <c r="AB192" s="9">
        <v>438564.92036605655</v>
      </c>
      <c r="AC192" s="9">
        <v>8.7026123343061581</v>
      </c>
      <c r="AD192" s="9">
        <v>8.620259936689148E-3</v>
      </c>
      <c r="AE192" s="9">
        <v>68409.907746825425</v>
      </c>
      <c r="AF192" s="9">
        <v>1143420.9244621238</v>
      </c>
      <c r="AG192" s="9">
        <v>0.67943206086364538</v>
      </c>
      <c r="AH192" s="9">
        <v>114793.91966859132</v>
      </c>
      <c r="AI192" s="9">
        <v>3456.8265054043777</v>
      </c>
      <c r="AJ192" s="9">
        <v>2765.9239495743864</v>
      </c>
      <c r="AK192" s="9">
        <v>3544.249535846383</v>
      </c>
      <c r="AL192" s="9">
        <v>5600.2708749015146</v>
      </c>
      <c r="AM192" s="9">
        <v>4067.1986284782856</v>
      </c>
      <c r="AN192" s="9">
        <v>106.44818859377169</v>
      </c>
      <c r="AO192" s="9">
        <v>11040252.706447495</v>
      </c>
      <c r="AP192" s="9">
        <v>672073.00006359816</v>
      </c>
      <c r="AQ192" s="9">
        <v>951302.47617177712</v>
      </c>
      <c r="AR192" s="9">
        <v>183969.68675236267</v>
      </c>
      <c r="AS192" s="9">
        <v>23084212.818289626</v>
      </c>
      <c r="AT192" s="9">
        <v>25710.50966409739</v>
      </c>
      <c r="AU192" s="9">
        <v>38358.566342669503</v>
      </c>
      <c r="AV192" s="9">
        <v>276693.58864867873</v>
      </c>
      <c r="AW192" s="9">
        <v>9663.104754624168</v>
      </c>
      <c r="AX192" s="20"/>
      <c r="AY192" s="9">
        <v>-133704.11995689667</v>
      </c>
      <c r="AZ192" s="9">
        <v>7.3285283497074607</v>
      </c>
      <c r="BA192" s="9">
        <v>6.1013721766366383E-3</v>
      </c>
      <c r="BB192" s="9">
        <v>42804.645002134021</v>
      </c>
      <c r="BC192" s="9">
        <v>526424.14424977615</v>
      </c>
      <c r="BD192" s="9">
        <v>0.41977769765152417</v>
      </c>
      <c r="BE192" s="9">
        <v>49087.565565831988</v>
      </c>
      <c r="BF192" s="9">
        <v>2236.0388929049432</v>
      </c>
      <c r="BG192" s="9">
        <v>1625.1397021361388</v>
      </c>
      <c r="BH192" s="9">
        <v>2275.1491285511602</v>
      </c>
      <c r="BI192" s="9">
        <v>3726.7886449083389</v>
      </c>
      <c r="BJ192" s="9">
        <v>3876.7370049438073</v>
      </c>
      <c r="BK192" s="9">
        <v>86.787646644315799</v>
      </c>
      <c r="BL192" s="9">
        <v>7437427.4234566269</v>
      </c>
      <c r="BM192" s="9">
        <v>670072.14682333264</v>
      </c>
      <c r="BN192" s="9">
        <v>948449.59052803169</v>
      </c>
      <c r="BO192" s="9">
        <v>142302.59212046355</v>
      </c>
      <c r="BP192" s="9">
        <v>23370372.748964738</v>
      </c>
      <c r="BQ192" s="9">
        <v>25701.232269299679</v>
      </c>
      <c r="BR192" s="9">
        <v>39980.216317850936</v>
      </c>
      <c r="BS192" s="9">
        <v>137113.02496820412</v>
      </c>
      <c r="BT192" s="9">
        <v>5225.9318923651726</v>
      </c>
      <c r="BU192" s="20"/>
    </row>
    <row r="193" spans="2:73" x14ac:dyDescent="0.2">
      <c r="B193" s="4" t="s">
        <v>54</v>
      </c>
      <c r="C193" s="12">
        <v>6</v>
      </c>
      <c r="D193" s="19"/>
      <c r="E193" s="9">
        <f t="shared" si="19"/>
        <v>770785.01747379475</v>
      </c>
      <c r="F193" s="9">
        <f t="shared" si="19"/>
        <v>1.7502853234138431</v>
      </c>
      <c r="G193" s="9">
        <f t="shared" si="19"/>
        <v>3.1594119089778071E-3</v>
      </c>
      <c r="H193" s="9">
        <f t="shared" si="19"/>
        <v>31912.270166793685</v>
      </c>
      <c r="I193" s="9">
        <f t="shared" si="19"/>
        <v>757501.02669141605</v>
      </c>
      <c r="J193" s="9">
        <f t="shared" si="18"/>
        <v>0.3185807581543455</v>
      </c>
      <c r="K193" s="9">
        <f t="shared" si="18"/>
        <v>78922.824715201918</v>
      </c>
      <c r="L193" s="9">
        <f t="shared" si="18"/>
        <v>1511.1120036341204</v>
      </c>
      <c r="M193" s="9">
        <f t="shared" si="18"/>
        <v>1424.2896273500951</v>
      </c>
      <c r="N193" s="9">
        <f t="shared" si="18"/>
        <v>1570.8376878874656</v>
      </c>
      <c r="O193" s="9">
        <f t="shared" si="18"/>
        <v>2374.5275830864102</v>
      </c>
      <c r="P193" s="9">
        <f t="shared" si="17"/>
        <v>260.40065259727271</v>
      </c>
      <c r="Q193" s="9">
        <f t="shared" si="17"/>
        <v>25.169113664291118</v>
      </c>
      <c r="R193" s="9">
        <f t="shared" si="17"/>
        <v>4859724.2598270439</v>
      </c>
      <c r="S193" s="9">
        <f t="shared" si="17"/>
        <v>7483.6268984380877</v>
      </c>
      <c r="T193" s="9">
        <f t="shared" si="16"/>
        <v>10715.323791254777</v>
      </c>
      <c r="U193" s="9">
        <f t="shared" si="16"/>
        <v>52524.812953378947</v>
      </c>
      <c r="V193" s="9">
        <f t="shared" si="16"/>
        <v>-159456.71799754351</v>
      </c>
      <c r="W193" s="9">
        <f t="shared" si="16"/>
        <v>2497.61453158324</v>
      </c>
      <c r="X193" s="9">
        <f t="shared" si="15"/>
        <v>-1317.3450351457213</v>
      </c>
      <c r="Y193" s="9">
        <f t="shared" si="15"/>
        <v>171309.31618528356</v>
      </c>
      <c r="Z193" s="9">
        <f t="shared" si="15"/>
        <v>5478.5467070777913</v>
      </c>
      <c r="AA193" s="20"/>
      <c r="AB193" s="9">
        <v>610340.07352551888</v>
      </c>
      <c r="AC193" s="9">
        <v>10.544519343062788</v>
      </c>
      <c r="AD193" s="9">
        <v>1.0481058520941774E-2</v>
      </c>
      <c r="AE193" s="9">
        <v>83277.844169354517</v>
      </c>
      <c r="AF193" s="9">
        <v>1389209.9997911481</v>
      </c>
      <c r="AG193" s="9">
        <v>0.82231399533617444</v>
      </c>
      <c r="AH193" s="9">
        <v>137827.90339420034</v>
      </c>
      <c r="AI193" s="9">
        <v>4194.3586751200528</v>
      </c>
      <c r="AJ193" s="9">
        <v>3374.4572699134624</v>
      </c>
      <c r="AK193" s="9">
        <v>4301.0166421488584</v>
      </c>
      <c r="AL193" s="9">
        <v>6846.6739569764168</v>
      </c>
      <c r="AM193" s="9">
        <v>4912.4850585298418</v>
      </c>
      <c r="AN193" s="9">
        <v>129.31428963747004</v>
      </c>
      <c r="AO193" s="9">
        <v>13784637.167974994</v>
      </c>
      <c r="AP193" s="9">
        <v>811570.20308643766</v>
      </c>
      <c r="AQ193" s="9">
        <v>1148854.8324248923</v>
      </c>
      <c r="AR193" s="9">
        <v>223287.9234979352</v>
      </c>
      <c r="AS193" s="9">
        <v>27884990.580760151</v>
      </c>
      <c r="AT193" s="9">
        <v>33339.09325474286</v>
      </c>
      <c r="AU193" s="9">
        <v>46658.914546275395</v>
      </c>
      <c r="AV193" s="9">
        <v>335844.94614712847</v>
      </c>
      <c r="AW193" s="9">
        <v>11749.664977915998</v>
      </c>
      <c r="AX193" s="20"/>
      <c r="AY193" s="9">
        <v>-160444.94394827588</v>
      </c>
      <c r="AZ193" s="9">
        <v>8.794234019648945</v>
      </c>
      <c r="BA193" s="9">
        <v>7.3216466119639667E-3</v>
      </c>
      <c r="BB193" s="9">
        <v>51365.574002560832</v>
      </c>
      <c r="BC193" s="9">
        <v>631708.97309973207</v>
      </c>
      <c r="BD193" s="9">
        <v>0.50373323718182894</v>
      </c>
      <c r="BE193" s="9">
        <v>58905.078678998434</v>
      </c>
      <c r="BF193" s="9">
        <v>2683.2466714859324</v>
      </c>
      <c r="BG193" s="9">
        <v>1950.1676425633673</v>
      </c>
      <c r="BH193" s="9">
        <v>2730.1789542613928</v>
      </c>
      <c r="BI193" s="9">
        <v>4472.1463738900065</v>
      </c>
      <c r="BJ193" s="9">
        <v>4652.0844059325691</v>
      </c>
      <c r="BK193" s="9">
        <v>104.14517597317892</v>
      </c>
      <c r="BL193" s="9">
        <v>8924912.9081479497</v>
      </c>
      <c r="BM193" s="9">
        <v>804086.57618799957</v>
      </c>
      <c r="BN193" s="9">
        <v>1138139.5086336376</v>
      </c>
      <c r="BO193" s="9">
        <v>170763.11054455626</v>
      </c>
      <c r="BP193" s="9">
        <v>28044447.298757695</v>
      </c>
      <c r="BQ193" s="9">
        <v>30841.47872315962</v>
      </c>
      <c r="BR193" s="9">
        <v>47976.259581421116</v>
      </c>
      <c r="BS193" s="9">
        <v>164535.62996184491</v>
      </c>
      <c r="BT193" s="9">
        <v>6271.1182708382066</v>
      </c>
      <c r="BU193" s="20"/>
    </row>
    <row r="194" spans="2:73" x14ac:dyDescent="0.2">
      <c r="B194" s="4" t="s">
        <v>54</v>
      </c>
      <c r="C194" s="12">
        <v>7</v>
      </c>
      <c r="D194" s="19"/>
      <c r="E194" s="9">
        <f t="shared" si="19"/>
        <v>1004621.2337365074</v>
      </c>
      <c r="F194" s="9">
        <f t="shared" si="19"/>
        <v>2.1265076475699853</v>
      </c>
      <c r="G194" s="9">
        <f t="shared" si="19"/>
        <v>3.7999654650451124E-3</v>
      </c>
      <c r="H194" s="9">
        <f t="shared" si="19"/>
        <v>38219.513081956</v>
      </c>
      <c r="I194" s="9">
        <f t="shared" si="19"/>
        <v>898008.7447844866</v>
      </c>
      <c r="J194" s="9">
        <f t="shared" si="18"/>
        <v>0.37750861601357011</v>
      </c>
      <c r="K194" s="9">
        <f t="shared" si="18"/>
        <v>92139.304787826666</v>
      </c>
      <c r="L194" s="9">
        <f t="shared" si="18"/>
        <v>1801.4466762108109</v>
      </c>
      <c r="M194" s="9">
        <f t="shared" si="18"/>
        <v>1707.8063508049477</v>
      </c>
      <c r="N194" s="9">
        <f t="shared" si="18"/>
        <v>1872.5856047577126</v>
      </c>
      <c r="O194" s="9">
        <f t="shared" si="18"/>
        <v>2875.600965438648</v>
      </c>
      <c r="P194" s="9">
        <f t="shared" si="17"/>
        <v>330.34629148356998</v>
      </c>
      <c r="Q194" s="9">
        <f t="shared" si="17"/>
        <v>30.67803494588631</v>
      </c>
      <c r="R194" s="9">
        <f t="shared" si="17"/>
        <v>6116749.7759332173</v>
      </c>
      <c r="S194" s="9">
        <f t="shared" si="17"/>
        <v>12967.480506411288</v>
      </c>
      <c r="T194" s="9">
        <f t="shared" si="16"/>
        <v>18579.310624164296</v>
      </c>
      <c r="U194" s="9">
        <f t="shared" si="16"/>
        <v>63382.995091358811</v>
      </c>
      <c r="V194" s="9">
        <f t="shared" si="16"/>
        <v>-32713.97234095633</v>
      </c>
      <c r="W194" s="9">
        <f t="shared" si="16"/>
        <v>4986.5355786587897</v>
      </c>
      <c r="X194" s="9">
        <f t="shared" si="15"/>
        <v>-1012.9252477299888</v>
      </c>
      <c r="Y194" s="9">
        <f t="shared" si="15"/>
        <v>203038.82983390259</v>
      </c>
      <c r="Z194" s="9">
        <f t="shared" si="15"/>
        <v>6519.9507604515984</v>
      </c>
      <c r="AA194" s="20"/>
      <c r="AB194" s="9">
        <v>817435.46579685214</v>
      </c>
      <c r="AC194" s="9">
        <v>12.386447337160426</v>
      </c>
      <c r="AD194" s="9">
        <v>1.2341886512336408E-2</v>
      </c>
      <c r="AE194" s="9">
        <v>98146.016084943651</v>
      </c>
      <c r="AF194" s="9">
        <v>1635002.5467341735</v>
      </c>
      <c r="AG194" s="9">
        <v>0.96519739272570382</v>
      </c>
      <c r="AH194" s="9">
        <v>160861.89657999147</v>
      </c>
      <c r="AI194" s="9">
        <v>4931.9011262777303</v>
      </c>
      <c r="AJ194" s="9">
        <v>3983.0019337955423</v>
      </c>
      <c r="AK194" s="9">
        <v>5057.7943847293382</v>
      </c>
      <c r="AL194" s="9">
        <v>8093.1050683103231</v>
      </c>
      <c r="AM194" s="9">
        <v>5757.7780984049023</v>
      </c>
      <c r="AN194" s="9">
        <v>152.18074024792841</v>
      </c>
      <c r="AO194" s="9">
        <v>16529148.168772498</v>
      </c>
      <c r="AP194" s="9">
        <v>951068.48605907767</v>
      </c>
      <c r="AQ194" s="9">
        <v>1346408.7373634083</v>
      </c>
      <c r="AR194" s="9">
        <v>262606.62406000786</v>
      </c>
      <c r="AS194" s="9">
        <v>32685807.876209687</v>
      </c>
      <c r="AT194" s="9">
        <v>40968.260755678362</v>
      </c>
      <c r="AU194" s="9">
        <v>54959.377597261322</v>
      </c>
      <c r="AV194" s="9">
        <v>394997.06478938839</v>
      </c>
      <c r="AW194" s="9">
        <v>13836.255409762838</v>
      </c>
      <c r="AX194" s="20"/>
      <c r="AY194" s="9">
        <v>-187185.7679396552</v>
      </c>
      <c r="AZ194" s="9">
        <v>10.259939689590441</v>
      </c>
      <c r="BA194" s="9">
        <v>8.5419210472912951E-3</v>
      </c>
      <c r="BB194" s="9">
        <v>59926.503002987651</v>
      </c>
      <c r="BC194" s="9">
        <v>736993.80194968695</v>
      </c>
      <c r="BD194" s="9">
        <v>0.58768877671213371</v>
      </c>
      <c r="BE194" s="9">
        <v>68722.591792164807</v>
      </c>
      <c r="BF194" s="9">
        <v>3130.4544500669194</v>
      </c>
      <c r="BG194" s="9">
        <v>2275.1955829905946</v>
      </c>
      <c r="BH194" s="9">
        <v>3185.2087799716255</v>
      </c>
      <c r="BI194" s="9">
        <v>5217.5041028716751</v>
      </c>
      <c r="BJ194" s="9">
        <v>5427.4318069213323</v>
      </c>
      <c r="BK194" s="9">
        <v>121.5027053020421</v>
      </c>
      <c r="BL194" s="9">
        <v>10412398.392839281</v>
      </c>
      <c r="BM194" s="9">
        <v>938101.00555266638</v>
      </c>
      <c r="BN194" s="9">
        <v>1327829.426739244</v>
      </c>
      <c r="BO194" s="9">
        <v>199223.62896864905</v>
      </c>
      <c r="BP194" s="9">
        <v>32718521.848550644</v>
      </c>
      <c r="BQ194" s="9">
        <v>35981.725177019573</v>
      </c>
      <c r="BR194" s="9">
        <v>55972.302844991311</v>
      </c>
      <c r="BS194" s="9">
        <v>191958.23495548579</v>
      </c>
      <c r="BT194" s="9">
        <v>7316.3046493112397</v>
      </c>
      <c r="BU194" s="20"/>
    </row>
    <row r="195" spans="2:73" x14ac:dyDescent="0.2">
      <c r="B195" s="4" t="s">
        <v>54</v>
      </c>
      <c r="C195" s="12">
        <v>8</v>
      </c>
      <c r="D195" s="19"/>
      <c r="E195" s="9">
        <f t="shared" si="19"/>
        <v>1203137.2108873478</v>
      </c>
      <c r="F195" s="9">
        <f t="shared" si="19"/>
        <v>2.5027089863851195</v>
      </c>
      <c r="G195" s="9">
        <f t="shared" si="19"/>
        <v>4.4404896139704046E-3</v>
      </c>
      <c r="H195" s="9">
        <f t="shared" si="19"/>
        <v>44526.520504058266</v>
      </c>
      <c r="I195" s="9">
        <f t="shared" si="19"/>
        <v>1038512.9912635555</v>
      </c>
      <c r="J195" s="9">
        <f t="shared" si="18"/>
        <v>0.43643501095579385</v>
      </c>
      <c r="K195" s="9">
        <f t="shared" si="18"/>
        <v>105355.77540026925</v>
      </c>
      <c r="L195" s="9">
        <f t="shared" si="18"/>
        <v>2091.7710673454953</v>
      </c>
      <c r="M195" s="9">
        <f t="shared" si="18"/>
        <v>1991.311730716795</v>
      </c>
      <c r="N195" s="9">
        <f t="shared" si="18"/>
        <v>2174.3228853499545</v>
      </c>
      <c r="O195" s="9">
        <f t="shared" si="18"/>
        <v>3376.646318531878</v>
      </c>
      <c r="P195" s="9">
        <f t="shared" si="17"/>
        <v>400.28532054636798</v>
      </c>
      <c r="Q195" s="9">
        <f t="shared" si="17"/>
        <v>36.186606660721452</v>
      </c>
      <c r="R195" s="9">
        <f t="shared" si="17"/>
        <v>7373648.7527693845</v>
      </c>
      <c r="S195" s="9">
        <f t="shared" si="17"/>
        <v>18450.254164584447</v>
      </c>
      <c r="T195" s="9">
        <f t="shared" si="16"/>
        <v>26441.748771672836</v>
      </c>
      <c r="U195" s="9">
        <f t="shared" si="16"/>
        <v>74240.713412838522</v>
      </c>
      <c r="V195" s="9">
        <f t="shared" si="16"/>
        <v>93989.240336619318</v>
      </c>
      <c r="W195" s="9">
        <f t="shared" si="16"/>
        <v>7474.8727154443259</v>
      </c>
      <c r="X195" s="9">
        <f t="shared" si="15"/>
        <v>-708.62030769426929</v>
      </c>
      <c r="Y195" s="9">
        <f t="shared" si="15"/>
        <v>234767.58233871148</v>
      </c>
      <c r="Z195" s="9">
        <f t="shared" si="15"/>
        <v>7561.3246052703926</v>
      </c>
      <c r="AA195" s="20"/>
      <c r="AB195" s="9">
        <v>989210.61895631335</v>
      </c>
      <c r="AC195" s="9">
        <v>14.228354345917053</v>
      </c>
      <c r="AD195" s="9">
        <v>1.4202685096589032E-2</v>
      </c>
      <c r="AE195" s="9">
        <v>113013.95250747268</v>
      </c>
      <c r="AF195" s="9">
        <v>1880791.6220631977</v>
      </c>
      <c r="AG195" s="9">
        <v>1.1080793271982325</v>
      </c>
      <c r="AH195" s="9">
        <v>183895.88030560044</v>
      </c>
      <c r="AI195" s="9">
        <v>5669.4332959934045</v>
      </c>
      <c r="AJ195" s="9">
        <v>4591.5352541346174</v>
      </c>
      <c r="AK195" s="9">
        <v>5814.5614910318118</v>
      </c>
      <c r="AL195" s="9">
        <v>9339.5081503852216</v>
      </c>
      <c r="AM195" s="9">
        <v>6603.0645284564571</v>
      </c>
      <c r="AN195" s="9">
        <v>175.04684129162672</v>
      </c>
      <c r="AO195" s="9">
        <v>19273532.630299989</v>
      </c>
      <c r="AP195" s="9">
        <v>1090565.6890819171</v>
      </c>
      <c r="AQ195" s="9">
        <v>1543961.0936165233</v>
      </c>
      <c r="AR195" s="9">
        <v>301924.86080558028</v>
      </c>
      <c r="AS195" s="9">
        <v>37486585.638680205</v>
      </c>
      <c r="AT195" s="9">
        <v>48596.844346323815</v>
      </c>
      <c r="AU195" s="9">
        <v>63259.725800867214</v>
      </c>
      <c r="AV195" s="9">
        <v>454148.42228783795</v>
      </c>
      <c r="AW195" s="9">
        <v>15922.815633054664</v>
      </c>
      <c r="AX195" s="20"/>
      <c r="AY195" s="9">
        <v>-213926.59193103446</v>
      </c>
      <c r="AZ195" s="9">
        <v>11.725645359531933</v>
      </c>
      <c r="BA195" s="9">
        <v>9.7621954826186269E-3</v>
      </c>
      <c r="BB195" s="9">
        <v>68487.432003414418</v>
      </c>
      <c r="BC195" s="9">
        <v>842278.63079964218</v>
      </c>
      <c r="BD195" s="9">
        <v>0.6716443162424387</v>
      </c>
      <c r="BE195" s="9">
        <v>78540.104905331187</v>
      </c>
      <c r="BF195" s="9">
        <v>3577.6622286479092</v>
      </c>
      <c r="BG195" s="9">
        <v>2600.2235234178224</v>
      </c>
      <c r="BH195" s="9">
        <v>3640.2386056818573</v>
      </c>
      <c r="BI195" s="9">
        <v>5962.8618318533436</v>
      </c>
      <c r="BJ195" s="9">
        <v>6202.7792079100891</v>
      </c>
      <c r="BK195" s="9">
        <v>138.86023463090527</v>
      </c>
      <c r="BL195" s="9">
        <v>11899883.877530605</v>
      </c>
      <c r="BM195" s="9">
        <v>1072115.4349173326</v>
      </c>
      <c r="BN195" s="9">
        <v>1517519.3448448505</v>
      </c>
      <c r="BO195" s="9">
        <v>227684.14739274175</v>
      </c>
      <c r="BP195" s="9">
        <v>37392596.398343585</v>
      </c>
      <c r="BQ195" s="9">
        <v>41121.971630879489</v>
      </c>
      <c r="BR195" s="9">
        <v>63968.346108561484</v>
      </c>
      <c r="BS195" s="9">
        <v>219380.83994912647</v>
      </c>
      <c r="BT195" s="9">
        <v>8361.4910277842719</v>
      </c>
      <c r="BU195" s="20"/>
    </row>
    <row r="196" spans="2:73" x14ac:dyDescent="0.2">
      <c r="B196" s="4" t="s">
        <v>54</v>
      </c>
      <c r="C196" s="12">
        <v>9</v>
      </c>
      <c r="D196" s="19"/>
      <c r="E196" s="9">
        <f t="shared" si="19"/>
        <v>1436973.4271500632</v>
      </c>
      <c r="F196" s="9">
        <f t="shared" si="19"/>
        <v>2.8789313105412759</v>
      </c>
      <c r="G196" s="9">
        <f t="shared" si="19"/>
        <v>5.0810431700377169E-3</v>
      </c>
      <c r="H196" s="9">
        <f t="shared" si="19"/>
        <v>50833.763419220646</v>
      </c>
      <c r="I196" s="9">
        <f t="shared" si="19"/>
        <v>1179020.7093566274</v>
      </c>
      <c r="J196" s="9">
        <f t="shared" si="18"/>
        <v>0.49536286881501934</v>
      </c>
      <c r="K196" s="9">
        <f t="shared" si="18"/>
        <v>118572.2554728941</v>
      </c>
      <c r="L196" s="9">
        <f t="shared" si="18"/>
        <v>2382.1057399221872</v>
      </c>
      <c r="M196" s="9">
        <f t="shared" si="18"/>
        <v>2274.8284541716507</v>
      </c>
      <c r="N196" s="9">
        <f t="shared" si="18"/>
        <v>2476.0708022202057</v>
      </c>
      <c r="O196" s="9">
        <f t="shared" si="18"/>
        <v>3877.7197008841249</v>
      </c>
      <c r="P196" s="9">
        <f t="shared" si="17"/>
        <v>470.23095943266253</v>
      </c>
      <c r="Q196" s="9">
        <f t="shared" si="17"/>
        <v>41.695527942316801</v>
      </c>
      <c r="R196" s="9">
        <f t="shared" si="17"/>
        <v>8630674.2688755766</v>
      </c>
      <c r="S196" s="9">
        <f t="shared" si="17"/>
        <v>23934.107772558462</v>
      </c>
      <c r="T196" s="9">
        <f t="shared" si="16"/>
        <v>34305.735604581889</v>
      </c>
      <c r="U196" s="9">
        <f t="shared" si="16"/>
        <v>85098.895550818677</v>
      </c>
      <c r="V196" s="9">
        <f t="shared" si="16"/>
        <v>220731.9859932363</v>
      </c>
      <c r="W196" s="9">
        <f t="shared" si="16"/>
        <v>9963.7937625199193</v>
      </c>
      <c r="X196" s="9">
        <f t="shared" si="15"/>
        <v>-404.20052027850761</v>
      </c>
      <c r="Y196" s="9">
        <f t="shared" si="15"/>
        <v>266497.09598733077</v>
      </c>
      <c r="Z196" s="9">
        <f t="shared" si="15"/>
        <v>8602.7286586442096</v>
      </c>
      <c r="AA196" s="20"/>
      <c r="AB196" s="9">
        <v>1196306.0112276492</v>
      </c>
      <c r="AC196" s="9">
        <v>16.070282340014707</v>
      </c>
      <c r="AD196" s="9">
        <v>1.6063513087983684E-2</v>
      </c>
      <c r="AE196" s="9">
        <v>127882.12442306195</v>
      </c>
      <c r="AF196" s="9">
        <v>2126584.1690062257</v>
      </c>
      <c r="AG196" s="9">
        <v>1.2509627245877633</v>
      </c>
      <c r="AH196" s="9">
        <v>206929.87349139177</v>
      </c>
      <c r="AI196" s="9">
        <v>6406.9757471510884</v>
      </c>
      <c r="AJ196" s="9">
        <v>5200.0799180167023</v>
      </c>
      <c r="AK196" s="9">
        <v>6571.3392336122979</v>
      </c>
      <c r="AL196" s="9">
        <v>10585.939261719141</v>
      </c>
      <c r="AM196" s="9">
        <v>7448.357568331523</v>
      </c>
      <c r="AN196" s="9">
        <v>197.91329190208529</v>
      </c>
      <c r="AO196" s="9">
        <v>22018043.631097522</v>
      </c>
      <c r="AP196" s="9">
        <v>1230063.9720545583</v>
      </c>
      <c r="AQ196" s="9">
        <v>1741514.9985550409</v>
      </c>
      <c r="AR196" s="9">
        <v>341243.56136765325</v>
      </c>
      <c r="AS196" s="9">
        <v>42287402.934129782</v>
      </c>
      <c r="AT196" s="9">
        <v>56226.011847259397</v>
      </c>
      <c r="AU196" s="9">
        <v>71560.188851853192</v>
      </c>
      <c r="AV196" s="9">
        <v>513300.54093009839</v>
      </c>
      <c r="AW196" s="9">
        <v>18009.406064901523</v>
      </c>
      <c r="AX196" s="20"/>
      <c r="AY196" s="9">
        <v>-240667.41592241407</v>
      </c>
      <c r="AZ196" s="9">
        <v>13.191351029473431</v>
      </c>
      <c r="BA196" s="9">
        <v>1.0982469917945967E-2</v>
      </c>
      <c r="BB196" s="9">
        <v>77048.361003841303</v>
      </c>
      <c r="BC196" s="9">
        <v>947563.45964959823</v>
      </c>
      <c r="BD196" s="9">
        <v>0.75559985577274391</v>
      </c>
      <c r="BE196" s="9">
        <v>88357.618018497669</v>
      </c>
      <c r="BF196" s="9">
        <v>4024.8700072289012</v>
      </c>
      <c r="BG196" s="9">
        <v>2925.2514638450516</v>
      </c>
      <c r="BH196" s="9">
        <v>4095.2684313920922</v>
      </c>
      <c r="BI196" s="9">
        <v>6708.2195608350157</v>
      </c>
      <c r="BJ196" s="9">
        <v>6978.1266088988605</v>
      </c>
      <c r="BK196" s="9">
        <v>156.21776395976849</v>
      </c>
      <c r="BL196" s="9">
        <v>13387369.362221945</v>
      </c>
      <c r="BM196" s="9">
        <v>1206129.8642819999</v>
      </c>
      <c r="BN196" s="9">
        <v>1707209.262950459</v>
      </c>
      <c r="BO196" s="9">
        <v>256144.66581683457</v>
      </c>
      <c r="BP196" s="9">
        <v>42066670.948136546</v>
      </c>
      <c r="BQ196" s="9">
        <v>46262.218084739477</v>
      </c>
      <c r="BR196" s="9">
        <v>71964.3893721317</v>
      </c>
      <c r="BS196" s="9">
        <v>246803.44494276762</v>
      </c>
      <c r="BT196" s="9">
        <v>9406.6774062573131</v>
      </c>
      <c r="BU196" s="20"/>
    </row>
    <row r="197" spans="2:73" x14ac:dyDescent="0.2">
      <c r="B197" s="4" t="s">
        <v>54</v>
      </c>
      <c r="C197" s="12">
        <v>10</v>
      </c>
      <c r="D197" s="19"/>
      <c r="E197" s="9">
        <f t="shared" si="19"/>
        <v>1670809.6434127726</v>
      </c>
      <c r="F197" s="9">
        <f t="shared" si="19"/>
        <v>3.2676010558563924</v>
      </c>
      <c r="G197" s="9">
        <f t="shared" si="19"/>
        <v>5.73523565696301E-3</v>
      </c>
      <c r="H197" s="9">
        <f t="shared" si="19"/>
        <v>57315.145076322762</v>
      </c>
      <c r="I197" s="9">
        <f t="shared" si="19"/>
        <v>1321825.3254106948</v>
      </c>
      <c r="J197" s="9">
        <f t="shared" si="18"/>
        <v>0.55510692950724183</v>
      </c>
      <c r="K197" s="9">
        <f t="shared" si="18"/>
        <v>131815.41518533655</v>
      </c>
      <c r="L197" s="9">
        <f t="shared" si="18"/>
        <v>2676.0353235568673</v>
      </c>
      <c r="M197" s="9">
        <f t="shared" si="18"/>
        <v>2565.4632373334925</v>
      </c>
      <c r="N197" s="9">
        <f t="shared" si="18"/>
        <v>2781.6498463124444</v>
      </c>
      <c r="O197" s="9">
        <f t="shared" si="18"/>
        <v>4388.9426887273421</v>
      </c>
      <c r="P197" s="9">
        <f t="shared" si="17"/>
        <v>544.03525724545125</v>
      </c>
      <c r="Q197" s="9">
        <f t="shared" si="17"/>
        <v>47.331532532151698</v>
      </c>
      <c r="R197" s="9">
        <f t="shared" si="17"/>
        <v>9909182.3627117313</v>
      </c>
      <c r="S197" s="9">
        <f t="shared" si="17"/>
        <v>29962.204130730126</v>
      </c>
      <c r="T197" s="9">
        <f t="shared" si="16"/>
        <v>42952.494202088797</v>
      </c>
      <c r="U197" s="9">
        <f t="shared" si="16"/>
        <v>96434.693647298031</v>
      </c>
      <c r="V197" s="9">
        <f t="shared" si="16"/>
        <v>365883.05767074227</v>
      </c>
      <c r="W197" s="9">
        <f t="shared" si="16"/>
        <v>12560.124359305402</v>
      </c>
      <c r="X197" s="9">
        <f t="shared" si="15"/>
        <v>21.043222257110756</v>
      </c>
      <c r="Y197" s="9">
        <f t="shared" si="15"/>
        <v>298774.7922171391</v>
      </c>
      <c r="Z197" s="9">
        <f t="shared" si="15"/>
        <v>9667.7619159629867</v>
      </c>
      <c r="AA197" s="20"/>
      <c r="AB197" s="9">
        <v>1403401.4034989791</v>
      </c>
      <c r="AC197" s="9">
        <v>17.924657755271319</v>
      </c>
      <c r="AD197" s="9">
        <v>1.7937980010236294E-2</v>
      </c>
      <c r="AE197" s="9">
        <v>142924.43508059083</v>
      </c>
      <c r="AF197" s="9">
        <v>2374673.6139102476</v>
      </c>
      <c r="AG197" s="9">
        <v>1.3946623248102907</v>
      </c>
      <c r="AH197" s="9">
        <v>229990.54631700061</v>
      </c>
      <c r="AI197" s="9">
        <v>7148.1131093667555</v>
      </c>
      <c r="AJ197" s="9">
        <v>5815.7426416057724</v>
      </c>
      <c r="AK197" s="9">
        <v>7331.9481034147666</v>
      </c>
      <c r="AL197" s="9">
        <v>11842.519978544027</v>
      </c>
      <c r="AM197" s="9">
        <v>8297.5092671330713</v>
      </c>
      <c r="AN197" s="9">
        <v>220.90682582078341</v>
      </c>
      <c r="AO197" s="9">
        <v>24784037.209624991</v>
      </c>
      <c r="AP197" s="9">
        <v>1370106.4977773961</v>
      </c>
      <c r="AQ197" s="9">
        <v>1939851.675258154</v>
      </c>
      <c r="AR197" s="9">
        <v>381039.87788822537</v>
      </c>
      <c r="AS197" s="9">
        <v>47106628.555600256</v>
      </c>
      <c r="AT197" s="9">
        <v>63962.588897904781</v>
      </c>
      <c r="AU197" s="9">
        <v>79981.475857959013</v>
      </c>
      <c r="AV197" s="9">
        <v>573000.84215354745</v>
      </c>
      <c r="AW197" s="9">
        <v>20119.625700693334</v>
      </c>
      <c r="AX197" s="20"/>
      <c r="AY197" s="9">
        <v>-267408.2399137934</v>
      </c>
      <c r="AZ197" s="9">
        <v>14.657056699414927</v>
      </c>
      <c r="BA197" s="9">
        <v>1.2202744353273284E-2</v>
      </c>
      <c r="BB197" s="9">
        <v>85609.29000426807</v>
      </c>
      <c r="BC197" s="9">
        <v>1052848.2884995528</v>
      </c>
      <c r="BD197" s="9">
        <v>0.8395553953030489</v>
      </c>
      <c r="BE197" s="9">
        <v>98175.131131664064</v>
      </c>
      <c r="BF197" s="9">
        <v>4472.0777858098882</v>
      </c>
      <c r="BG197" s="9">
        <v>3250.2794042722799</v>
      </c>
      <c r="BH197" s="9">
        <v>4550.2982571023222</v>
      </c>
      <c r="BI197" s="9">
        <v>7453.5772898166852</v>
      </c>
      <c r="BJ197" s="9">
        <v>7753.47400988762</v>
      </c>
      <c r="BK197" s="9">
        <v>173.57529328863171</v>
      </c>
      <c r="BL197" s="9">
        <v>14874854.846913259</v>
      </c>
      <c r="BM197" s="9">
        <v>1340144.293646666</v>
      </c>
      <c r="BN197" s="9">
        <v>1896899.1810560653</v>
      </c>
      <c r="BO197" s="9">
        <v>284605.18424092734</v>
      </c>
      <c r="BP197" s="9">
        <v>46740745.497929513</v>
      </c>
      <c r="BQ197" s="9">
        <v>51402.464538599379</v>
      </c>
      <c r="BR197" s="9">
        <v>79960.432635701902</v>
      </c>
      <c r="BS197" s="9">
        <v>274226.04993640835</v>
      </c>
      <c r="BT197" s="9">
        <v>10451.863784730347</v>
      </c>
      <c r="BU197" s="20"/>
    </row>
    <row r="198" spans="2:73" x14ac:dyDescent="0.2">
      <c r="B198" s="4" t="s">
        <v>54</v>
      </c>
      <c r="C198" s="12">
        <v>11</v>
      </c>
      <c r="D198" s="19"/>
      <c r="E198" s="9">
        <f t="shared" si="19"/>
        <v>1904645.8596754838</v>
      </c>
      <c r="F198" s="9">
        <f t="shared" si="19"/>
        <v>3.643823380012531</v>
      </c>
      <c r="G198" s="9">
        <f t="shared" si="19"/>
        <v>6.3757892130303015E-3</v>
      </c>
      <c r="H198" s="9">
        <f t="shared" si="19"/>
        <v>63622.38799148504</v>
      </c>
      <c r="I198" s="9">
        <f t="shared" si="19"/>
        <v>1462333.0435037632</v>
      </c>
      <c r="J198" s="9">
        <f t="shared" si="18"/>
        <v>0.61403478736646666</v>
      </c>
      <c r="K198" s="9">
        <f t="shared" si="18"/>
        <v>145031.89525796112</v>
      </c>
      <c r="L198" s="9">
        <f t="shared" si="18"/>
        <v>2966.369996133556</v>
      </c>
      <c r="M198" s="9">
        <f t="shared" si="18"/>
        <v>2848.9799607883429</v>
      </c>
      <c r="N198" s="9">
        <f t="shared" si="18"/>
        <v>3083.3977631826883</v>
      </c>
      <c r="O198" s="9">
        <f t="shared" si="18"/>
        <v>4890.016071079579</v>
      </c>
      <c r="P198" s="9">
        <f t="shared" si="17"/>
        <v>613.98089613175034</v>
      </c>
      <c r="Q198" s="9">
        <f t="shared" si="17"/>
        <v>52.840453813746961</v>
      </c>
      <c r="R198" s="9">
        <f t="shared" si="17"/>
        <v>11166207.878817903</v>
      </c>
      <c r="S198" s="9">
        <f t="shared" si="17"/>
        <v>35446.057738702744</v>
      </c>
      <c r="T198" s="9">
        <f t="shared" si="16"/>
        <v>50816.481034998083</v>
      </c>
      <c r="U198" s="9">
        <f t="shared" si="16"/>
        <v>107292.87578527775</v>
      </c>
      <c r="V198" s="9">
        <f t="shared" si="16"/>
        <v>492625.80332729965</v>
      </c>
      <c r="W198" s="9">
        <f t="shared" si="16"/>
        <v>15049.045406380923</v>
      </c>
      <c r="X198" s="9">
        <f t="shared" si="15"/>
        <v>325.46300967283605</v>
      </c>
      <c r="Y198" s="9">
        <f t="shared" si="15"/>
        <v>330504.3058657581</v>
      </c>
      <c r="Z198" s="9">
        <f t="shared" si="15"/>
        <v>10709.165969336782</v>
      </c>
      <c r="AA198" s="20"/>
      <c r="AB198" s="9">
        <v>1610496.7957703115</v>
      </c>
      <c r="AC198" s="9">
        <v>19.766585749368947</v>
      </c>
      <c r="AD198" s="9">
        <v>1.9798808001630919E-2</v>
      </c>
      <c r="AE198" s="9">
        <v>157792.60699617994</v>
      </c>
      <c r="AF198" s="9">
        <v>2620466.1608532718</v>
      </c>
      <c r="AG198" s="9">
        <v>1.5375457221998199</v>
      </c>
      <c r="AH198" s="9">
        <v>253024.53950279162</v>
      </c>
      <c r="AI198" s="9">
        <v>7885.6555605244321</v>
      </c>
      <c r="AJ198" s="9">
        <v>6424.2873054878492</v>
      </c>
      <c r="AK198" s="9">
        <v>8088.7258459952427</v>
      </c>
      <c r="AL198" s="9">
        <v>13088.951089877932</v>
      </c>
      <c r="AM198" s="9">
        <v>9142.802307008129</v>
      </c>
      <c r="AN198" s="9">
        <v>243.77327643124175</v>
      </c>
      <c r="AO198" s="9">
        <v>27528548.210422494</v>
      </c>
      <c r="AP198" s="9">
        <v>1509604.780750036</v>
      </c>
      <c r="AQ198" s="9">
        <v>2137405.5801966693</v>
      </c>
      <c r="AR198" s="9">
        <v>420358.57845029788</v>
      </c>
      <c r="AS198" s="9">
        <v>51907445.851049773</v>
      </c>
      <c r="AT198" s="9">
        <v>71591.756398840254</v>
      </c>
      <c r="AU198" s="9">
        <v>88281.938908944896</v>
      </c>
      <c r="AV198" s="9">
        <v>632152.96079580719</v>
      </c>
      <c r="AW198" s="9">
        <v>22206.216132540165</v>
      </c>
      <c r="AX198" s="20"/>
      <c r="AY198" s="9">
        <v>-294149.06390517234</v>
      </c>
      <c r="AZ198" s="9">
        <v>16.122762369356415</v>
      </c>
      <c r="BA198" s="9">
        <v>1.3423018788600617E-2</v>
      </c>
      <c r="BB198" s="9">
        <v>94170.219004694896</v>
      </c>
      <c r="BC198" s="9">
        <v>1158133.1173495087</v>
      </c>
      <c r="BD198" s="9">
        <v>0.92351093483335323</v>
      </c>
      <c r="BE198" s="9">
        <v>107992.64424483052</v>
      </c>
      <c r="BF198" s="9">
        <v>4919.2855643908761</v>
      </c>
      <c r="BG198" s="9">
        <v>3575.3073446995063</v>
      </c>
      <c r="BH198" s="9">
        <v>5005.3280828125544</v>
      </c>
      <c r="BI198" s="9">
        <v>8198.9350187983528</v>
      </c>
      <c r="BJ198" s="9">
        <v>8528.8214108763786</v>
      </c>
      <c r="BK198" s="9">
        <v>190.93282261749479</v>
      </c>
      <c r="BL198" s="9">
        <v>16362340.331604591</v>
      </c>
      <c r="BM198" s="9">
        <v>1474158.7230113333</v>
      </c>
      <c r="BN198" s="9">
        <v>2086589.0991616712</v>
      </c>
      <c r="BO198" s="9">
        <v>313065.70266502013</v>
      </c>
      <c r="BP198" s="9">
        <v>51414820.047722474</v>
      </c>
      <c r="BQ198" s="9">
        <v>56542.710992459331</v>
      </c>
      <c r="BR198" s="9">
        <v>87956.47589927206</v>
      </c>
      <c r="BS198" s="9">
        <v>301648.65493004909</v>
      </c>
      <c r="BT198" s="9">
        <v>11497.050163203383</v>
      </c>
      <c r="BU198" s="20"/>
    </row>
    <row r="199" spans="2:73" x14ac:dyDescent="0.2">
      <c r="B199" s="4" t="s">
        <v>54</v>
      </c>
      <c r="C199" s="12">
        <v>12</v>
      </c>
      <c r="D199" s="19"/>
      <c r="E199" s="9">
        <f t="shared" si="19"/>
        <v>2103161.836826317</v>
      </c>
      <c r="F199" s="9">
        <f t="shared" si="19"/>
        <v>4.0200247188276137</v>
      </c>
      <c r="G199" s="9">
        <f t="shared" si="19"/>
        <v>7.0163133619555503E-3</v>
      </c>
      <c r="H199" s="9">
        <f t="shared" si="19"/>
        <v>69929.395413586768</v>
      </c>
      <c r="I199" s="9">
        <f t="shared" si="19"/>
        <v>1602837.2899828239</v>
      </c>
      <c r="J199" s="9">
        <f t="shared" si="18"/>
        <v>0.67296118230868585</v>
      </c>
      <c r="K199" s="9">
        <f t="shared" si="18"/>
        <v>158248.36587040301</v>
      </c>
      <c r="L199" s="9">
        <f t="shared" si="18"/>
        <v>3256.6943872682123</v>
      </c>
      <c r="M199" s="9">
        <f t="shared" si="18"/>
        <v>3132.4853407001692</v>
      </c>
      <c r="N199" s="9">
        <f t="shared" si="18"/>
        <v>3385.1350437749043</v>
      </c>
      <c r="O199" s="9">
        <f t="shared" si="18"/>
        <v>5391.0614241727744</v>
      </c>
      <c r="P199" s="9">
        <f t="shared" si="17"/>
        <v>683.91992519451378</v>
      </c>
      <c r="Q199" s="9">
        <f t="shared" si="17"/>
        <v>58.349025528581365</v>
      </c>
      <c r="R199" s="9">
        <f t="shared" si="17"/>
        <v>12423106.855653986</v>
      </c>
      <c r="S199" s="9">
        <f t="shared" si="17"/>
        <v>40928.831396871712</v>
      </c>
      <c r="T199" s="9">
        <f t="shared" si="16"/>
        <v>58678.919182502665</v>
      </c>
      <c r="U199" s="9">
        <f t="shared" si="16"/>
        <v>118150.5941067565</v>
      </c>
      <c r="V199" s="9">
        <f t="shared" si="16"/>
        <v>619329.01600474864</v>
      </c>
      <c r="W199" s="9">
        <f t="shared" si="16"/>
        <v>17537.382543166197</v>
      </c>
      <c r="X199" s="9">
        <f t="shared" si="15"/>
        <v>629.76794970821356</v>
      </c>
      <c r="Y199" s="9">
        <f t="shared" si="15"/>
        <v>362233.05837056489</v>
      </c>
      <c r="Z199" s="9">
        <f t="shared" si="15"/>
        <v>11750.539814155512</v>
      </c>
      <c r="AA199" s="20"/>
      <c r="AB199" s="9">
        <v>1782271.948929765</v>
      </c>
      <c r="AC199" s="9">
        <v>21.608492758125518</v>
      </c>
      <c r="AD199" s="9">
        <v>2.1659606585883485E-2</v>
      </c>
      <c r="AE199" s="9">
        <v>172660.54341870846</v>
      </c>
      <c r="AF199" s="9">
        <v>2866255.2361822883</v>
      </c>
      <c r="AG199" s="9">
        <v>1.680427656672344</v>
      </c>
      <c r="AH199" s="9">
        <v>276058.52322839992</v>
      </c>
      <c r="AI199" s="9">
        <v>8623.187730240079</v>
      </c>
      <c r="AJ199" s="9">
        <v>7032.8206258269038</v>
      </c>
      <c r="AK199" s="9">
        <v>8845.4929522976927</v>
      </c>
      <c r="AL199" s="9">
        <v>14335.354171952789</v>
      </c>
      <c r="AM199" s="9">
        <v>9988.0887370596556</v>
      </c>
      <c r="AN199" s="9">
        <v>266.63937747493935</v>
      </c>
      <c r="AO199" s="9">
        <v>30272932.671949893</v>
      </c>
      <c r="AP199" s="9">
        <v>1649101.9837728711</v>
      </c>
      <c r="AQ199" s="9">
        <v>2334957.9364497787</v>
      </c>
      <c r="AR199" s="9">
        <v>459676.81519586913</v>
      </c>
      <c r="AS199" s="9">
        <v>56708223.613520153</v>
      </c>
      <c r="AT199" s="9">
        <v>79220.339989485452</v>
      </c>
      <c r="AU199" s="9">
        <v>96582.287112550504</v>
      </c>
      <c r="AV199" s="9">
        <v>691304.31829425483</v>
      </c>
      <c r="AW199" s="9">
        <v>24292.776355831931</v>
      </c>
      <c r="AX199" s="20"/>
      <c r="AY199" s="9">
        <v>-320889.88789655187</v>
      </c>
      <c r="AZ199" s="9">
        <v>17.588468039297904</v>
      </c>
      <c r="BA199" s="9">
        <v>1.4643293223927935E-2</v>
      </c>
      <c r="BB199" s="9">
        <v>102731.14800512169</v>
      </c>
      <c r="BC199" s="9">
        <v>1263417.9461994644</v>
      </c>
      <c r="BD199" s="9">
        <v>1.0074664743636581</v>
      </c>
      <c r="BE199" s="9">
        <v>117810.15735799693</v>
      </c>
      <c r="BF199" s="9">
        <v>5366.4933429718667</v>
      </c>
      <c r="BG199" s="9">
        <v>3900.3352851267346</v>
      </c>
      <c r="BH199" s="9">
        <v>5460.3579085227884</v>
      </c>
      <c r="BI199" s="9">
        <v>8944.2927477800149</v>
      </c>
      <c r="BJ199" s="9">
        <v>9304.1688118651418</v>
      </c>
      <c r="BK199" s="9">
        <v>208.29035194635799</v>
      </c>
      <c r="BL199" s="9">
        <v>17849825.816295907</v>
      </c>
      <c r="BM199" s="9">
        <v>1608173.1523759994</v>
      </c>
      <c r="BN199" s="9">
        <v>2276279.0172672761</v>
      </c>
      <c r="BO199" s="9">
        <v>341526.22108911263</v>
      </c>
      <c r="BP199" s="9">
        <v>56088894.597515404</v>
      </c>
      <c r="BQ199" s="9">
        <v>61682.957446319255</v>
      </c>
      <c r="BR199" s="9">
        <v>95952.519162842291</v>
      </c>
      <c r="BS199" s="9">
        <v>329071.25992368994</v>
      </c>
      <c r="BT199" s="9">
        <v>12542.236541676419</v>
      </c>
      <c r="BU199" s="20"/>
    </row>
    <row r="200" spans="2:73" x14ac:dyDescent="0.2">
      <c r="B200" s="4" t="s">
        <v>54</v>
      </c>
      <c r="C200" s="12">
        <v>13</v>
      </c>
      <c r="D200" s="19"/>
      <c r="E200" s="9">
        <f t="shared" si="19"/>
        <v>2301677.8139771684</v>
      </c>
      <c r="F200" s="9">
        <f t="shared" si="19"/>
        <v>4.3962260576428243</v>
      </c>
      <c r="G200" s="9">
        <f t="shared" si="19"/>
        <v>7.6568375108809136E-3</v>
      </c>
      <c r="H200" s="9">
        <f t="shared" si="19"/>
        <v>76236.40283568966</v>
      </c>
      <c r="I200" s="9">
        <f t="shared" si="19"/>
        <v>1743341.5364619032</v>
      </c>
      <c r="J200" s="9">
        <f t="shared" si="18"/>
        <v>0.73188757725091569</v>
      </c>
      <c r="K200" s="9">
        <f t="shared" si="18"/>
        <v>171464.83648284653</v>
      </c>
      <c r="L200" s="9">
        <f t="shared" si="18"/>
        <v>3547.018778402934</v>
      </c>
      <c r="M200" s="9">
        <f t="shared" si="18"/>
        <v>3415.9907206120424</v>
      </c>
      <c r="N200" s="9">
        <f t="shared" si="18"/>
        <v>3686.8723243671793</v>
      </c>
      <c r="O200" s="9">
        <f t="shared" si="18"/>
        <v>5892.1067772660463</v>
      </c>
      <c r="P200" s="9">
        <f t="shared" si="17"/>
        <v>753.85895425734088</v>
      </c>
      <c r="Q200" s="9">
        <f t="shared" si="17"/>
        <v>63.857597243417331</v>
      </c>
      <c r="R200" s="9">
        <f t="shared" si="17"/>
        <v>13680005.832490262</v>
      </c>
      <c r="S200" s="9">
        <f t="shared" si="17"/>
        <v>46411.60505504976</v>
      </c>
      <c r="T200" s="9">
        <f t="shared" si="16"/>
        <v>66541.357330017723</v>
      </c>
      <c r="U200" s="9">
        <f t="shared" si="16"/>
        <v>129008.31242823787</v>
      </c>
      <c r="V200" s="9">
        <f t="shared" si="16"/>
        <v>746032.22868246585</v>
      </c>
      <c r="W200" s="9">
        <f t="shared" si="16"/>
        <v>20025.719679952061</v>
      </c>
      <c r="X200" s="9">
        <f t="shared" si="15"/>
        <v>934.07288974428957</v>
      </c>
      <c r="Y200" s="9">
        <f t="shared" si="15"/>
        <v>393961.81087537616</v>
      </c>
      <c r="Z200" s="9">
        <f t="shared" si="15"/>
        <v>12791.913658974381</v>
      </c>
      <c r="AA200" s="20"/>
      <c r="AB200" s="9">
        <v>1954047.1020892374</v>
      </c>
      <c r="AC200" s="9">
        <v>23.450399766882217</v>
      </c>
      <c r="AD200" s="9">
        <v>2.3520405170136184E-2</v>
      </c>
      <c r="AE200" s="9">
        <v>187528.47984123815</v>
      </c>
      <c r="AF200" s="9">
        <v>3112044.3115113219</v>
      </c>
      <c r="AG200" s="9">
        <v>1.8233095911448784</v>
      </c>
      <c r="AH200" s="9">
        <v>299092.50695400982</v>
      </c>
      <c r="AI200" s="9">
        <v>9360.7198999557859</v>
      </c>
      <c r="AJ200" s="9">
        <v>7641.3539461660057</v>
      </c>
      <c r="AK200" s="9">
        <v>9602.2600586001972</v>
      </c>
      <c r="AL200" s="9">
        <v>15581.75725402774</v>
      </c>
      <c r="AM200" s="9">
        <v>10833.375167111246</v>
      </c>
      <c r="AN200" s="9">
        <v>289.50547851863848</v>
      </c>
      <c r="AO200" s="9">
        <v>33017317.133477498</v>
      </c>
      <c r="AP200" s="9">
        <v>1788599.1867957155</v>
      </c>
      <c r="AQ200" s="9">
        <v>2532510.2927029007</v>
      </c>
      <c r="AR200" s="9">
        <v>498995.05194144312</v>
      </c>
      <c r="AS200" s="9">
        <v>61509001.375990838</v>
      </c>
      <c r="AT200" s="9">
        <v>86848.923580131246</v>
      </c>
      <c r="AU200" s="9">
        <v>104882.63531615672</v>
      </c>
      <c r="AV200" s="9">
        <v>750455.6757927069</v>
      </c>
      <c r="AW200" s="9">
        <v>26379.336579123836</v>
      </c>
      <c r="AX200" s="20"/>
      <c r="AY200" s="9">
        <v>-347630.71188793099</v>
      </c>
      <c r="AZ200" s="9">
        <v>19.054173709239393</v>
      </c>
      <c r="BA200" s="9">
        <v>1.586356765925527E-2</v>
      </c>
      <c r="BB200" s="9">
        <v>111292.07700554849</v>
      </c>
      <c r="BC200" s="9">
        <v>1368702.7750494187</v>
      </c>
      <c r="BD200" s="9">
        <v>1.0914220138939628</v>
      </c>
      <c r="BE200" s="9">
        <v>127627.67047116329</v>
      </c>
      <c r="BF200" s="9">
        <v>5813.7011215528519</v>
      </c>
      <c r="BG200" s="9">
        <v>4225.3632255539633</v>
      </c>
      <c r="BH200" s="9">
        <v>5915.3877342330179</v>
      </c>
      <c r="BI200" s="9">
        <v>9689.6504767616934</v>
      </c>
      <c r="BJ200" s="9">
        <v>10079.516212853905</v>
      </c>
      <c r="BK200" s="9">
        <v>225.64788127522115</v>
      </c>
      <c r="BL200" s="9">
        <v>19337311.300987236</v>
      </c>
      <c r="BM200" s="9">
        <v>1742187.5817406657</v>
      </c>
      <c r="BN200" s="9">
        <v>2465968.935372883</v>
      </c>
      <c r="BO200" s="9">
        <v>369986.73951320525</v>
      </c>
      <c r="BP200" s="9">
        <v>60762969.147308372</v>
      </c>
      <c r="BQ200" s="9">
        <v>66823.203900179185</v>
      </c>
      <c r="BR200" s="9">
        <v>103948.56242641243</v>
      </c>
      <c r="BS200" s="9">
        <v>356493.86491733073</v>
      </c>
      <c r="BT200" s="9">
        <v>13587.422920149455</v>
      </c>
      <c r="BU200" s="20"/>
    </row>
    <row r="201" spans="2:73" x14ac:dyDescent="0.2">
      <c r="B201" s="4" t="s">
        <v>54</v>
      </c>
      <c r="C201" s="12">
        <v>14</v>
      </c>
      <c r="D201" s="19"/>
      <c r="E201" s="9">
        <f t="shared" si="19"/>
        <v>2570834.2693517515</v>
      </c>
      <c r="F201" s="9">
        <f t="shared" si="19"/>
        <v>4.7849167882989683</v>
      </c>
      <c r="G201" s="9">
        <f t="shared" si="19"/>
        <v>8.3110594049482234E-3</v>
      </c>
      <c r="H201" s="9">
        <f t="shared" si="19"/>
        <v>82718.019985852006</v>
      </c>
      <c r="I201" s="9">
        <f t="shared" si="19"/>
        <v>1886149.6241299747</v>
      </c>
      <c r="J201" s="9">
        <f t="shared" si="18"/>
        <v>0.79163310086014071</v>
      </c>
      <c r="K201" s="9">
        <f t="shared" si="18"/>
        <v>184708.00565547135</v>
      </c>
      <c r="L201" s="9">
        <f t="shared" si="18"/>
        <v>3840.9586434796247</v>
      </c>
      <c r="M201" s="9">
        <f t="shared" si="18"/>
        <v>3706.636847316895</v>
      </c>
      <c r="N201" s="9">
        <f t="shared" si="18"/>
        <v>3992.4620047374237</v>
      </c>
      <c r="O201" s="9">
        <f t="shared" si="18"/>
        <v>6403.3577943683013</v>
      </c>
      <c r="P201" s="9">
        <f t="shared" si="17"/>
        <v>827.66986189364252</v>
      </c>
      <c r="Q201" s="9">
        <f t="shared" si="17"/>
        <v>69.493951400012776</v>
      </c>
      <c r="R201" s="9">
        <f t="shared" si="17"/>
        <v>14958640.465596441</v>
      </c>
      <c r="S201" s="9">
        <f t="shared" si="17"/>
        <v>52440.781363022747</v>
      </c>
      <c r="T201" s="9">
        <f t="shared" si="16"/>
        <v>75189.664612927474</v>
      </c>
      <c r="U201" s="9">
        <f t="shared" si="16"/>
        <v>140344.57434121758</v>
      </c>
      <c r="V201" s="9">
        <f t="shared" si="16"/>
        <v>891222.83333910257</v>
      </c>
      <c r="W201" s="9">
        <f t="shared" si="16"/>
        <v>22622.634187027594</v>
      </c>
      <c r="X201" s="9">
        <f t="shared" si="15"/>
        <v>1359.4314796600083</v>
      </c>
      <c r="Y201" s="9">
        <f t="shared" si="15"/>
        <v>426240.26824899524</v>
      </c>
      <c r="Z201" s="9">
        <f t="shared" si="15"/>
        <v>13856.977124848203</v>
      </c>
      <c r="AA201" s="20"/>
      <c r="AB201" s="9">
        <v>2196462.7334724409</v>
      </c>
      <c r="AC201" s="9">
        <v>25.304796167479857</v>
      </c>
      <c r="AD201" s="9">
        <v>2.539490149953082E-2</v>
      </c>
      <c r="AE201" s="9">
        <v>202571.02599182734</v>
      </c>
      <c r="AF201" s="9">
        <v>3360137.2280293489</v>
      </c>
      <c r="AG201" s="9">
        <v>1.9670106542844084</v>
      </c>
      <c r="AH201" s="9">
        <v>322153.18923980097</v>
      </c>
      <c r="AI201" s="9">
        <v>10101.867543613464</v>
      </c>
      <c r="AJ201" s="9">
        <v>8257.0280132980861</v>
      </c>
      <c r="AK201" s="9">
        <v>10362.879564680678</v>
      </c>
      <c r="AL201" s="9">
        <v>16838.366000111651</v>
      </c>
      <c r="AM201" s="9">
        <v>11682.533475736309</v>
      </c>
      <c r="AN201" s="9">
        <v>312.49936200409701</v>
      </c>
      <c r="AO201" s="9">
        <v>35783437.251275003</v>
      </c>
      <c r="AP201" s="9">
        <v>1928642.792468356</v>
      </c>
      <c r="AQ201" s="9">
        <v>2730848.5180914174</v>
      </c>
      <c r="AR201" s="9">
        <v>538791.83227851579</v>
      </c>
      <c r="AS201" s="9">
        <v>66328266.530440398</v>
      </c>
      <c r="AT201" s="9">
        <v>94586.084541066753</v>
      </c>
      <c r="AU201" s="9">
        <v>113304.03716964266</v>
      </c>
      <c r="AV201" s="9">
        <v>810156.73815996689</v>
      </c>
      <c r="AW201" s="9">
        <v>28489.58642347069</v>
      </c>
      <c r="AX201" s="20"/>
      <c r="AY201" s="9">
        <v>-374371.53587931045</v>
      </c>
      <c r="AZ201" s="9">
        <v>20.519879379180889</v>
      </c>
      <c r="BA201" s="9">
        <v>1.7083842094582597E-2</v>
      </c>
      <c r="BB201" s="9">
        <v>119853.00600597533</v>
      </c>
      <c r="BC201" s="9">
        <v>1473987.6038993741</v>
      </c>
      <c r="BD201" s="9">
        <v>1.1753775534242676</v>
      </c>
      <c r="BE201" s="9">
        <v>137445.18358432961</v>
      </c>
      <c r="BF201" s="9">
        <v>6260.9089001338389</v>
      </c>
      <c r="BG201" s="9">
        <v>4550.3911659811911</v>
      </c>
      <c r="BH201" s="9">
        <v>6370.4175599432538</v>
      </c>
      <c r="BI201" s="9">
        <v>10435.00820574335</v>
      </c>
      <c r="BJ201" s="9">
        <v>10854.863613842666</v>
      </c>
      <c r="BK201" s="9">
        <v>243.00541060408423</v>
      </c>
      <c r="BL201" s="9">
        <v>20824796.785678562</v>
      </c>
      <c r="BM201" s="9">
        <v>1876202.0111053332</v>
      </c>
      <c r="BN201" s="9">
        <v>2655658.8534784899</v>
      </c>
      <c r="BO201" s="9">
        <v>398447.25793729821</v>
      </c>
      <c r="BP201" s="9">
        <v>65437043.697101295</v>
      </c>
      <c r="BQ201" s="9">
        <v>71963.45035403916</v>
      </c>
      <c r="BR201" s="9">
        <v>111944.60568998265</v>
      </c>
      <c r="BS201" s="9">
        <v>383916.46991097165</v>
      </c>
      <c r="BT201" s="9">
        <v>14632.609298622487</v>
      </c>
      <c r="BU201" s="20"/>
    </row>
    <row r="202" spans="2:73" x14ac:dyDescent="0.2">
      <c r="B202" s="4" t="s">
        <v>54</v>
      </c>
      <c r="C202" s="12">
        <v>15</v>
      </c>
      <c r="D202" s="19"/>
      <c r="E202" s="9">
        <f t="shared" si="19"/>
        <v>2769350.246502588</v>
      </c>
      <c r="F202" s="9">
        <f t="shared" si="19"/>
        <v>5.1611181271140758</v>
      </c>
      <c r="G202" s="9">
        <f t="shared" si="19"/>
        <v>8.9515835538734878E-3</v>
      </c>
      <c r="H202" s="9">
        <f t="shared" si="19"/>
        <v>89025.027407954025</v>
      </c>
      <c r="I202" s="9">
        <f t="shared" si="19"/>
        <v>2026653.8706090378</v>
      </c>
      <c r="J202" s="9">
        <f t="shared" si="18"/>
        <v>0.85055949580236168</v>
      </c>
      <c r="K202" s="9">
        <f t="shared" si="18"/>
        <v>197924.47626791365</v>
      </c>
      <c r="L202" s="9">
        <f t="shared" si="18"/>
        <v>4131.2830346142973</v>
      </c>
      <c r="M202" s="9">
        <f t="shared" si="18"/>
        <v>3990.1422272287355</v>
      </c>
      <c r="N202" s="9">
        <f t="shared" si="18"/>
        <v>4294.1992853296615</v>
      </c>
      <c r="O202" s="9">
        <f t="shared" si="18"/>
        <v>6904.4031474615149</v>
      </c>
      <c r="P202" s="9">
        <f t="shared" si="17"/>
        <v>897.60889095641869</v>
      </c>
      <c r="Q202" s="9">
        <f t="shared" si="17"/>
        <v>75.002523114847463</v>
      </c>
      <c r="R202" s="9">
        <f t="shared" si="17"/>
        <v>16215539.442432575</v>
      </c>
      <c r="S202" s="9">
        <f t="shared" si="17"/>
        <v>57923.55502119381</v>
      </c>
      <c r="T202" s="9">
        <f t="shared" si="16"/>
        <v>83052.102760432754</v>
      </c>
      <c r="U202" s="9">
        <f t="shared" si="16"/>
        <v>151202.29266269685</v>
      </c>
      <c r="V202" s="9">
        <f t="shared" si="16"/>
        <v>1017926.046016559</v>
      </c>
      <c r="W202" s="9">
        <f t="shared" si="16"/>
        <v>25110.971323813006</v>
      </c>
      <c r="X202" s="9">
        <f t="shared" si="15"/>
        <v>1663.7364196956478</v>
      </c>
      <c r="Y202" s="9">
        <f t="shared" si="15"/>
        <v>457969.0207538032</v>
      </c>
      <c r="Z202" s="9">
        <f t="shared" si="15"/>
        <v>14898.350969666957</v>
      </c>
      <c r="AA202" s="20"/>
      <c r="AB202" s="9">
        <v>2368237.8866318986</v>
      </c>
      <c r="AC202" s="9">
        <v>27.14670317623645</v>
      </c>
      <c r="AD202" s="9">
        <v>2.7255700083783418E-2</v>
      </c>
      <c r="AE202" s="9">
        <v>217438.96241435612</v>
      </c>
      <c r="AF202" s="9">
        <v>3605926.3033583672</v>
      </c>
      <c r="AG202" s="9">
        <v>2.1098925887569346</v>
      </c>
      <c r="AH202" s="9">
        <v>345187.1729654097</v>
      </c>
      <c r="AI202" s="9">
        <v>10839.399713329127</v>
      </c>
      <c r="AJ202" s="9">
        <v>8865.5613336371534</v>
      </c>
      <c r="AK202" s="9">
        <v>11119.646670983142</v>
      </c>
      <c r="AL202" s="9">
        <v>18084.769082186533</v>
      </c>
      <c r="AM202" s="9">
        <v>12527.819905787846</v>
      </c>
      <c r="AN202" s="9">
        <v>335.36546304779489</v>
      </c>
      <c r="AO202" s="9">
        <v>38527821.712802455</v>
      </c>
      <c r="AP202" s="9">
        <v>2068139.9954911931</v>
      </c>
      <c r="AQ202" s="9">
        <v>2928400.8743445291</v>
      </c>
      <c r="AR202" s="9">
        <v>578110.06902408763</v>
      </c>
      <c r="AS202" s="9">
        <v>71129044.292910829</v>
      </c>
      <c r="AT202" s="9">
        <v>102214.66813171208</v>
      </c>
      <c r="AU202" s="9">
        <v>121604.38537324841</v>
      </c>
      <c r="AV202" s="9">
        <v>869308.09565841558</v>
      </c>
      <c r="AW202" s="9">
        <v>30576.146646762478</v>
      </c>
      <c r="AX202" s="20"/>
      <c r="AY202" s="9">
        <v>-401112.35987068963</v>
      </c>
      <c r="AZ202" s="9">
        <v>21.985585049122374</v>
      </c>
      <c r="BA202" s="9">
        <v>1.8304116529909931E-2</v>
      </c>
      <c r="BB202" s="9">
        <v>128413.9350064021</v>
      </c>
      <c r="BC202" s="9">
        <v>1579272.4327493294</v>
      </c>
      <c r="BD202" s="9">
        <v>1.259333092954573</v>
      </c>
      <c r="BE202" s="9">
        <v>147262.69669749605</v>
      </c>
      <c r="BF202" s="9">
        <v>6708.1166787148295</v>
      </c>
      <c r="BG202" s="9">
        <v>4875.419106408418</v>
      </c>
      <c r="BH202" s="9">
        <v>6825.4473856534805</v>
      </c>
      <c r="BI202" s="9">
        <v>11180.365934725018</v>
      </c>
      <c r="BJ202" s="9">
        <v>11630.211014831428</v>
      </c>
      <c r="BK202" s="9">
        <v>260.36293993294743</v>
      </c>
      <c r="BL202" s="9">
        <v>22312282.27036988</v>
      </c>
      <c r="BM202" s="9">
        <v>2010216.4404699993</v>
      </c>
      <c r="BN202" s="9">
        <v>2845348.7715840964</v>
      </c>
      <c r="BO202" s="9">
        <v>426907.77636139077</v>
      </c>
      <c r="BP202" s="9">
        <v>70111118.24689427</v>
      </c>
      <c r="BQ202" s="9">
        <v>77103.696807899076</v>
      </c>
      <c r="BR202" s="9">
        <v>119940.64895355277</v>
      </c>
      <c r="BS202" s="9">
        <v>411339.07490461238</v>
      </c>
      <c r="BT202" s="9">
        <v>15677.795677095521</v>
      </c>
      <c r="BU202" s="20"/>
    </row>
    <row r="203" spans="2:73" x14ac:dyDescent="0.2">
      <c r="B203" s="4" t="s">
        <v>54</v>
      </c>
      <c r="C203" s="12">
        <v>16</v>
      </c>
      <c r="D203" s="19"/>
      <c r="E203" s="9">
        <f t="shared" si="19"/>
        <v>3003186.4627652997</v>
      </c>
      <c r="F203" s="9">
        <f t="shared" si="19"/>
        <v>5.537340451270218</v>
      </c>
      <c r="G203" s="9">
        <f t="shared" si="19"/>
        <v>9.5921371099407828E-3</v>
      </c>
      <c r="H203" s="9">
        <f t="shared" si="19"/>
        <v>95332.270323116361</v>
      </c>
      <c r="I203" s="9">
        <f t="shared" si="19"/>
        <v>2167161.5887021078</v>
      </c>
      <c r="J203" s="9">
        <f t="shared" si="18"/>
        <v>0.90948735366158573</v>
      </c>
      <c r="K203" s="9">
        <f t="shared" si="18"/>
        <v>211140.95634053825</v>
      </c>
      <c r="L203" s="9">
        <f t="shared" si="18"/>
        <v>4421.6177071909851</v>
      </c>
      <c r="M203" s="9">
        <f t="shared" si="18"/>
        <v>4273.6589506835862</v>
      </c>
      <c r="N203" s="9">
        <f t="shared" si="18"/>
        <v>4595.9472021999036</v>
      </c>
      <c r="O203" s="9">
        <f t="shared" si="18"/>
        <v>7405.4765298137427</v>
      </c>
      <c r="P203" s="9">
        <f t="shared" si="17"/>
        <v>967.55452984272233</v>
      </c>
      <c r="Q203" s="9">
        <f t="shared" si="17"/>
        <v>80.511444396442641</v>
      </c>
      <c r="R203" s="9">
        <f t="shared" si="17"/>
        <v>17472564.958538748</v>
      </c>
      <c r="S203" s="9">
        <f t="shared" si="17"/>
        <v>63407.408629167359</v>
      </c>
      <c r="T203" s="9">
        <f t="shared" si="16"/>
        <v>90916.089593342971</v>
      </c>
      <c r="U203" s="9">
        <f t="shared" si="16"/>
        <v>162060.47480067681</v>
      </c>
      <c r="V203" s="9">
        <f t="shared" si="16"/>
        <v>1144668.7916731983</v>
      </c>
      <c r="W203" s="9">
        <f t="shared" si="16"/>
        <v>27599.892370888585</v>
      </c>
      <c r="X203" s="9">
        <f t="shared" si="15"/>
        <v>1968.156207111344</v>
      </c>
      <c r="Y203" s="9">
        <f t="shared" si="15"/>
        <v>489698.53440242243</v>
      </c>
      <c r="Z203" s="9">
        <f t="shared" si="15"/>
        <v>15939.755023040769</v>
      </c>
      <c r="AA203" s="20"/>
      <c r="AB203" s="9">
        <v>2575333.2789032306</v>
      </c>
      <c r="AC203" s="9">
        <v>28.988631170334088</v>
      </c>
      <c r="AD203" s="9">
        <v>2.9116528075178044E-2</v>
      </c>
      <c r="AE203" s="9">
        <v>232307.13432994523</v>
      </c>
      <c r="AF203" s="9">
        <v>3851718.8503013924</v>
      </c>
      <c r="AG203" s="9">
        <v>2.2527759861464633</v>
      </c>
      <c r="AH203" s="9">
        <v>368221.16615120065</v>
      </c>
      <c r="AI203" s="9">
        <v>11576.942164486803</v>
      </c>
      <c r="AJ203" s="9">
        <v>9474.1059975192311</v>
      </c>
      <c r="AK203" s="9">
        <v>11876.424413563618</v>
      </c>
      <c r="AL203" s="9">
        <v>19331.200193520432</v>
      </c>
      <c r="AM203" s="9">
        <v>13373.112945662906</v>
      </c>
      <c r="AN203" s="9">
        <v>358.23191365825323</v>
      </c>
      <c r="AO203" s="9">
        <v>41272332.713599958</v>
      </c>
      <c r="AP203" s="9">
        <v>2207638.278463833</v>
      </c>
      <c r="AQ203" s="9">
        <v>3125954.7792830444</v>
      </c>
      <c r="AR203" s="9">
        <v>617428.76958616031</v>
      </c>
      <c r="AS203" s="9">
        <v>75929861.588360369</v>
      </c>
      <c r="AT203" s="9">
        <v>109843.83563264758</v>
      </c>
      <c r="AU203" s="9">
        <v>129904.84842423433</v>
      </c>
      <c r="AV203" s="9">
        <v>928460.21430067543</v>
      </c>
      <c r="AW203" s="9">
        <v>32662.737078609312</v>
      </c>
      <c r="AX203" s="20"/>
      <c r="AY203" s="9">
        <v>-427853.18386206892</v>
      </c>
      <c r="AZ203" s="9">
        <v>23.45129071906387</v>
      </c>
      <c r="BA203" s="9">
        <v>1.9524390965237261E-2</v>
      </c>
      <c r="BB203" s="9">
        <v>136974.86400682887</v>
      </c>
      <c r="BC203" s="9">
        <v>1684557.2615992848</v>
      </c>
      <c r="BD203" s="9">
        <v>1.3432886324848776</v>
      </c>
      <c r="BE203" s="9">
        <v>157080.2098106624</v>
      </c>
      <c r="BF203" s="9">
        <v>7155.3244572958183</v>
      </c>
      <c r="BG203" s="9">
        <v>5200.4470468356449</v>
      </c>
      <c r="BH203" s="9">
        <v>7280.4772113637146</v>
      </c>
      <c r="BI203" s="9">
        <v>11925.723663706689</v>
      </c>
      <c r="BJ203" s="9">
        <v>12405.558415820184</v>
      </c>
      <c r="BK203" s="9">
        <v>277.72046926181059</v>
      </c>
      <c r="BL203" s="9">
        <v>23799767.755061209</v>
      </c>
      <c r="BM203" s="9">
        <v>2144230.8698346657</v>
      </c>
      <c r="BN203" s="9">
        <v>3035038.6896897014</v>
      </c>
      <c r="BO203" s="9">
        <v>455368.29478548351</v>
      </c>
      <c r="BP203" s="9">
        <v>74785192.796687171</v>
      </c>
      <c r="BQ203" s="9">
        <v>82243.943261758992</v>
      </c>
      <c r="BR203" s="9">
        <v>127936.69221712298</v>
      </c>
      <c r="BS203" s="9">
        <v>438761.679898253</v>
      </c>
      <c r="BT203" s="9">
        <v>16722.982055568544</v>
      </c>
      <c r="BU203" s="20"/>
    </row>
    <row r="204" spans="2:73" x14ac:dyDescent="0.2">
      <c r="B204" s="4" t="s">
        <v>54</v>
      </c>
      <c r="C204" s="12">
        <v>17</v>
      </c>
      <c r="D204" s="19"/>
      <c r="E204" s="9">
        <f t="shared" si="19"/>
        <v>3201702.4399160007</v>
      </c>
      <c r="F204" s="9">
        <f t="shared" si="19"/>
        <v>5.9135417900843947</v>
      </c>
      <c r="G204" s="9">
        <f t="shared" si="19"/>
        <v>1.0232661258865107E-2</v>
      </c>
      <c r="H204" s="9">
        <f t="shared" si="19"/>
        <v>101639.2777452103</v>
      </c>
      <c r="I204" s="9">
        <f t="shared" si="19"/>
        <v>2307665.8351810453</v>
      </c>
      <c r="J204" s="9">
        <f t="shared" si="18"/>
        <v>0.9684137486037343</v>
      </c>
      <c r="K204" s="9">
        <f t="shared" si="18"/>
        <v>224357.4269529689</v>
      </c>
      <c r="L204" s="9">
        <f t="shared" si="18"/>
        <v>4711.9420983252685</v>
      </c>
      <c r="M204" s="9">
        <f t="shared" si="18"/>
        <v>4557.1643305951056</v>
      </c>
      <c r="N204" s="9">
        <f t="shared" si="18"/>
        <v>4897.6844827917339</v>
      </c>
      <c r="O204" s="9">
        <f t="shared" si="18"/>
        <v>7906.5218829063178</v>
      </c>
      <c r="P204" s="9">
        <f t="shared" si="17"/>
        <v>1037.4935589050747</v>
      </c>
      <c r="Q204" s="9">
        <f t="shared" si="17"/>
        <v>86.020016111265875</v>
      </c>
      <c r="R204" s="9">
        <f t="shared" si="17"/>
        <v>18729463.935373455</v>
      </c>
      <c r="S204" s="9">
        <f t="shared" si="17"/>
        <v>68890.182287267409</v>
      </c>
      <c r="T204" s="9">
        <f t="shared" si="16"/>
        <v>98778.527740748599</v>
      </c>
      <c r="U204" s="9">
        <f t="shared" si="16"/>
        <v>172918.19312213571</v>
      </c>
      <c r="V204" s="9">
        <f t="shared" si="16"/>
        <v>1271372.004348278</v>
      </c>
      <c r="W204" s="9">
        <f t="shared" si="16"/>
        <v>30088.229507669908</v>
      </c>
      <c r="X204" s="9">
        <f t="shared" si="15"/>
        <v>2272.4611471426324</v>
      </c>
      <c r="Y204" s="9">
        <f t="shared" si="15"/>
        <v>521427.28690719878</v>
      </c>
      <c r="Z204" s="9">
        <f t="shared" si="15"/>
        <v>16981.12886785845</v>
      </c>
      <c r="AA204" s="20"/>
      <c r="AB204" s="9">
        <v>2747108.4320625523</v>
      </c>
      <c r="AC204" s="9">
        <v>30.83053817908975</v>
      </c>
      <c r="AD204" s="9">
        <v>3.097732665942968E-2</v>
      </c>
      <c r="AE204" s="9">
        <v>247175.07075246592</v>
      </c>
      <c r="AF204" s="9">
        <v>4097507.9256302849</v>
      </c>
      <c r="AG204" s="9">
        <v>2.3956579206189161</v>
      </c>
      <c r="AH204" s="9">
        <v>391255.14987679775</v>
      </c>
      <c r="AI204" s="9">
        <v>12314.474334202076</v>
      </c>
      <c r="AJ204" s="9">
        <v>10082.63931785798</v>
      </c>
      <c r="AK204" s="9">
        <v>12633.191519865679</v>
      </c>
      <c r="AL204" s="9">
        <v>20577.603275594673</v>
      </c>
      <c r="AM204" s="9">
        <v>14218.399375714025</v>
      </c>
      <c r="AN204" s="9">
        <v>381.09801470193963</v>
      </c>
      <c r="AO204" s="9">
        <v>44016717.175125994</v>
      </c>
      <c r="AP204" s="9">
        <v>2347135.4814865994</v>
      </c>
      <c r="AQ204" s="9">
        <v>3323507.1355360574</v>
      </c>
      <c r="AR204" s="9">
        <v>656747.00633171201</v>
      </c>
      <c r="AS204" s="9">
        <v>80730639.350828394</v>
      </c>
      <c r="AT204" s="9">
        <v>117472.41922328889</v>
      </c>
      <c r="AU204" s="9">
        <v>138205.19662783586</v>
      </c>
      <c r="AV204" s="9">
        <v>987611.57179909293</v>
      </c>
      <c r="AW204" s="9">
        <v>34749.297301900042</v>
      </c>
      <c r="AX204" s="20"/>
      <c r="AY204" s="9">
        <v>-454594.00785344839</v>
      </c>
      <c r="AZ204" s="9">
        <v>24.916996389005355</v>
      </c>
      <c r="BA204" s="9">
        <v>2.0744665400564574E-2</v>
      </c>
      <c r="BB204" s="9">
        <v>145535.79300725562</v>
      </c>
      <c r="BC204" s="9">
        <v>1789842.0904492394</v>
      </c>
      <c r="BD204" s="9">
        <v>1.4272441720151818</v>
      </c>
      <c r="BE204" s="9">
        <v>166897.72292382884</v>
      </c>
      <c r="BF204" s="9">
        <v>7602.5322358768071</v>
      </c>
      <c r="BG204" s="9">
        <v>5525.4749872628745</v>
      </c>
      <c r="BH204" s="9">
        <v>7735.507037073945</v>
      </c>
      <c r="BI204" s="9">
        <v>12671.081392688355</v>
      </c>
      <c r="BJ204" s="9">
        <v>13180.90581680895</v>
      </c>
      <c r="BK204" s="9">
        <v>295.07799859067376</v>
      </c>
      <c r="BL204" s="9">
        <v>25287253.239752539</v>
      </c>
      <c r="BM204" s="9">
        <v>2278245.299199332</v>
      </c>
      <c r="BN204" s="9">
        <v>3224728.6077953088</v>
      </c>
      <c r="BO204" s="9">
        <v>483828.8132095763</v>
      </c>
      <c r="BP204" s="9">
        <v>79459267.346480116</v>
      </c>
      <c r="BQ204" s="9">
        <v>87384.189715618981</v>
      </c>
      <c r="BR204" s="9">
        <v>135932.73548069323</v>
      </c>
      <c r="BS204" s="9">
        <v>466184.28489189415</v>
      </c>
      <c r="BT204" s="9">
        <v>17768.168434041592</v>
      </c>
      <c r="BU204" s="20"/>
    </row>
    <row r="205" spans="2:73" x14ac:dyDescent="0.2">
      <c r="B205" s="4" t="s">
        <v>54</v>
      </c>
      <c r="C205" s="12">
        <v>18</v>
      </c>
      <c r="D205" s="19"/>
      <c r="E205" s="9">
        <f t="shared" si="19"/>
        <v>3435538.6561788567</v>
      </c>
      <c r="F205" s="9">
        <f t="shared" si="19"/>
        <v>6.2897641142415068</v>
      </c>
      <c r="G205" s="9">
        <f t="shared" si="19"/>
        <v>1.0873214814933415E-2</v>
      </c>
      <c r="H205" s="9">
        <f t="shared" si="19"/>
        <v>107946.52066038098</v>
      </c>
      <c r="I205" s="9">
        <f t="shared" si="19"/>
        <v>2448173.5532742492</v>
      </c>
      <c r="J205" s="9">
        <f t="shared" si="18"/>
        <v>1.0273416064630356</v>
      </c>
      <c r="K205" s="9">
        <f t="shared" si="18"/>
        <v>237573.90702560564</v>
      </c>
      <c r="L205" s="9">
        <f t="shared" si="18"/>
        <v>5002.2767709023628</v>
      </c>
      <c r="M205" s="9">
        <f t="shared" si="18"/>
        <v>4840.6810540502893</v>
      </c>
      <c r="N205" s="9">
        <f t="shared" si="18"/>
        <v>5199.4323996623962</v>
      </c>
      <c r="O205" s="9">
        <f t="shared" si="18"/>
        <v>8407.5952652592277</v>
      </c>
      <c r="P205" s="9">
        <f t="shared" si="17"/>
        <v>1107.4391977918149</v>
      </c>
      <c r="Q205" s="9">
        <f t="shared" si="17"/>
        <v>91.528937392873274</v>
      </c>
      <c r="R205" s="9">
        <f t="shared" si="17"/>
        <v>19986489.451481108</v>
      </c>
      <c r="S205" s="9">
        <f t="shared" si="17"/>
        <v>74374.035895313602</v>
      </c>
      <c r="T205" s="9">
        <f t="shared" si="16"/>
        <v>106642.51457376312</v>
      </c>
      <c r="U205" s="9">
        <f t="shared" si="16"/>
        <v>183776.37526013667</v>
      </c>
      <c r="V205" s="9">
        <f t="shared" si="16"/>
        <v>1398114.7500073612</v>
      </c>
      <c r="W205" s="9">
        <f t="shared" si="16"/>
        <v>32577.150554749678</v>
      </c>
      <c r="X205" s="9">
        <f t="shared" si="15"/>
        <v>2576.8809345628542</v>
      </c>
      <c r="Y205" s="9">
        <f t="shared" si="15"/>
        <v>553156.8005558505</v>
      </c>
      <c r="Z205" s="9">
        <f t="shared" si="15"/>
        <v>18022.532921233382</v>
      </c>
      <c r="AA205" s="20"/>
      <c r="AB205" s="9">
        <v>2954203.8243340291</v>
      </c>
      <c r="AC205" s="9">
        <v>32.672466173188361</v>
      </c>
      <c r="AD205" s="9">
        <v>3.2838154650825319E-2</v>
      </c>
      <c r="AE205" s="9">
        <v>262043.2426680635</v>
      </c>
      <c r="AF205" s="9">
        <v>4343300.4725734442</v>
      </c>
      <c r="AG205" s="9">
        <v>2.5385413180085226</v>
      </c>
      <c r="AH205" s="9">
        <v>414289.14306260092</v>
      </c>
      <c r="AI205" s="9">
        <v>13052.01678536016</v>
      </c>
      <c r="AJ205" s="9">
        <v>10691.183981740389</v>
      </c>
      <c r="AK205" s="9">
        <v>13389.969262446575</v>
      </c>
      <c r="AL205" s="9">
        <v>21824.034386929248</v>
      </c>
      <c r="AM205" s="9">
        <v>15063.692415589523</v>
      </c>
      <c r="AN205" s="9">
        <v>403.96446531241008</v>
      </c>
      <c r="AO205" s="9">
        <v>46761228.175924972</v>
      </c>
      <c r="AP205" s="9">
        <v>2486633.7644593124</v>
      </c>
      <c r="AQ205" s="9">
        <v>3521061.0404746765</v>
      </c>
      <c r="AR205" s="9">
        <v>696065.70689380553</v>
      </c>
      <c r="AS205" s="9">
        <v>85531456.646280438</v>
      </c>
      <c r="AT205" s="9">
        <v>125101.58672422856</v>
      </c>
      <c r="AU205" s="9">
        <v>146505.65967882617</v>
      </c>
      <c r="AV205" s="9">
        <v>1046763.6904413853</v>
      </c>
      <c r="AW205" s="9">
        <v>36835.887733747993</v>
      </c>
      <c r="AX205" s="20"/>
      <c r="AY205" s="9">
        <v>-481334.83184482751</v>
      </c>
      <c r="AZ205" s="9">
        <v>26.382702058946855</v>
      </c>
      <c r="BA205" s="9">
        <v>2.1964939835891904E-2</v>
      </c>
      <c r="BB205" s="9">
        <v>154096.72200768252</v>
      </c>
      <c r="BC205" s="9">
        <v>1895126.9192991951</v>
      </c>
      <c r="BD205" s="9">
        <v>1.5111997115454869</v>
      </c>
      <c r="BE205" s="9">
        <v>176715.23603699528</v>
      </c>
      <c r="BF205" s="9">
        <v>8049.7400144577969</v>
      </c>
      <c r="BG205" s="9">
        <v>5850.5029276900996</v>
      </c>
      <c r="BH205" s="9">
        <v>8190.536862784179</v>
      </c>
      <c r="BI205" s="9">
        <v>13416.439121670021</v>
      </c>
      <c r="BJ205" s="9">
        <v>13956.253217797708</v>
      </c>
      <c r="BK205" s="9">
        <v>312.43552791953681</v>
      </c>
      <c r="BL205" s="9">
        <v>26774738.724443864</v>
      </c>
      <c r="BM205" s="9">
        <v>2412259.7285639988</v>
      </c>
      <c r="BN205" s="9">
        <v>3414418.5259009134</v>
      </c>
      <c r="BO205" s="9">
        <v>512289.33163366886</v>
      </c>
      <c r="BP205" s="9">
        <v>84133341.896273077</v>
      </c>
      <c r="BQ205" s="9">
        <v>92524.436169478882</v>
      </c>
      <c r="BR205" s="9">
        <v>143928.77874426331</v>
      </c>
      <c r="BS205" s="9">
        <v>493606.88988553477</v>
      </c>
      <c r="BT205" s="9">
        <v>18813.354812514612</v>
      </c>
      <c r="BU205" s="20"/>
    </row>
    <row r="206" spans="2:73" x14ac:dyDescent="0.2">
      <c r="B206" s="4" t="s">
        <v>54</v>
      </c>
      <c r="C206" s="12">
        <v>19</v>
      </c>
      <c r="D206" s="19"/>
      <c r="E206" s="9">
        <f t="shared" si="19"/>
        <v>3669374.8724415437</v>
      </c>
      <c r="F206" s="9">
        <f t="shared" si="19"/>
        <v>6.6784338595564918</v>
      </c>
      <c r="G206" s="9">
        <f t="shared" si="19"/>
        <v>1.1527407301858559E-2</v>
      </c>
      <c r="H206" s="9">
        <f t="shared" si="19"/>
        <v>114427.90231748193</v>
      </c>
      <c r="I206" s="9">
        <f t="shared" si="19"/>
        <v>2590978.1693282966</v>
      </c>
      <c r="J206" s="9">
        <f t="shared" si="18"/>
        <v>1.0870856671552476</v>
      </c>
      <c r="K206" s="9">
        <f t="shared" si="18"/>
        <v>250817.06673804656</v>
      </c>
      <c r="L206" s="9">
        <f t="shared" si="18"/>
        <v>5296.2063545369838</v>
      </c>
      <c r="M206" s="9">
        <f t="shared" si="18"/>
        <v>5131.3158372120806</v>
      </c>
      <c r="N206" s="9">
        <f t="shared" si="18"/>
        <v>5505.0114437545799</v>
      </c>
      <c r="O206" s="9">
        <f t="shared" si="18"/>
        <v>8918.8182531023522</v>
      </c>
      <c r="P206" s="9">
        <f t="shared" si="17"/>
        <v>1181.2434956045345</v>
      </c>
      <c r="Q206" s="9">
        <f t="shared" si="17"/>
        <v>97.164941982706409</v>
      </c>
      <c r="R206" s="9">
        <f t="shared" si="17"/>
        <v>21264997.54531702</v>
      </c>
      <c r="S206" s="9">
        <f t="shared" si="17"/>
        <v>80402.132253475022</v>
      </c>
      <c r="T206" s="9">
        <f t="shared" si="16"/>
        <v>115289.2731712535</v>
      </c>
      <c r="U206" s="9">
        <f t="shared" si="16"/>
        <v>195112.17335661303</v>
      </c>
      <c r="V206" s="9">
        <f t="shared" si="16"/>
        <v>1543265.8216845244</v>
      </c>
      <c r="W206" s="9">
        <f t="shared" si="16"/>
        <v>35173.481151534535</v>
      </c>
      <c r="X206" s="9">
        <f t="shared" si="15"/>
        <v>3002.1246770978905</v>
      </c>
      <c r="Y206" s="9">
        <f t="shared" si="15"/>
        <v>585434.49678565422</v>
      </c>
      <c r="Z206" s="9">
        <f t="shared" si="15"/>
        <v>19087.566178551981</v>
      </c>
      <c r="AA206" s="20"/>
      <c r="AB206" s="9">
        <v>3161299.2166053369</v>
      </c>
      <c r="AC206" s="9">
        <v>34.526841588444832</v>
      </c>
      <c r="AD206" s="9">
        <v>3.4712621573077786E-2</v>
      </c>
      <c r="AE206" s="9">
        <v>277085.5533255912</v>
      </c>
      <c r="AF206" s="9">
        <v>4591389.9174774466</v>
      </c>
      <c r="AG206" s="9">
        <v>2.6822409182310389</v>
      </c>
      <c r="AH206" s="9">
        <v>437349.8158882081</v>
      </c>
      <c r="AI206" s="9">
        <v>13793.154147575766</v>
      </c>
      <c r="AJ206" s="9">
        <v>11306.846705329412</v>
      </c>
      <c r="AK206" s="9">
        <v>14150.578132248986</v>
      </c>
      <c r="AL206" s="9">
        <v>23080.61510375404</v>
      </c>
      <c r="AM206" s="9">
        <v>15912.844114391008</v>
      </c>
      <c r="AN206" s="9">
        <v>426.95799923110638</v>
      </c>
      <c r="AO206" s="9">
        <v>49527221.754452214</v>
      </c>
      <c r="AP206" s="9">
        <v>2626676.2901821407</v>
      </c>
      <c r="AQ206" s="9">
        <v>3719397.7171777757</v>
      </c>
      <c r="AR206" s="9">
        <v>735862.02341437456</v>
      </c>
      <c r="AS206" s="9">
        <v>90350682.267750546</v>
      </c>
      <c r="AT206" s="9">
        <v>132838.16377487336</v>
      </c>
      <c r="AU206" s="9">
        <v>154926.94668493135</v>
      </c>
      <c r="AV206" s="9">
        <v>1106463.9916648297</v>
      </c>
      <c r="AW206" s="9">
        <v>38946.107369539634</v>
      </c>
      <c r="AX206" s="20"/>
      <c r="AY206" s="9">
        <v>-508075.65583620692</v>
      </c>
      <c r="AZ206" s="9">
        <v>27.84840772888834</v>
      </c>
      <c r="BA206" s="9">
        <v>2.3185214271219227E-2</v>
      </c>
      <c r="BB206" s="9">
        <v>162657.65100810927</v>
      </c>
      <c r="BC206" s="9">
        <v>2000411.7481491498</v>
      </c>
      <c r="BD206" s="9">
        <v>1.5951552510757914</v>
      </c>
      <c r="BE206" s="9">
        <v>186532.74915016154</v>
      </c>
      <c r="BF206" s="9">
        <v>8496.947793038782</v>
      </c>
      <c r="BG206" s="9">
        <v>6175.530868117331</v>
      </c>
      <c r="BH206" s="9">
        <v>8645.5666884944058</v>
      </c>
      <c r="BI206" s="9">
        <v>14161.796850651688</v>
      </c>
      <c r="BJ206" s="9">
        <v>14731.600618786473</v>
      </c>
      <c r="BK206" s="9">
        <v>329.79305724839998</v>
      </c>
      <c r="BL206" s="9">
        <v>28262224.209135193</v>
      </c>
      <c r="BM206" s="9">
        <v>2546274.1579286656</v>
      </c>
      <c r="BN206" s="9">
        <v>3604108.4440065222</v>
      </c>
      <c r="BO206" s="9">
        <v>540749.85005776153</v>
      </c>
      <c r="BP206" s="9">
        <v>88807416.446066022</v>
      </c>
      <c r="BQ206" s="9">
        <v>97664.682623338827</v>
      </c>
      <c r="BR206" s="9">
        <v>151924.82200783346</v>
      </c>
      <c r="BS206" s="9">
        <v>521029.49487917544</v>
      </c>
      <c r="BT206" s="9">
        <v>19858.541190987653</v>
      </c>
      <c r="BU206" s="20"/>
    </row>
    <row r="207" spans="2:73" x14ac:dyDescent="0.2">
      <c r="B207" s="5" t="s">
        <v>54</v>
      </c>
      <c r="C207" s="13">
        <v>20</v>
      </c>
      <c r="D207" s="19"/>
      <c r="E207" s="10">
        <f t="shared" si="19"/>
        <v>3903211.0887042792</v>
      </c>
      <c r="F207" s="10">
        <f t="shared" si="19"/>
        <v>7.0546561837127761</v>
      </c>
      <c r="G207" s="10">
        <f t="shared" si="19"/>
        <v>1.216796085792602E-2</v>
      </c>
      <c r="H207" s="10">
        <f t="shared" si="19"/>
        <v>120735.14523264559</v>
      </c>
      <c r="I207" s="10">
        <f t="shared" si="19"/>
        <v>2731485.8874213882</v>
      </c>
      <c r="J207" s="10">
        <f t="shared" si="18"/>
        <v>1.1460135250144843</v>
      </c>
      <c r="K207" s="10">
        <f t="shared" si="18"/>
        <v>264033.54681067314</v>
      </c>
      <c r="L207" s="10">
        <f t="shared" si="18"/>
        <v>5586.5410271137389</v>
      </c>
      <c r="M207" s="10">
        <f t="shared" si="18"/>
        <v>5414.8325606669869</v>
      </c>
      <c r="N207" s="10">
        <f t="shared" si="18"/>
        <v>5806.7593606248938</v>
      </c>
      <c r="O207" s="10">
        <f t="shared" si="18"/>
        <v>9419.8916354547</v>
      </c>
      <c r="P207" s="10">
        <f t="shared" si="17"/>
        <v>1251.1891344909109</v>
      </c>
      <c r="Q207" s="10">
        <f t="shared" si="17"/>
        <v>102.67386326430352</v>
      </c>
      <c r="R207" s="10">
        <f t="shared" si="17"/>
        <v>22522023.061423462</v>
      </c>
      <c r="S207" s="10">
        <f t="shared" si="17"/>
        <v>85885.98586146161</v>
      </c>
      <c r="T207" s="10">
        <f t="shared" si="16"/>
        <v>123153.26000418095</v>
      </c>
      <c r="U207" s="10">
        <f t="shared" si="16"/>
        <v>205970.3554945963</v>
      </c>
      <c r="V207" s="10">
        <f t="shared" si="16"/>
        <v>1670008.5673415661</v>
      </c>
      <c r="W207" s="10">
        <f t="shared" si="16"/>
        <v>37662.402198610842</v>
      </c>
      <c r="X207" s="10">
        <f t="shared" si="15"/>
        <v>3306.5444645142416</v>
      </c>
      <c r="Y207" s="10">
        <f t="shared" si="15"/>
        <v>617164.01043427817</v>
      </c>
      <c r="Z207" s="10">
        <f t="shared" si="15"/>
        <v>20128.970231925963</v>
      </c>
      <c r="AA207" s="20"/>
      <c r="AB207" s="10">
        <v>3368394.6088766926</v>
      </c>
      <c r="AC207" s="10">
        <v>36.368769582542619</v>
      </c>
      <c r="AD207" s="10">
        <v>3.6573449564472574E-2</v>
      </c>
      <c r="AE207" s="10">
        <v>291953.72524118167</v>
      </c>
      <c r="AF207" s="10">
        <v>4837182.4644204928</v>
      </c>
      <c r="AG207" s="10">
        <v>2.825124315620581</v>
      </c>
      <c r="AH207" s="10">
        <v>460383.8090740011</v>
      </c>
      <c r="AI207" s="10">
        <v>14530.696598733512</v>
      </c>
      <c r="AJ207" s="10">
        <v>11915.391369211542</v>
      </c>
      <c r="AK207" s="10">
        <v>14907.355874829535</v>
      </c>
      <c r="AL207" s="10">
        <v>24327.046215088056</v>
      </c>
      <c r="AM207" s="10">
        <v>16758.13715426614</v>
      </c>
      <c r="AN207" s="10">
        <v>449.82444984156672</v>
      </c>
      <c r="AO207" s="10">
        <v>52271732.75524997</v>
      </c>
      <c r="AP207" s="10">
        <v>2766174.5731547922</v>
      </c>
      <c r="AQ207" s="10">
        <v>3916951.6221163077</v>
      </c>
      <c r="AR207" s="10">
        <v>775180.72397645051</v>
      </c>
      <c r="AS207" s="10">
        <v>95151499.563200518</v>
      </c>
      <c r="AT207" s="10">
        <v>140467.33127580956</v>
      </c>
      <c r="AU207" s="10">
        <v>163227.40973591799</v>
      </c>
      <c r="AV207" s="10">
        <v>1165616.1103070946</v>
      </c>
      <c r="AW207" s="10">
        <v>41032.697801386654</v>
      </c>
      <c r="AX207" s="20"/>
      <c r="AY207" s="10">
        <v>-534816.47982758668</v>
      </c>
      <c r="AZ207" s="10">
        <v>29.314113398829843</v>
      </c>
      <c r="BA207" s="10">
        <v>2.4405488706546553E-2</v>
      </c>
      <c r="BB207" s="10">
        <v>171218.58000853608</v>
      </c>
      <c r="BC207" s="10">
        <v>2105696.5769991046</v>
      </c>
      <c r="BD207" s="10">
        <v>1.6791107906060967</v>
      </c>
      <c r="BE207" s="10">
        <v>196350.26226332795</v>
      </c>
      <c r="BF207" s="10">
        <v>8944.1555716197727</v>
      </c>
      <c r="BG207" s="10">
        <v>6500.5588085445552</v>
      </c>
      <c r="BH207" s="10">
        <v>9100.5965142046407</v>
      </c>
      <c r="BI207" s="10">
        <v>14907.154579633356</v>
      </c>
      <c r="BJ207" s="10">
        <v>15506.948019775229</v>
      </c>
      <c r="BK207" s="10">
        <v>347.1505865772632</v>
      </c>
      <c r="BL207" s="10">
        <v>29749709.693826508</v>
      </c>
      <c r="BM207" s="10">
        <v>2680288.5872933306</v>
      </c>
      <c r="BN207" s="10">
        <v>3793798.3621121268</v>
      </c>
      <c r="BO207" s="10">
        <v>569210.36848185421</v>
      </c>
      <c r="BP207" s="10">
        <v>93481490.995858952</v>
      </c>
      <c r="BQ207" s="10">
        <v>102804.92907719871</v>
      </c>
      <c r="BR207" s="10">
        <v>159920.86527140375</v>
      </c>
      <c r="BS207" s="10">
        <v>548452.09987281647</v>
      </c>
      <c r="BT207" s="10">
        <v>20903.727569460691</v>
      </c>
      <c r="BU207" s="20"/>
    </row>
    <row r="208" spans="2:73" x14ac:dyDescent="0.2">
      <c r="B208" s="7" t="s">
        <v>29</v>
      </c>
      <c r="C208" s="11">
        <v>1</v>
      </c>
      <c r="D208" s="19"/>
      <c r="E208" s="8">
        <f t="shared" si="19"/>
        <v>0</v>
      </c>
      <c r="F208" s="8">
        <f t="shared" si="19"/>
        <v>0</v>
      </c>
      <c r="G208" s="8">
        <f t="shared" si="19"/>
        <v>0</v>
      </c>
      <c r="H208" s="8">
        <f t="shared" si="19"/>
        <v>0</v>
      </c>
      <c r="I208" s="8">
        <f t="shared" si="19"/>
        <v>0</v>
      </c>
      <c r="J208" s="8">
        <f t="shared" si="18"/>
        <v>0</v>
      </c>
      <c r="K208" s="8">
        <f t="shared" si="18"/>
        <v>0</v>
      </c>
      <c r="L208" s="8">
        <f t="shared" si="18"/>
        <v>0</v>
      </c>
      <c r="M208" s="8">
        <f t="shared" si="18"/>
        <v>0</v>
      </c>
      <c r="N208" s="8">
        <f t="shared" si="18"/>
        <v>0</v>
      </c>
      <c r="O208" s="8">
        <f t="shared" si="18"/>
        <v>0</v>
      </c>
      <c r="P208" s="8">
        <f t="shared" si="17"/>
        <v>0</v>
      </c>
      <c r="Q208" s="8">
        <f t="shared" si="17"/>
        <v>0</v>
      </c>
      <c r="R208" s="8">
        <f t="shared" si="17"/>
        <v>0</v>
      </c>
      <c r="S208" s="8">
        <f t="shared" si="17"/>
        <v>0</v>
      </c>
      <c r="T208" s="8">
        <f t="shared" si="16"/>
        <v>0</v>
      </c>
      <c r="U208" s="8">
        <f t="shared" si="16"/>
        <v>0</v>
      </c>
      <c r="V208" s="8">
        <f t="shared" si="16"/>
        <v>0</v>
      </c>
      <c r="W208" s="8">
        <f t="shared" si="16"/>
        <v>0</v>
      </c>
      <c r="X208" s="8">
        <f t="shared" si="15"/>
        <v>0</v>
      </c>
      <c r="Y208" s="8">
        <f t="shared" si="15"/>
        <v>0</v>
      </c>
      <c r="Z208" s="8">
        <f t="shared" si="15"/>
        <v>0</v>
      </c>
      <c r="AA208" s="20"/>
      <c r="AB208" s="8">
        <v>-26740.823991379308</v>
      </c>
      <c r="AC208" s="8">
        <v>1.4657056699414917</v>
      </c>
      <c r="AD208" s="8">
        <v>1.2202744353273284E-3</v>
      </c>
      <c r="AE208" s="8">
        <v>8560.9290004268023</v>
      </c>
      <c r="AF208" s="8">
        <v>105284.82884995527</v>
      </c>
      <c r="AG208" s="8">
        <v>8.3955539530304837E-2</v>
      </c>
      <c r="AH208" s="8">
        <v>9817.5131131663984</v>
      </c>
      <c r="AI208" s="8">
        <v>447.20777858098864</v>
      </c>
      <c r="AJ208" s="8">
        <v>325.0279404272278</v>
      </c>
      <c r="AK208" s="8">
        <v>455.02982571023216</v>
      </c>
      <c r="AL208" s="8">
        <v>745.35772898166795</v>
      </c>
      <c r="AM208" s="8">
        <v>775.34740098876114</v>
      </c>
      <c r="AN208" s="8">
        <v>17.357529328863158</v>
      </c>
      <c r="AO208" s="8">
        <v>1487485.4846913256</v>
      </c>
      <c r="AP208" s="8">
        <v>134014.42936466658</v>
      </c>
      <c r="AQ208" s="8">
        <v>189689.91810560631</v>
      </c>
      <c r="AR208" s="8">
        <v>28460.518424092719</v>
      </c>
      <c r="AS208" s="8">
        <v>4674074.5497929482</v>
      </c>
      <c r="AT208" s="8">
        <v>5140.2464538599361</v>
      </c>
      <c r="AU208" s="8">
        <v>7996.0432635701854</v>
      </c>
      <c r="AV208" s="8">
        <v>27422.604993640809</v>
      </c>
      <c r="AW208" s="8">
        <v>1045.186378473034</v>
      </c>
      <c r="AX208" s="20"/>
      <c r="AY208" s="8">
        <v>-26740.823991379308</v>
      </c>
      <c r="AZ208" s="8">
        <v>1.4657056699414917</v>
      </c>
      <c r="BA208" s="8">
        <v>1.2202744353273284E-3</v>
      </c>
      <c r="BB208" s="8">
        <v>8560.9290004268023</v>
      </c>
      <c r="BC208" s="8">
        <v>105284.82884995527</v>
      </c>
      <c r="BD208" s="8">
        <v>8.3955539530304837E-2</v>
      </c>
      <c r="BE208" s="8">
        <v>9817.5131131663984</v>
      </c>
      <c r="BF208" s="8">
        <v>447.20777858098864</v>
      </c>
      <c r="BG208" s="8">
        <v>325.0279404272278</v>
      </c>
      <c r="BH208" s="8">
        <v>455.02982571023216</v>
      </c>
      <c r="BI208" s="8">
        <v>745.35772898166795</v>
      </c>
      <c r="BJ208" s="8">
        <v>775.34740098876114</v>
      </c>
      <c r="BK208" s="8">
        <v>17.357529328863158</v>
      </c>
      <c r="BL208" s="8">
        <v>1487485.4846913256</v>
      </c>
      <c r="BM208" s="8">
        <v>134014.42936466658</v>
      </c>
      <c r="BN208" s="8">
        <v>189689.91810560631</v>
      </c>
      <c r="BO208" s="8">
        <v>28460.518424092719</v>
      </c>
      <c r="BP208" s="8">
        <v>4674074.5497929482</v>
      </c>
      <c r="BQ208" s="8">
        <v>5140.2464538599361</v>
      </c>
      <c r="BR208" s="8">
        <v>7996.0432635701854</v>
      </c>
      <c r="BS208" s="8">
        <v>27422.604993640809</v>
      </c>
      <c r="BT208" s="8">
        <v>1045.186378473034</v>
      </c>
      <c r="BU208" s="20"/>
    </row>
    <row r="209" spans="2:73" x14ac:dyDescent="0.2">
      <c r="B209" s="4" t="s">
        <v>29</v>
      </c>
      <c r="C209" s="12">
        <v>2</v>
      </c>
      <c r="D209" s="19"/>
      <c r="E209" s="9">
        <f t="shared" si="19"/>
        <v>-109864.25015648582</v>
      </c>
      <c r="F209" s="9">
        <f t="shared" si="19"/>
        <v>0.23322672592805604</v>
      </c>
      <c r="G209" s="9">
        <f t="shared" si="19"/>
        <v>5.8435292920753579E-4</v>
      </c>
      <c r="H209" s="9">
        <f t="shared" si="19"/>
        <v>6501.7162095822896</v>
      </c>
      <c r="I209" s="9">
        <f t="shared" si="19"/>
        <v>193339.85138744724</v>
      </c>
      <c r="J209" s="9">
        <f t="shared" si="18"/>
        <v>8.2139832995418133E-2</v>
      </c>
      <c r="K209" s="9">
        <f t="shared" si="18"/>
        <v>25890.158773751667</v>
      </c>
      <c r="L209" s="9">
        <f t="shared" si="18"/>
        <v>346.04867006679308</v>
      </c>
      <c r="M209" s="9">
        <f t="shared" si="18"/>
        <v>283.09679893425869</v>
      </c>
      <c r="N209" s="9">
        <f t="shared" si="18"/>
        <v>359.87729801259945</v>
      </c>
      <c r="O209" s="9">
        <f t="shared" si="18"/>
        <v>360.21922104668761</v>
      </c>
      <c r="P209" s="9">
        <f t="shared" si="17"/>
        <v>-22.854637444904029</v>
      </c>
      <c r="Q209" s="9">
        <f t="shared" si="17"/>
        <v>3.0292440446066422</v>
      </c>
      <c r="R209" s="9">
        <f t="shared" si="17"/>
        <v>-190050.68392439466</v>
      </c>
      <c r="S209" s="9">
        <f t="shared" si="17"/>
        <v>-14988.039927039208</v>
      </c>
      <c r="T209" s="9">
        <f t="shared" si="16"/>
        <v>-21512.655606862565</v>
      </c>
      <c r="U209" s="9">
        <f t="shared" si="16"/>
        <v>8630.2835393762216</v>
      </c>
      <c r="V209" s="9">
        <f t="shared" si="16"/>
        <v>-684627.15156674385</v>
      </c>
      <c r="W209" s="9">
        <f t="shared" si="16"/>
        <v>-7568.1825069666756</v>
      </c>
      <c r="X209" s="9">
        <f t="shared" si="15"/>
        <v>-2656.016545274786</v>
      </c>
      <c r="Y209" s="9">
        <f t="shared" si="15"/>
        <v>43873.449298936524</v>
      </c>
      <c r="Z209" s="9">
        <f t="shared" si="15"/>
        <v>1289.5506581583177</v>
      </c>
      <c r="AA209" s="20"/>
      <c r="AB209" s="9">
        <v>-163345.89813924444</v>
      </c>
      <c r="AC209" s="9">
        <v>3.1646380658110393</v>
      </c>
      <c r="AD209" s="9">
        <v>3.0249017998621925E-3</v>
      </c>
      <c r="AE209" s="9">
        <v>23623.574210435894</v>
      </c>
      <c r="AF209" s="9">
        <v>403909.50908735779</v>
      </c>
      <c r="AG209" s="9">
        <v>0.25005091205602781</v>
      </c>
      <c r="AH209" s="9">
        <v>45525.185000084464</v>
      </c>
      <c r="AI209" s="9">
        <v>1240.4642272287704</v>
      </c>
      <c r="AJ209" s="9">
        <v>933.15267978871429</v>
      </c>
      <c r="AK209" s="9">
        <v>1269.9369494330638</v>
      </c>
      <c r="AL209" s="9">
        <v>1850.9346790100235</v>
      </c>
      <c r="AM209" s="9">
        <v>1527.8401645326182</v>
      </c>
      <c r="AN209" s="9">
        <v>37.744302702332959</v>
      </c>
      <c r="AO209" s="9">
        <v>2784920.2854582565</v>
      </c>
      <c r="AP209" s="9">
        <v>253040.81880229394</v>
      </c>
      <c r="AQ209" s="9">
        <v>357867.18060435005</v>
      </c>
      <c r="AR209" s="9">
        <v>65551.32038756166</v>
      </c>
      <c r="AS209" s="9">
        <v>8663521.9480191525</v>
      </c>
      <c r="AT209" s="9">
        <v>2712.3104007531965</v>
      </c>
      <c r="AU209" s="9">
        <v>13336.069981865585</v>
      </c>
      <c r="AV209" s="9">
        <v>98718.659286218142</v>
      </c>
      <c r="AW209" s="9">
        <v>3379.9234151043856</v>
      </c>
      <c r="AX209" s="20"/>
      <c r="AY209" s="9">
        <v>-53481.647982758615</v>
      </c>
      <c r="AZ209" s="9">
        <v>2.9314113398829833</v>
      </c>
      <c r="BA209" s="9">
        <v>2.4405488706546567E-3</v>
      </c>
      <c r="BB209" s="9">
        <v>17121.858000853605</v>
      </c>
      <c r="BC209" s="9">
        <v>210569.65769991055</v>
      </c>
      <c r="BD209" s="9">
        <v>0.16791107906060967</v>
      </c>
      <c r="BE209" s="9">
        <v>19635.026226332797</v>
      </c>
      <c r="BF209" s="9">
        <v>894.41555716197729</v>
      </c>
      <c r="BG209" s="9">
        <v>650.05588085445561</v>
      </c>
      <c r="BH209" s="9">
        <v>910.05965142046432</v>
      </c>
      <c r="BI209" s="9">
        <v>1490.7154579633359</v>
      </c>
      <c r="BJ209" s="9">
        <v>1550.6948019775223</v>
      </c>
      <c r="BK209" s="9">
        <v>34.715058657726317</v>
      </c>
      <c r="BL209" s="9">
        <v>2974970.9693826512</v>
      </c>
      <c r="BM209" s="9">
        <v>268028.85872933315</v>
      </c>
      <c r="BN209" s="9">
        <v>379379.83621121262</v>
      </c>
      <c r="BO209" s="9">
        <v>56921.036848185438</v>
      </c>
      <c r="BP209" s="9">
        <v>9348149.0995858964</v>
      </c>
      <c r="BQ209" s="9">
        <v>10280.492907719872</v>
      </c>
      <c r="BR209" s="9">
        <v>15992.086527140371</v>
      </c>
      <c r="BS209" s="9">
        <v>54845.209987281618</v>
      </c>
      <c r="BT209" s="9">
        <v>2090.372756946068</v>
      </c>
      <c r="BU209" s="20"/>
    </row>
    <row r="210" spans="2:73" x14ac:dyDescent="0.2">
      <c r="B210" s="4" t="s">
        <v>29</v>
      </c>
      <c r="C210" s="12">
        <v>3</v>
      </c>
      <c r="D210" s="19"/>
      <c r="E210" s="9">
        <f t="shared" si="19"/>
        <v>125000.37967560402</v>
      </c>
      <c r="F210" s="9">
        <f t="shared" si="19"/>
        <v>0.60957761756258311</v>
      </c>
      <c r="G210" s="9">
        <f t="shared" si="19"/>
        <v>1.225288869382302E-3</v>
      </c>
      <c r="H210" s="9">
        <f t="shared" si="19"/>
        <v>12805.119600903399</v>
      </c>
      <c r="I210" s="9">
        <f t="shared" si="19"/>
        <v>333929.13118817017</v>
      </c>
      <c r="J210" s="9">
        <f t="shared" si="18"/>
        <v>0.14111031395162699</v>
      </c>
      <c r="K210" s="9">
        <f t="shared" si="18"/>
        <v>39036.601110718431</v>
      </c>
      <c r="L210" s="9">
        <f t="shared" si="18"/>
        <v>636.31333582118805</v>
      </c>
      <c r="M210" s="9">
        <f t="shared" si="18"/>
        <v>566.60391317288668</v>
      </c>
      <c r="N210" s="9">
        <f t="shared" si="18"/>
        <v>661.55109915789785</v>
      </c>
      <c r="O210" s="9">
        <f t="shared" si="18"/>
        <v>861.34597519953059</v>
      </c>
      <c r="P210" s="9">
        <f t="shared" si="17"/>
        <v>47.28065874439153</v>
      </c>
      <c r="Q210" s="9">
        <f t="shared" si="17"/>
        <v>8.549439950289937</v>
      </c>
      <c r="R210" s="9">
        <f t="shared" si="17"/>
        <v>1066816.4117484055</v>
      </c>
      <c r="S210" s="9">
        <f t="shared" si="17"/>
        <v>-9500.7311156591168</v>
      </c>
      <c r="T210" s="9">
        <f t="shared" si="16"/>
        <v>-13644.07326759398</v>
      </c>
      <c r="U210" s="9">
        <f t="shared" si="16"/>
        <v>19496.141317314308</v>
      </c>
      <c r="V210" s="9">
        <f t="shared" si="16"/>
        <v>-557799.73486062698</v>
      </c>
      <c r="W210" s="9">
        <f t="shared" si="16"/>
        <v>-5080.9050653050308</v>
      </c>
      <c r="X210" s="9">
        <f t="shared" si="15"/>
        <v>-2351.7383842222007</v>
      </c>
      <c r="Y210" s="9">
        <f t="shared" si="15"/>
        <v>75617.767520309702</v>
      </c>
      <c r="Z210" s="9">
        <f t="shared" si="15"/>
        <v>2331.0642915149724</v>
      </c>
      <c r="AA210" s="20"/>
      <c r="AB210" s="9">
        <v>44777.907701466087</v>
      </c>
      <c r="AC210" s="9">
        <v>5.0066946273870556</v>
      </c>
      <c r="AD210" s="9">
        <v>4.8861121753642853E-3</v>
      </c>
      <c r="AE210" s="9">
        <v>38487.906602183815</v>
      </c>
      <c r="AF210" s="9">
        <v>649783.61773803621</v>
      </c>
      <c r="AG210" s="9">
        <v>0.39297693254254146</v>
      </c>
      <c r="AH210" s="9">
        <v>68489.140450217645</v>
      </c>
      <c r="AI210" s="9">
        <v>1977.9366715641543</v>
      </c>
      <c r="AJ210" s="9">
        <v>1541.6877344545703</v>
      </c>
      <c r="AK210" s="9">
        <v>2026.6405762885943</v>
      </c>
      <c r="AL210" s="9">
        <v>3097.4191621445339</v>
      </c>
      <c r="AM210" s="9">
        <v>2373.3228617106761</v>
      </c>
      <c r="AN210" s="9">
        <v>60.622027936879398</v>
      </c>
      <c r="AO210" s="9">
        <v>5529272.8658223804</v>
      </c>
      <c r="AP210" s="9">
        <v>392542.55697834067</v>
      </c>
      <c r="AQ210" s="9">
        <v>555425.6810492248</v>
      </c>
      <c r="AR210" s="9">
        <v>104877.69658959244</v>
      </c>
      <c r="AS210" s="9">
        <v>13464423.91451822</v>
      </c>
      <c r="AT210" s="9">
        <v>10339.834296274779</v>
      </c>
      <c r="AU210" s="9">
        <v>21636.391406488357</v>
      </c>
      <c r="AV210" s="9">
        <v>157885.58250123216</v>
      </c>
      <c r="AW210" s="9">
        <v>5466.6234269340757</v>
      </c>
      <c r="AX210" s="20"/>
      <c r="AY210" s="9">
        <v>-80222.471974137938</v>
      </c>
      <c r="AZ210" s="9">
        <v>4.3971170098244725</v>
      </c>
      <c r="BA210" s="9">
        <v>3.6608233059819834E-3</v>
      </c>
      <c r="BB210" s="9">
        <v>25682.787001280416</v>
      </c>
      <c r="BC210" s="9">
        <v>315854.48654986604</v>
      </c>
      <c r="BD210" s="9">
        <v>0.25186661859091447</v>
      </c>
      <c r="BE210" s="9">
        <v>29452.539339499217</v>
      </c>
      <c r="BF210" s="9">
        <v>1341.6233357429662</v>
      </c>
      <c r="BG210" s="9">
        <v>975.08382128168364</v>
      </c>
      <c r="BH210" s="9">
        <v>1365.0894771306964</v>
      </c>
      <c r="BI210" s="9">
        <v>2236.0731869450033</v>
      </c>
      <c r="BJ210" s="9">
        <v>2326.0422029662845</v>
      </c>
      <c r="BK210" s="9">
        <v>52.072587986589461</v>
      </c>
      <c r="BL210" s="9">
        <v>4462456.4540739749</v>
      </c>
      <c r="BM210" s="9">
        <v>402043.28809399978</v>
      </c>
      <c r="BN210" s="9">
        <v>569069.75431681878</v>
      </c>
      <c r="BO210" s="9">
        <v>85381.555272278129</v>
      </c>
      <c r="BP210" s="9">
        <v>14022223.649378847</v>
      </c>
      <c r="BQ210" s="9">
        <v>15420.73936157981</v>
      </c>
      <c r="BR210" s="9">
        <v>23988.129790710558</v>
      </c>
      <c r="BS210" s="9">
        <v>82267.814980922456</v>
      </c>
      <c r="BT210" s="9">
        <v>3135.5591354191033</v>
      </c>
      <c r="BU210" s="20"/>
    </row>
    <row r="211" spans="2:73" x14ac:dyDescent="0.2">
      <c r="B211" s="4" t="s">
        <v>29</v>
      </c>
      <c r="C211" s="12">
        <v>4</v>
      </c>
      <c r="D211" s="19"/>
      <c r="E211" s="9">
        <f t="shared" si="19"/>
        <v>325569.53555380914</v>
      </c>
      <c r="F211" s="9">
        <f t="shared" si="19"/>
        <v>0.98590752385611058</v>
      </c>
      <c r="G211" s="9">
        <f t="shared" si="19"/>
        <v>1.8661954024150711E-3</v>
      </c>
      <c r="H211" s="9">
        <f t="shared" si="19"/>
        <v>19108.287499164573</v>
      </c>
      <c r="I211" s="9">
        <f t="shared" si="19"/>
        <v>474514.93937489443</v>
      </c>
      <c r="J211" s="9">
        <f t="shared" si="18"/>
        <v>0.20007933199083633</v>
      </c>
      <c r="K211" s="9">
        <f t="shared" si="18"/>
        <v>52183.033987503324</v>
      </c>
      <c r="L211" s="9">
        <f t="shared" si="18"/>
        <v>926.56772013358636</v>
      </c>
      <c r="M211" s="9">
        <f t="shared" si="18"/>
        <v>850.09968386851733</v>
      </c>
      <c r="N211" s="9">
        <f t="shared" si="18"/>
        <v>963.21426402519887</v>
      </c>
      <c r="O211" s="9">
        <f t="shared" si="18"/>
        <v>1362.4447000933756</v>
      </c>
      <c r="P211" s="9">
        <f t="shared" si="17"/>
        <v>117.40934511019168</v>
      </c>
      <c r="Q211" s="9">
        <f t="shared" si="17"/>
        <v>14.069286289213267</v>
      </c>
      <c r="R211" s="9">
        <f t="shared" si="17"/>
        <v>2323556.9681512099</v>
      </c>
      <c r="S211" s="9">
        <f t="shared" si="17"/>
        <v>-4014.5022540783975</v>
      </c>
      <c r="T211" s="9">
        <f t="shared" si="16"/>
        <v>-5777.0396137251519</v>
      </c>
      <c r="U211" s="9">
        <f t="shared" si="16"/>
        <v>30361.535278752446</v>
      </c>
      <c r="V211" s="9">
        <f t="shared" si="16"/>
        <v>-431011.85113348812</v>
      </c>
      <c r="W211" s="9">
        <f t="shared" si="16"/>
        <v>-2594.2115339333468</v>
      </c>
      <c r="X211" s="9">
        <f t="shared" si="15"/>
        <v>-2047.5750705495739</v>
      </c>
      <c r="Y211" s="9">
        <f t="shared" si="15"/>
        <v>107361.32459787306</v>
      </c>
      <c r="Z211" s="9">
        <f t="shared" si="15"/>
        <v>3372.5477163166361</v>
      </c>
      <c r="AA211" s="20"/>
      <c r="AB211" s="9">
        <v>218606.23958829188</v>
      </c>
      <c r="AC211" s="9">
        <v>6.8487302036220772</v>
      </c>
      <c r="AD211" s="9">
        <v>6.7472931437243845E-3</v>
      </c>
      <c r="AE211" s="9">
        <v>53352.003500871782</v>
      </c>
      <c r="AF211" s="9">
        <v>895654.25477471552</v>
      </c>
      <c r="AG211" s="9">
        <v>0.53590149011205568</v>
      </c>
      <c r="AH211" s="9">
        <v>91453.086440168918</v>
      </c>
      <c r="AI211" s="9">
        <v>2715.3988344575409</v>
      </c>
      <c r="AJ211" s="9">
        <v>2150.2114455774285</v>
      </c>
      <c r="AK211" s="9">
        <v>2783.3335668661275</v>
      </c>
      <c r="AL211" s="9">
        <v>4343.8756160200473</v>
      </c>
      <c r="AM211" s="9">
        <v>3218.7989490652362</v>
      </c>
      <c r="AN211" s="9">
        <v>83.499403604665901</v>
      </c>
      <c r="AO211" s="9">
        <v>8273498.9069165122</v>
      </c>
      <c r="AP211" s="9">
        <v>532043.2152045879</v>
      </c>
      <c r="AQ211" s="9">
        <v>752982.63280870009</v>
      </c>
      <c r="AR211" s="9">
        <v>144203.60897512332</v>
      </c>
      <c r="AS211" s="9">
        <v>18265286.348038305</v>
      </c>
      <c r="AT211" s="9">
        <v>17966.774281506398</v>
      </c>
      <c r="AU211" s="9">
        <v>29936.597983731168</v>
      </c>
      <c r="AV211" s="9">
        <v>217051.74457243629</v>
      </c>
      <c r="AW211" s="9">
        <v>7553.293230208772</v>
      </c>
      <c r="AX211" s="20"/>
      <c r="AY211" s="9">
        <v>-106963.29596551723</v>
      </c>
      <c r="AZ211" s="9">
        <v>5.8628226797659666</v>
      </c>
      <c r="BA211" s="9">
        <v>4.8810977413093135E-3</v>
      </c>
      <c r="BB211" s="9">
        <v>34243.716001707209</v>
      </c>
      <c r="BC211" s="9">
        <v>421139.31539982109</v>
      </c>
      <c r="BD211" s="9">
        <v>0.33582215812121935</v>
      </c>
      <c r="BE211" s="9">
        <v>39270.052452665594</v>
      </c>
      <c r="BF211" s="9">
        <v>1788.8311143239546</v>
      </c>
      <c r="BG211" s="9">
        <v>1300.1117617089112</v>
      </c>
      <c r="BH211" s="9">
        <v>1820.1193028409286</v>
      </c>
      <c r="BI211" s="9">
        <v>2981.4309159266718</v>
      </c>
      <c r="BJ211" s="9">
        <v>3101.3896039550445</v>
      </c>
      <c r="BK211" s="9">
        <v>69.430117315452634</v>
      </c>
      <c r="BL211" s="9">
        <v>5949941.9387653023</v>
      </c>
      <c r="BM211" s="9">
        <v>536057.7174586663</v>
      </c>
      <c r="BN211" s="9">
        <v>758759.67242242524</v>
      </c>
      <c r="BO211" s="9">
        <v>113842.07369637088</v>
      </c>
      <c r="BP211" s="9">
        <v>18696298.199171793</v>
      </c>
      <c r="BQ211" s="9">
        <v>20560.985815439744</v>
      </c>
      <c r="BR211" s="9">
        <v>31984.173054280742</v>
      </c>
      <c r="BS211" s="9">
        <v>109690.41997456324</v>
      </c>
      <c r="BT211" s="9">
        <v>4180.7455138921359</v>
      </c>
      <c r="BU211" s="20"/>
    </row>
    <row r="212" spans="2:73" x14ac:dyDescent="0.2">
      <c r="B212" s="4" t="s">
        <v>29</v>
      </c>
      <c r="C212" s="12">
        <v>5</v>
      </c>
      <c r="D212" s="19"/>
      <c r="E212" s="9">
        <f t="shared" si="19"/>
        <v>594729.63933978532</v>
      </c>
      <c r="F212" s="9">
        <f t="shared" si="19"/>
        <v>1.3747268219906372</v>
      </c>
      <c r="G212" s="9">
        <f t="shared" si="19"/>
        <v>2.5207996805898438E-3</v>
      </c>
      <c r="H212" s="9">
        <f t="shared" si="19"/>
        <v>25586.065125485729</v>
      </c>
      <c r="I212" s="9">
        <f t="shared" si="19"/>
        <v>617404.58875061851</v>
      </c>
      <c r="J212" s="9">
        <f t="shared" si="18"/>
        <v>0.2598674786970453</v>
      </c>
      <c r="K212" s="9">
        <f t="shared" si="18"/>
        <v>65356.165424470179</v>
      </c>
      <c r="L212" s="9">
        <f t="shared" si="18"/>
        <v>1220.4375783879832</v>
      </c>
      <c r="M212" s="9">
        <f t="shared" si="18"/>
        <v>1140.7362013571471</v>
      </c>
      <c r="N212" s="9">
        <f t="shared" si="18"/>
        <v>1268.7298286705</v>
      </c>
      <c r="O212" s="9">
        <f t="shared" si="18"/>
        <v>1873.749088996221</v>
      </c>
      <c r="P212" s="9">
        <f t="shared" si="17"/>
        <v>191.40991004948819</v>
      </c>
      <c r="Q212" s="9">
        <f t="shared" si="17"/>
        <v>19.716915069896586</v>
      </c>
      <c r="R212" s="9">
        <f t="shared" si="17"/>
        <v>3602033.1808240162</v>
      </c>
      <c r="S212" s="9">
        <f t="shared" si="17"/>
        <v>2018.1292573021492</v>
      </c>
      <c r="T212" s="9">
        <f t="shared" si="16"/>
        <v>2875.8631755436072</v>
      </c>
      <c r="U212" s="9">
        <f t="shared" si="16"/>
        <v>41705.472831690626</v>
      </c>
      <c r="V212" s="9">
        <f t="shared" si="16"/>
        <v>-285736.57542736083</v>
      </c>
      <c r="W212" s="9">
        <f t="shared" si="16"/>
        <v>1.0593677283141005</v>
      </c>
      <c r="X212" s="9">
        <f t="shared" si="15"/>
        <v>-1622.3581069969805</v>
      </c>
      <c r="Y212" s="9">
        <f t="shared" si="15"/>
        <v>139654.58654424627</v>
      </c>
      <c r="Z212" s="9">
        <f t="shared" si="15"/>
        <v>4437.720762173295</v>
      </c>
      <c r="AA212" s="20"/>
      <c r="AB212" s="9">
        <v>461025.51938288868</v>
      </c>
      <c r="AC212" s="9">
        <v>8.7032551716980979</v>
      </c>
      <c r="AD212" s="9">
        <v>8.6221718572264822E-3</v>
      </c>
      <c r="AE212" s="9">
        <v>68390.71012761975</v>
      </c>
      <c r="AF212" s="9">
        <v>1143828.7330003947</v>
      </c>
      <c r="AG212" s="9">
        <v>0.67964517634856947</v>
      </c>
      <c r="AH212" s="9">
        <v>114443.73099030217</v>
      </c>
      <c r="AI212" s="9">
        <v>3456.4764712929264</v>
      </c>
      <c r="AJ212" s="9">
        <v>2765.8759034932859</v>
      </c>
      <c r="AK212" s="9">
        <v>3543.8789572216601</v>
      </c>
      <c r="AL212" s="9">
        <v>5600.5377339045599</v>
      </c>
      <c r="AM212" s="9">
        <v>4068.1469149932955</v>
      </c>
      <c r="AN212" s="9">
        <v>106.50456171421239</v>
      </c>
      <c r="AO212" s="9">
        <v>11039460.604280643</v>
      </c>
      <c r="AP212" s="9">
        <v>672090.27608063479</v>
      </c>
      <c r="AQ212" s="9">
        <v>951325.4537035753</v>
      </c>
      <c r="AR212" s="9">
        <v>184008.06495215418</v>
      </c>
      <c r="AS212" s="9">
        <v>23084636.173537377</v>
      </c>
      <c r="AT212" s="9">
        <v>25702.291637027993</v>
      </c>
      <c r="AU212" s="9">
        <v>38357.858210853956</v>
      </c>
      <c r="AV212" s="9">
        <v>276767.61151245038</v>
      </c>
      <c r="AW212" s="9">
        <v>9663.6526545384677</v>
      </c>
      <c r="AX212" s="20"/>
      <c r="AY212" s="9">
        <v>-133704.11995689667</v>
      </c>
      <c r="AZ212" s="9">
        <v>7.3285283497074607</v>
      </c>
      <c r="BA212" s="9">
        <v>6.1013721766366383E-3</v>
      </c>
      <c r="BB212" s="9">
        <v>42804.645002134021</v>
      </c>
      <c r="BC212" s="9">
        <v>526424.14424977615</v>
      </c>
      <c r="BD212" s="9">
        <v>0.41977769765152417</v>
      </c>
      <c r="BE212" s="9">
        <v>49087.565565831988</v>
      </c>
      <c r="BF212" s="9">
        <v>2236.0388929049432</v>
      </c>
      <c r="BG212" s="9">
        <v>1625.1397021361388</v>
      </c>
      <c r="BH212" s="9">
        <v>2275.1491285511602</v>
      </c>
      <c r="BI212" s="9">
        <v>3726.7886449083389</v>
      </c>
      <c r="BJ212" s="9">
        <v>3876.7370049438073</v>
      </c>
      <c r="BK212" s="9">
        <v>86.787646644315799</v>
      </c>
      <c r="BL212" s="9">
        <v>7437427.4234566269</v>
      </c>
      <c r="BM212" s="9">
        <v>670072.14682333264</v>
      </c>
      <c r="BN212" s="9">
        <v>948449.59052803169</v>
      </c>
      <c r="BO212" s="9">
        <v>142302.59212046355</v>
      </c>
      <c r="BP212" s="9">
        <v>23370372.748964738</v>
      </c>
      <c r="BQ212" s="9">
        <v>25701.232269299679</v>
      </c>
      <c r="BR212" s="9">
        <v>39980.216317850936</v>
      </c>
      <c r="BS212" s="9">
        <v>137113.02496820412</v>
      </c>
      <c r="BT212" s="9">
        <v>5225.9318923651726</v>
      </c>
      <c r="BU212" s="20"/>
    </row>
    <row r="213" spans="2:73" x14ac:dyDescent="0.2">
      <c r="B213" s="4" t="s">
        <v>29</v>
      </c>
      <c r="C213" s="12">
        <v>6</v>
      </c>
      <c r="D213" s="19"/>
      <c r="E213" s="9">
        <f t="shared" si="19"/>
        <v>795298.79521798901</v>
      </c>
      <c r="F213" s="9">
        <f t="shared" si="19"/>
        <v>1.7510567282841674</v>
      </c>
      <c r="G213" s="9">
        <f t="shared" si="19"/>
        <v>3.1617062136226077E-3</v>
      </c>
      <c r="H213" s="9">
        <f t="shared" si="19"/>
        <v>31889.233023746805</v>
      </c>
      <c r="I213" s="9">
        <f t="shared" si="19"/>
        <v>757990.39693734073</v>
      </c>
      <c r="J213" s="9">
        <f t="shared" si="18"/>
        <v>0.31883649673625414</v>
      </c>
      <c r="K213" s="9">
        <f t="shared" si="18"/>
        <v>78502.598301254911</v>
      </c>
      <c r="L213" s="9">
        <f t="shared" si="18"/>
        <v>1510.6919627003767</v>
      </c>
      <c r="M213" s="9">
        <f t="shared" si="18"/>
        <v>1424.2319720527735</v>
      </c>
      <c r="N213" s="9">
        <f t="shared" si="18"/>
        <v>1570.3929935377969</v>
      </c>
      <c r="O213" s="9">
        <f t="shared" si="18"/>
        <v>2374.8478138900618</v>
      </c>
      <c r="P213" s="9">
        <f t="shared" si="17"/>
        <v>261.53859641528379</v>
      </c>
      <c r="Q213" s="9">
        <f t="shared" si="17"/>
        <v>25.236761408819902</v>
      </c>
      <c r="R213" s="9">
        <f t="shared" si="17"/>
        <v>4858773.737226814</v>
      </c>
      <c r="S213" s="9">
        <f t="shared" si="17"/>
        <v>7504.3581188819371</v>
      </c>
      <c r="T213" s="9">
        <f t="shared" si="16"/>
        <v>10742.896829412086</v>
      </c>
      <c r="U213" s="9">
        <f t="shared" si="16"/>
        <v>52570.866793128691</v>
      </c>
      <c r="V213" s="9">
        <f t="shared" si="16"/>
        <v>-158948.69170025364</v>
      </c>
      <c r="W213" s="9">
        <f t="shared" si="16"/>
        <v>2487.752899099949</v>
      </c>
      <c r="X213" s="9">
        <f t="shared" si="15"/>
        <v>-1318.1947933243937</v>
      </c>
      <c r="Y213" s="9">
        <f t="shared" si="15"/>
        <v>171398.1436218094</v>
      </c>
      <c r="Z213" s="9">
        <f t="shared" si="15"/>
        <v>5479.2041869749473</v>
      </c>
      <c r="AA213" s="20"/>
      <c r="AB213" s="9">
        <v>634853.85126971314</v>
      </c>
      <c r="AC213" s="9">
        <v>10.545290747933112</v>
      </c>
      <c r="AD213" s="9">
        <v>1.0483352825586574E-2</v>
      </c>
      <c r="AE213" s="9">
        <v>83254.807026307637</v>
      </c>
      <c r="AF213" s="9">
        <v>1389699.3700370728</v>
      </c>
      <c r="AG213" s="9">
        <v>0.82256973391808308</v>
      </c>
      <c r="AH213" s="9">
        <v>137407.67698025334</v>
      </c>
      <c r="AI213" s="9">
        <v>4193.9386341863092</v>
      </c>
      <c r="AJ213" s="9">
        <v>3374.3996146161408</v>
      </c>
      <c r="AK213" s="9">
        <v>4300.5719477991897</v>
      </c>
      <c r="AL213" s="9">
        <v>6846.9941877800684</v>
      </c>
      <c r="AM213" s="9">
        <v>4913.6230023478529</v>
      </c>
      <c r="AN213" s="9">
        <v>129.38193738199882</v>
      </c>
      <c r="AO213" s="9">
        <v>13783686.645374764</v>
      </c>
      <c r="AP213" s="9">
        <v>811590.93430688151</v>
      </c>
      <c r="AQ213" s="9">
        <v>1148882.4054630497</v>
      </c>
      <c r="AR213" s="9">
        <v>223333.97733768495</v>
      </c>
      <c r="AS213" s="9">
        <v>27885498.607057441</v>
      </c>
      <c r="AT213" s="9">
        <v>33329.231622259569</v>
      </c>
      <c r="AU213" s="9">
        <v>46658.064788096723</v>
      </c>
      <c r="AV213" s="9">
        <v>335933.77358365431</v>
      </c>
      <c r="AW213" s="9">
        <v>11750.322457813154</v>
      </c>
      <c r="AX213" s="20"/>
      <c r="AY213" s="9">
        <v>-160444.94394827588</v>
      </c>
      <c r="AZ213" s="9">
        <v>8.794234019648945</v>
      </c>
      <c r="BA213" s="9">
        <v>7.3216466119639667E-3</v>
      </c>
      <c r="BB213" s="9">
        <v>51365.574002560832</v>
      </c>
      <c r="BC213" s="9">
        <v>631708.97309973207</v>
      </c>
      <c r="BD213" s="9">
        <v>0.50373323718182894</v>
      </c>
      <c r="BE213" s="9">
        <v>58905.078678998434</v>
      </c>
      <c r="BF213" s="9">
        <v>2683.2466714859324</v>
      </c>
      <c r="BG213" s="9">
        <v>1950.1676425633673</v>
      </c>
      <c r="BH213" s="9">
        <v>2730.1789542613928</v>
      </c>
      <c r="BI213" s="9">
        <v>4472.1463738900065</v>
      </c>
      <c r="BJ213" s="9">
        <v>4652.0844059325691</v>
      </c>
      <c r="BK213" s="9">
        <v>104.14517597317892</v>
      </c>
      <c r="BL213" s="9">
        <v>8924912.9081479497</v>
      </c>
      <c r="BM213" s="9">
        <v>804086.57618799957</v>
      </c>
      <c r="BN213" s="9">
        <v>1138139.5086336376</v>
      </c>
      <c r="BO213" s="9">
        <v>170763.11054455626</v>
      </c>
      <c r="BP213" s="9">
        <v>28044447.298757695</v>
      </c>
      <c r="BQ213" s="9">
        <v>30841.47872315962</v>
      </c>
      <c r="BR213" s="9">
        <v>47976.259581421116</v>
      </c>
      <c r="BS213" s="9">
        <v>164535.62996184491</v>
      </c>
      <c r="BT213" s="9">
        <v>6271.1182708382066</v>
      </c>
      <c r="BU213" s="20"/>
    </row>
    <row r="214" spans="2:73" x14ac:dyDescent="0.2">
      <c r="B214" s="4" t="s">
        <v>29</v>
      </c>
      <c r="C214" s="12">
        <v>7</v>
      </c>
      <c r="D214" s="19"/>
      <c r="E214" s="9">
        <f t="shared" si="19"/>
        <v>1030163.4250500808</v>
      </c>
      <c r="F214" s="9">
        <f t="shared" si="19"/>
        <v>2.1274076199187011</v>
      </c>
      <c r="G214" s="9">
        <f t="shared" si="19"/>
        <v>3.8026421537973847E-3</v>
      </c>
      <c r="H214" s="9">
        <f t="shared" si="19"/>
        <v>38192.636415068017</v>
      </c>
      <c r="I214" s="9">
        <f t="shared" si="19"/>
        <v>898579.67673806578</v>
      </c>
      <c r="J214" s="9">
        <f t="shared" si="18"/>
        <v>0.37780697769246407</v>
      </c>
      <c r="K214" s="9">
        <f t="shared" si="18"/>
        <v>91649.040638221864</v>
      </c>
      <c r="L214" s="9">
        <f t="shared" si="18"/>
        <v>1800.9566284547795</v>
      </c>
      <c r="M214" s="9">
        <f t="shared" si="18"/>
        <v>1707.7390862914067</v>
      </c>
      <c r="N214" s="9">
        <f t="shared" si="18"/>
        <v>1872.0667946831009</v>
      </c>
      <c r="O214" s="9">
        <f t="shared" si="18"/>
        <v>2875.9745680429123</v>
      </c>
      <c r="P214" s="9">
        <f t="shared" si="17"/>
        <v>331.67389260458458</v>
      </c>
      <c r="Q214" s="9">
        <f t="shared" si="17"/>
        <v>30.756957314503296</v>
      </c>
      <c r="R214" s="9">
        <f t="shared" si="17"/>
        <v>6115640.8328996226</v>
      </c>
      <c r="S214" s="9">
        <f t="shared" si="17"/>
        <v>12991.666930262581</v>
      </c>
      <c r="T214" s="9">
        <f t="shared" si="16"/>
        <v>18611.479168681893</v>
      </c>
      <c r="U214" s="9">
        <f t="shared" si="16"/>
        <v>63436.724571066938</v>
      </c>
      <c r="V214" s="9">
        <f t="shared" si="16"/>
        <v>-32121.274994101375</v>
      </c>
      <c r="W214" s="9">
        <f t="shared" si="16"/>
        <v>4975.0303407616375</v>
      </c>
      <c r="X214" s="9">
        <f t="shared" si="15"/>
        <v>-1013.9166322717501</v>
      </c>
      <c r="Y214" s="9">
        <f t="shared" si="15"/>
        <v>203142.46184318286</v>
      </c>
      <c r="Z214" s="9">
        <f t="shared" si="15"/>
        <v>6520.7178203316162</v>
      </c>
      <c r="AA214" s="20"/>
      <c r="AB214" s="9">
        <v>842977.65711042553</v>
      </c>
      <c r="AC214" s="9">
        <v>12.387347309509142</v>
      </c>
      <c r="AD214" s="9">
        <v>1.234456320108868E-2</v>
      </c>
      <c r="AE214" s="9">
        <v>98119.139418055667</v>
      </c>
      <c r="AF214" s="9">
        <v>1635573.4786877527</v>
      </c>
      <c r="AG214" s="9">
        <v>0.96549575440459778</v>
      </c>
      <c r="AH214" s="9">
        <v>160371.63243038667</v>
      </c>
      <c r="AI214" s="9">
        <v>4931.411078521699</v>
      </c>
      <c r="AJ214" s="9">
        <v>3982.9346692820013</v>
      </c>
      <c r="AK214" s="9">
        <v>5057.2755746547264</v>
      </c>
      <c r="AL214" s="9">
        <v>8093.4786709145874</v>
      </c>
      <c r="AM214" s="9">
        <v>5759.1056995259169</v>
      </c>
      <c r="AN214" s="9">
        <v>152.2596626165454</v>
      </c>
      <c r="AO214" s="9">
        <v>16528039.225738904</v>
      </c>
      <c r="AP214" s="9">
        <v>951092.67248292896</v>
      </c>
      <c r="AQ214" s="9">
        <v>1346440.9059079259</v>
      </c>
      <c r="AR214" s="9">
        <v>262660.35353971599</v>
      </c>
      <c r="AS214" s="9">
        <v>32686400.573556542</v>
      </c>
      <c r="AT214" s="9">
        <v>40956.75551778121</v>
      </c>
      <c r="AU214" s="9">
        <v>54958.386212719561</v>
      </c>
      <c r="AV214" s="9">
        <v>395100.69679866865</v>
      </c>
      <c r="AW214" s="9">
        <v>13837.022469642856</v>
      </c>
      <c r="AX214" s="20"/>
      <c r="AY214" s="9">
        <v>-187185.7679396552</v>
      </c>
      <c r="AZ214" s="9">
        <v>10.259939689590441</v>
      </c>
      <c r="BA214" s="9">
        <v>8.5419210472912951E-3</v>
      </c>
      <c r="BB214" s="9">
        <v>59926.503002987651</v>
      </c>
      <c r="BC214" s="9">
        <v>736993.80194968695</v>
      </c>
      <c r="BD214" s="9">
        <v>0.58768877671213371</v>
      </c>
      <c r="BE214" s="9">
        <v>68722.591792164807</v>
      </c>
      <c r="BF214" s="9">
        <v>3130.4544500669194</v>
      </c>
      <c r="BG214" s="9">
        <v>2275.1955829905946</v>
      </c>
      <c r="BH214" s="9">
        <v>3185.2087799716255</v>
      </c>
      <c r="BI214" s="9">
        <v>5217.5041028716751</v>
      </c>
      <c r="BJ214" s="9">
        <v>5427.4318069213323</v>
      </c>
      <c r="BK214" s="9">
        <v>121.5027053020421</v>
      </c>
      <c r="BL214" s="9">
        <v>10412398.392839281</v>
      </c>
      <c r="BM214" s="9">
        <v>938101.00555266638</v>
      </c>
      <c r="BN214" s="9">
        <v>1327829.426739244</v>
      </c>
      <c r="BO214" s="9">
        <v>199223.62896864905</v>
      </c>
      <c r="BP214" s="9">
        <v>32718521.848550644</v>
      </c>
      <c r="BQ214" s="9">
        <v>35981.725177019573</v>
      </c>
      <c r="BR214" s="9">
        <v>55972.302844991311</v>
      </c>
      <c r="BS214" s="9">
        <v>191958.23495548579</v>
      </c>
      <c r="BT214" s="9">
        <v>7316.3046493112397</v>
      </c>
      <c r="BU214" s="20"/>
    </row>
    <row r="215" spans="2:73" x14ac:dyDescent="0.2">
      <c r="B215" s="4" t="s">
        <v>29</v>
      </c>
      <c r="C215" s="12">
        <v>8</v>
      </c>
      <c r="D215" s="19"/>
      <c r="E215" s="9">
        <f t="shared" si="19"/>
        <v>1230732.5809282842</v>
      </c>
      <c r="F215" s="9">
        <f t="shared" si="19"/>
        <v>2.5037375262122215</v>
      </c>
      <c r="G215" s="9">
        <f t="shared" si="19"/>
        <v>4.4435486868301417E-3</v>
      </c>
      <c r="H215" s="9">
        <f t="shared" si="19"/>
        <v>44495.80431332915</v>
      </c>
      <c r="I215" s="9">
        <f t="shared" si="19"/>
        <v>1039165.4849247887</v>
      </c>
      <c r="J215" s="9">
        <f t="shared" si="18"/>
        <v>0.43677599573167247</v>
      </c>
      <c r="K215" s="9">
        <f t="shared" si="18"/>
        <v>104795.47351500666</v>
      </c>
      <c r="L215" s="9">
        <f t="shared" si="18"/>
        <v>2091.2110127671726</v>
      </c>
      <c r="M215" s="9">
        <f t="shared" si="18"/>
        <v>1991.2348569870346</v>
      </c>
      <c r="N215" s="9">
        <f t="shared" si="18"/>
        <v>2173.7299595503969</v>
      </c>
      <c r="O215" s="9">
        <f t="shared" si="18"/>
        <v>3377.0732929367505</v>
      </c>
      <c r="P215" s="9">
        <f t="shared" si="17"/>
        <v>401.80257897038337</v>
      </c>
      <c r="Q215" s="9">
        <f t="shared" si="17"/>
        <v>36.276803653426555</v>
      </c>
      <c r="R215" s="9">
        <f t="shared" si="17"/>
        <v>7372381.3893024214</v>
      </c>
      <c r="S215" s="9">
        <f t="shared" si="17"/>
        <v>18477.895791843301</v>
      </c>
      <c r="T215" s="9">
        <f t="shared" si="16"/>
        <v>26478.512822549557</v>
      </c>
      <c r="U215" s="9">
        <f t="shared" si="16"/>
        <v>74302.118532504886</v>
      </c>
      <c r="V215" s="9">
        <f t="shared" si="16"/>
        <v>94666.608733020723</v>
      </c>
      <c r="W215" s="9">
        <f t="shared" si="16"/>
        <v>7461.7238721333051</v>
      </c>
      <c r="X215" s="9">
        <f t="shared" si="15"/>
        <v>-709.75331859914149</v>
      </c>
      <c r="Y215" s="9">
        <f t="shared" si="15"/>
        <v>234886.01892074605</v>
      </c>
      <c r="Z215" s="9">
        <f t="shared" si="15"/>
        <v>7562.2012451332703</v>
      </c>
      <c r="AA215" s="20"/>
      <c r="AB215" s="9">
        <v>1016805.9889972499</v>
      </c>
      <c r="AC215" s="9">
        <v>14.229382885744155</v>
      </c>
      <c r="AD215" s="9">
        <v>1.4205744169448769E-2</v>
      </c>
      <c r="AE215" s="9">
        <v>112983.23631674357</v>
      </c>
      <c r="AF215" s="9">
        <v>1881444.1157244309</v>
      </c>
      <c r="AG215" s="9">
        <v>1.1084203119741112</v>
      </c>
      <c r="AH215" s="9">
        <v>183335.57842033784</v>
      </c>
      <c r="AI215" s="9">
        <v>5668.8732414150818</v>
      </c>
      <c r="AJ215" s="9">
        <v>4591.4583804048571</v>
      </c>
      <c r="AK215" s="9">
        <v>5813.9685652322542</v>
      </c>
      <c r="AL215" s="9">
        <v>9339.9351247900941</v>
      </c>
      <c r="AM215" s="9">
        <v>6604.5817868804725</v>
      </c>
      <c r="AN215" s="9">
        <v>175.13703828433182</v>
      </c>
      <c r="AO215" s="9">
        <v>19272265.266833026</v>
      </c>
      <c r="AP215" s="9">
        <v>1090593.3307091759</v>
      </c>
      <c r="AQ215" s="9">
        <v>1543997.8576674</v>
      </c>
      <c r="AR215" s="9">
        <v>301986.26592524664</v>
      </c>
      <c r="AS215" s="9">
        <v>37487263.007076606</v>
      </c>
      <c r="AT215" s="9">
        <v>48583.695503012794</v>
      </c>
      <c r="AU215" s="9">
        <v>63258.592789962342</v>
      </c>
      <c r="AV215" s="9">
        <v>454266.85886987252</v>
      </c>
      <c r="AW215" s="9">
        <v>15923.692272917542</v>
      </c>
      <c r="AX215" s="20"/>
      <c r="AY215" s="9">
        <v>-213926.59193103446</v>
      </c>
      <c r="AZ215" s="9">
        <v>11.725645359531933</v>
      </c>
      <c r="BA215" s="9">
        <v>9.7621954826186269E-3</v>
      </c>
      <c r="BB215" s="9">
        <v>68487.432003414418</v>
      </c>
      <c r="BC215" s="9">
        <v>842278.63079964218</v>
      </c>
      <c r="BD215" s="9">
        <v>0.6716443162424387</v>
      </c>
      <c r="BE215" s="9">
        <v>78540.104905331187</v>
      </c>
      <c r="BF215" s="9">
        <v>3577.6622286479092</v>
      </c>
      <c r="BG215" s="9">
        <v>2600.2235234178224</v>
      </c>
      <c r="BH215" s="9">
        <v>3640.2386056818573</v>
      </c>
      <c r="BI215" s="9">
        <v>5962.8618318533436</v>
      </c>
      <c r="BJ215" s="9">
        <v>6202.7792079100891</v>
      </c>
      <c r="BK215" s="9">
        <v>138.86023463090527</v>
      </c>
      <c r="BL215" s="9">
        <v>11899883.877530605</v>
      </c>
      <c r="BM215" s="9">
        <v>1072115.4349173326</v>
      </c>
      <c r="BN215" s="9">
        <v>1517519.3448448505</v>
      </c>
      <c r="BO215" s="9">
        <v>227684.14739274175</v>
      </c>
      <c r="BP215" s="9">
        <v>37392596.398343585</v>
      </c>
      <c r="BQ215" s="9">
        <v>41121.971630879489</v>
      </c>
      <c r="BR215" s="9">
        <v>63968.346108561484</v>
      </c>
      <c r="BS215" s="9">
        <v>219380.83994912647</v>
      </c>
      <c r="BT215" s="9">
        <v>8361.4910277842719</v>
      </c>
      <c r="BU215" s="20"/>
    </row>
    <row r="216" spans="2:73" x14ac:dyDescent="0.2">
      <c r="B216" s="4" t="s">
        <v>29</v>
      </c>
      <c r="C216" s="12">
        <v>9</v>
      </c>
      <c r="D216" s="19"/>
      <c r="E216" s="9">
        <f t="shared" si="19"/>
        <v>1465597.2107603769</v>
      </c>
      <c r="F216" s="9">
        <f t="shared" si="19"/>
        <v>2.8800884178467605</v>
      </c>
      <c r="G216" s="9">
        <f t="shared" si="19"/>
        <v>5.0844846270049135E-3</v>
      </c>
      <c r="H216" s="9">
        <f t="shared" si="19"/>
        <v>50799.20770465034</v>
      </c>
      <c r="I216" s="9">
        <f t="shared" si="19"/>
        <v>1179754.7647255142</v>
      </c>
      <c r="J216" s="9">
        <f t="shared" si="18"/>
        <v>0.4957464766878823</v>
      </c>
      <c r="K216" s="9">
        <f t="shared" si="18"/>
        <v>117941.91585197356</v>
      </c>
      <c r="L216" s="9">
        <f t="shared" si="18"/>
        <v>2381.4756785215714</v>
      </c>
      <c r="M216" s="9">
        <f t="shared" si="18"/>
        <v>2274.7419712256674</v>
      </c>
      <c r="N216" s="9">
        <f t="shared" si="18"/>
        <v>2475.4037606957004</v>
      </c>
      <c r="O216" s="9">
        <f t="shared" si="18"/>
        <v>3878.2000470896</v>
      </c>
      <c r="P216" s="9">
        <f t="shared" si="17"/>
        <v>471.93787515967779</v>
      </c>
      <c r="Q216" s="9">
        <f t="shared" si="17"/>
        <v>41.796999559109963</v>
      </c>
      <c r="R216" s="9">
        <f t="shared" si="17"/>
        <v>8629248.4849752299</v>
      </c>
      <c r="S216" s="9">
        <f t="shared" si="17"/>
        <v>23965.204603223829</v>
      </c>
      <c r="T216" s="9">
        <f t="shared" si="16"/>
        <v>34347.095161817735</v>
      </c>
      <c r="U216" s="9">
        <f t="shared" si="16"/>
        <v>85167.976310443279</v>
      </c>
      <c r="V216" s="9">
        <f t="shared" si="16"/>
        <v>221494.02543917298</v>
      </c>
      <c r="W216" s="9">
        <f t="shared" si="16"/>
        <v>9949.0013137949572</v>
      </c>
      <c r="X216" s="9">
        <f t="shared" si="15"/>
        <v>-405.47515754651977</v>
      </c>
      <c r="Y216" s="9">
        <f t="shared" si="15"/>
        <v>266630.33714211953</v>
      </c>
      <c r="Z216" s="9">
        <f t="shared" si="15"/>
        <v>8603.71487848994</v>
      </c>
      <c r="AA216" s="20"/>
      <c r="AB216" s="9">
        <v>1224929.7948379628</v>
      </c>
      <c r="AC216" s="9">
        <v>16.071439447320191</v>
      </c>
      <c r="AD216" s="9">
        <v>1.6066954544950881E-2</v>
      </c>
      <c r="AE216" s="9">
        <v>127847.56870849164</v>
      </c>
      <c r="AF216" s="9">
        <v>2127318.2243751124</v>
      </c>
      <c r="AG216" s="9">
        <v>1.2513463324606262</v>
      </c>
      <c r="AH216" s="9">
        <v>206299.53387047123</v>
      </c>
      <c r="AI216" s="9">
        <v>6406.3456857504725</v>
      </c>
      <c r="AJ216" s="9">
        <v>5199.993435070719</v>
      </c>
      <c r="AK216" s="9">
        <v>6570.6721920877926</v>
      </c>
      <c r="AL216" s="9">
        <v>10586.419607924616</v>
      </c>
      <c r="AM216" s="9">
        <v>7450.0644840585383</v>
      </c>
      <c r="AN216" s="9">
        <v>198.01476351887845</v>
      </c>
      <c r="AO216" s="9">
        <v>22016617.847197175</v>
      </c>
      <c r="AP216" s="9">
        <v>1230095.0688852237</v>
      </c>
      <c r="AQ216" s="9">
        <v>1741556.3581122768</v>
      </c>
      <c r="AR216" s="9">
        <v>341312.64212727785</v>
      </c>
      <c r="AS216" s="9">
        <v>42288164.973575719</v>
      </c>
      <c r="AT216" s="9">
        <v>56211.219398534435</v>
      </c>
      <c r="AU216" s="9">
        <v>71558.91421458518</v>
      </c>
      <c r="AV216" s="9">
        <v>513433.78208488715</v>
      </c>
      <c r="AW216" s="9">
        <v>18010.392284747253</v>
      </c>
      <c r="AX216" s="20"/>
      <c r="AY216" s="9">
        <v>-240667.41592241407</v>
      </c>
      <c r="AZ216" s="9">
        <v>13.191351029473431</v>
      </c>
      <c r="BA216" s="9">
        <v>1.0982469917945967E-2</v>
      </c>
      <c r="BB216" s="9">
        <v>77048.361003841303</v>
      </c>
      <c r="BC216" s="9">
        <v>947563.45964959823</v>
      </c>
      <c r="BD216" s="9">
        <v>0.75559985577274391</v>
      </c>
      <c r="BE216" s="9">
        <v>88357.618018497669</v>
      </c>
      <c r="BF216" s="9">
        <v>4024.8700072289012</v>
      </c>
      <c r="BG216" s="9">
        <v>2925.2514638450516</v>
      </c>
      <c r="BH216" s="9">
        <v>4095.2684313920922</v>
      </c>
      <c r="BI216" s="9">
        <v>6708.2195608350157</v>
      </c>
      <c r="BJ216" s="9">
        <v>6978.1266088988605</v>
      </c>
      <c r="BK216" s="9">
        <v>156.21776395976849</v>
      </c>
      <c r="BL216" s="9">
        <v>13387369.362221945</v>
      </c>
      <c r="BM216" s="9">
        <v>1206129.8642819999</v>
      </c>
      <c r="BN216" s="9">
        <v>1707209.262950459</v>
      </c>
      <c r="BO216" s="9">
        <v>256144.66581683457</v>
      </c>
      <c r="BP216" s="9">
        <v>42066670.948136546</v>
      </c>
      <c r="BQ216" s="9">
        <v>46262.218084739477</v>
      </c>
      <c r="BR216" s="9">
        <v>71964.3893721317</v>
      </c>
      <c r="BS216" s="9">
        <v>246803.44494276762</v>
      </c>
      <c r="BT216" s="9">
        <v>9406.6774062573131</v>
      </c>
      <c r="BU216" s="20"/>
    </row>
    <row r="217" spans="2:73" x14ac:dyDescent="0.2">
      <c r="B217" s="4" t="s">
        <v>29</v>
      </c>
      <c r="C217" s="12">
        <v>10</v>
      </c>
      <c r="D217" s="19"/>
      <c r="E217" s="9">
        <f t="shared" si="19"/>
        <v>1700461.8405924658</v>
      </c>
      <c r="F217" s="9">
        <f t="shared" si="19"/>
        <v>3.2688867306402685</v>
      </c>
      <c r="G217" s="9">
        <f t="shared" si="19"/>
        <v>5.7390594980376818E-3</v>
      </c>
      <c r="H217" s="9">
        <f t="shared" si="19"/>
        <v>57276.74983791144</v>
      </c>
      <c r="I217" s="9">
        <f t="shared" si="19"/>
        <v>1322640.9424872366</v>
      </c>
      <c r="J217" s="9">
        <f t="shared" si="18"/>
        <v>0.55553316047709</v>
      </c>
      <c r="K217" s="9">
        <f t="shared" si="18"/>
        <v>131115.0378287583</v>
      </c>
      <c r="L217" s="9">
        <f t="shared" si="18"/>
        <v>2675.3352553339646</v>
      </c>
      <c r="M217" s="9">
        <f t="shared" si="18"/>
        <v>2565.3671451712917</v>
      </c>
      <c r="N217" s="9">
        <f t="shared" si="18"/>
        <v>2780.9086890629978</v>
      </c>
      <c r="O217" s="9">
        <f t="shared" si="18"/>
        <v>4389.4764067334345</v>
      </c>
      <c r="P217" s="9">
        <f t="shared" si="17"/>
        <v>545.93183027547184</v>
      </c>
      <c r="Q217" s="9">
        <f t="shared" si="17"/>
        <v>47.444278773033091</v>
      </c>
      <c r="R217" s="9">
        <f t="shared" si="17"/>
        <v>9907598.1583780237</v>
      </c>
      <c r="S217" s="9">
        <f t="shared" si="17"/>
        <v>29996.756164803868</v>
      </c>
      <c r="T217" s="9">
        <f t="shared" si="16"/>
        <v>42998.449265685398</v>
      </c>
      <c r="U217" s="9">
        <f t="shared" si="16"/>
        <v>96511.450046881044</v>
      </c>
      <c r="V217" s="9">
        <f t="shared" si="16"/>
        <v>366729.76816623658</v>
      </c>
      <c r="W217" s="9">
        <f t="shared" si="16"/>
        <v>12543.688305166608</v>
      </c>
      <c r="X217" s="9">
        <f t="shared" si="15"/>
        <v>19.626958626016858</v>
      </c>
      <c r="Y217" s="9">
        <f t="shared" si="15"/>
        <v>298922.8379446824</v>
      </c>
      <c r="Z217" s="9">
        <f t="shared" si="15"/>
        <v>9668.8577157915861</v>
      </c>
      <c r="AA217" s="20"/>
      <c r="AB217" s="9">
        <v>1433053.6006786723</v>
      </c>
      <c r="AC217" s="9">
        <v>17.925943430055195</v>
      </c>
      <c r="AD217" s="9">
        <v>1.7941803851310965E-2</v>
      </c>
      <c r="AE217" s="9">
        <v>142886.03984217951</v>
      </c>
      <c r="AF217" s="9">
        <v>2375489.2309867893</v>
      </c>
      <c r="AG217" s="9">
        <v>1.3950885557801389</v>
      </c>
      <c r="AH217" s="9">
        <v>229290.16896042236</v>
      </c>
      <c r="AI217" s="9">
        <v>7147.4130411438528</v>
      </c>
      <c r="AJ217" s="9">
        <v>5815.6465494435715</v>
      </c>
      <c r="AK217" s="9">
        <v>7331.20694616532</v>
      </c>
      <c r="AL217" s="9">
        <v>11843.05369655012</v>
      </c>
      <c r="AM217" s="9">
        <v>8299.4058401630919</v>
      </c>
      <c r="AN217" s="9">
        <v>221.0195720616648</v>
      </c>
      <c r="AO217" s="9">
        <v>24782453.005291283</v>
      </c>
      <c r="AP217" s="9">
        <v>1370141.0498114699</v>
      </c>
      <c r="AQ217" s="9">
        <v>1939897.6303217507</v>
      </c>
      <c r="AR217" s="9">
        <v>381116.63428780838</v>
      </c>
      <c r="AS217" s="9">
        <v>47107475.26609575</v>
      </c>
      <c r="AT217" s="9">
        <v>63946.152843765987</v>
      </c>
      <c r="AU217" s="9">
        <v>79980.059594327919</v>
      </c>
      <c r="AV217" s="9">
        <v>573148.88788109075</v>
      </c>
      <c r="AW217" s="9">
        <v>20120.721500521933</v>
      </c>
      <c r="AX217" s="20"/>
      <c r="AY217" s="9">
        <v>-267408.2399137934</v>
      </c>
      <c r="AZ217" s="9">
        <v>14.657056699414927</v>
      </c>
      <c r="BA217" s="9">
        <v>1.2202744353273284E-2</v>
      </c>
      <c r="BB217" s="9">
        <v>85609.29000426807</v>
      </c>
      <c r="BC217" s="9">
        <v>1052848.2884995528</v>
      </c>
      <c r="BD217" s="9">
        <v>0.8395553953030489</v>
      </c>
      <c r="BE217" s="9">
        <v>98175.131131664064</v>
      </c>
      <c r="BF217" s="9">
        <v>4472.0777858098882</v>
      </c>
      <c r="BG217" s="9">
        <v>3250.2794042722799</v>
      </c>
      <c r="BH217" s="9">
        <v>4550.2982571023222</v>
      </c>
      <c r="BI217" s="9">
        <v>7453.5772898166852</v>
      </c>
      <c r="BJ217" s="9">
        <v>7753.47400988762</v>
      </c>
      <c r="BK217" s="9">
        <v>173.57529328863171</v>
      </c>
      <c r="BL217" s="9">
        <v>14874854.846913259</v>
      </c>
      <c r="BM217" s="9">
        <v>1340144.293646666</v>
      </c>
      <c r="BN217" s="9">
        <v>1896899.1810560653</v>
      </c>
      <c r="BO217" s="9">
        <v>284605.18424092734</v>
      </c>
      <c r="BP217" s="9">
        <v>46740745.497929513</v>
      </c>
      <c r="BQ217" s="9">
        <v>51402.464538599379</v>
      </c>
      <c r="BR217" s="9">
        <v>79960.432635701902</v>
      </c>
      <c r="BS217" s="9">
        <v>274226.04993640835</v>
      </c>
      <c r="BT217" s="9">
        <v>10451.863784730347</v>
      </c>
      <c r="BU217" s="20"/>
    </row>
    <row r="218" spans="2:73" x14ac:dyDescent="0.2">
      <c r="B218" s="4" t="s">
        <v>29</v>
      </c>
      <c r="C218" s="12">
        <v>11</v>
      </c>
      <c r="D218" s="19"/>
      <c r="E218" s="9">
        <f t="shared" si="19"/>
        <v>1935326.4704245564</v>
      </c>
      <c r="F218" s="9">
        <f t="shared" si="19"/>
        <v>3.6452376222748057</v>
      </c>
      <c r="G218" s="9">
        <f t="shared" si="19"/>
        <v>6.3799954382124484E-3</v>
      </c>
      <c r="H218" s="9">
        <f t="shared" si="19"/>
        <v>63580.153229232586</v>
      </c>
      <c r="I218" s="9">
        <f t="shared" si="19"/>
        <v>1463230.2222879599</v>
      </c>
      <c r="J218" s="9">
        <f t="shared" si="18"/>
        <v>0.6145036414333005</v>
      </c>
      <c r="K218" s="9">
        <f t="shared" si="18"/>
        <v>144261.48016572517</v>
      </c>
      <c r="L218" s="9">
        <f t="shared" si="18"/>
        <v>2965.5999210883638</v>
      </c>
      <c r="M218" s="9">
        <f t="shared" si="18"/>
        <v>2848.8742594099253</v>
      </c>
      <c r="N218" s="9">
        <f t="shared" si="18"/>
        <v>3082.5824902083004</v>
      </c>
      <c r="O218" s="9">
        <f t="shared" si="18"/>
        <v>4890.6031608862831</v>
      </c>
      <c r="P218" s="9">
        <f t="shared" si="17"/>
        <v>616.06712646477536</v>
      </c>
      <c r="Q218" s="9">
        <f t="shared" si="17"/>
        <v>52.964474678716556</v>
      </c>
      <c r="R218" s="9">
        <f t="shared" si="17"/>
        <v>11164465.254050838</v>
      </c>
      <c r="S218" s="9">
        <f t="shared" si="17"/>
        <v>35484.06497618393</v>
      </c>
      <c r="T218" s="9">
        <f t="shared" si="16"/>
        <v>50867.03160495474</v>
      </c>
      <c r="U218" s="9">
        <f t="shared" si="16"/>
        <v>107377.30782481923</v>
      </c>
      <c r="V218" s="9">
        <f t="shared" si="16"/>
        <v>493557.18487238139</v>
      </c>
      <c r="W218" s="9">
        <f t="shared" si="16"/>
        <v>15030.965746828289</v>
      </c>
      <c r="X218" s="9">
        <f t="shared" si="15"/>
        <v>323.90511967868952</v>
      </c>
      <c r="Y218" s="9">
        <f t="shared" si="15"/>
        <v>330667.15616605605</v>
      </c>
      <c r="Z218" s="9">
        <f t="shared" si="15"/>
        <v>10710.37134914825</v>
      </c>
      <c r="AA218" s="20"/>
      <c r="AB218" s="9">
        <v>1641177.4065193841</v>
      </c>
      <c r="AC218" s="9">
        <v>19.767999991631221</v>
      </c>
      <c r="AD218" s="9">
        <v>1.9803014226813066E-2</v>
      </c>
      <c r="AE218" s="9">
        <v>157750.37223392748</v>
      </c>
      <c r="AF218" s="9">
        <v>2621363.3396374686</v>
      </c>
      <c r="AG218" s="9">
        <v>1.5380145762666537</v>
      </c>
      <c r="AH218" s="9">
        <v>252254.12441055567</v>
      </c>
      <c r="AI218" s="9">
        <v>7884.8854854792398</v>
      </c>
      <c r="AJ218" s="9">
        <v>6424.1816041094316</v>
      </c>
      <c r="AK218" s="9">
        <v>8087.9105730208548</v>
      </c>
      <c r="AL218" s="9">
        <v>13089.538179684636</v>
      </c>
      <c r="AM218" s="9">
        <v>9144.888537341154</v>
      </c>
      <c r="AN218" s="9">
        <v>243.89729729621135</v>
      </c>
      <c r="AO218" s="9">
        <v>27526805.585655428</v>
      </c>
      <c r="AP218" s="9">
        <v>1509642.7879875172</v>
      </c>
      <c r="AQ218" s="9">
        <v>2137456.130766626</v>
      </c>
      <c r="AR218" s="9">
        <v>420443.01048983936</v>
      </c>
      <c r="AS218" s="9">
        <v>51908377.232594855</v>
      </c>
      <c r="AT218" s="9">
        <v>71573.676739287621</v>
      </c>
      <c r="AU218" s="9">
        <v>88280.381018950749</v>
      </c>
      <c r="AV218" s="9">
        <v>632315.81109610514</v>
      </c>
      <c r="AW218" s="9">
        <v>22207.421512351633</v>
      </c>
      <c r="AX218" s="20"/>
      <c r="AY218" s="9">
        <v>-294149.06390517234</v>
      </c>
      <c r="AZ218" s="9">
        <v>16.122762369356415</v>
      </c>
      <c r="BA218" s="9">
        <v>1.3423018788600617E-2</v>
      </c>
      <c r="BB218" s="9">
        <v>94170.219004694896</v>
      </c>
      <c r="BC218" s="9">
        <v>1158133.1173495087</v>
      </c>
      <c r="BD218" s="9">
        <v>0.92351093483335323</v>
      </c>
      <c r="BE218" s="9">
        <v>107992.64424483052</v>
      </c>
      <c r="BF218" s="9">
        <v>4919.2855643908761</v>
      </c>
      <c r="BG218" s="9">
        <v>3575.3073446995063</v>
      </c>
      <c r="BH218" s="9">
        <v>5005.3280828125544</v>
      </c>
      <c r="BI218" s="9">
        <v>8198.9350187983528</v>
      </c>
      <c r="BJ218" s="9">
        <v>8528.8214108763786</v>
      </c>
      <c r="BK218" s="9">
        <v>190.93282261749479</v>
      </c>
      <c r="BL218" s="9">
        <v>16362340.331604591</v>
      </c>
      <c r="BM218" s="9">
        <v>1474158.7230113333</v>
      </c>
      <c r="BN218" s="9">
        <v>2086589.0991616712</v>
      </c>
      <c r="BO218" s="9">
        <v>313065.70266502013</v>
      </c>
      <c r="BP218" s="9">
        <v>51414820.047722474</v>
      </c>
      <c r="BQ218" s="9">
        <v>56542.710992459331</v>
      </c>
      <c r="BR218" s="9">
        <v>87956.47589927206</v>
      </c>
      <c r="BS218" s="9">
        <v>301648.65493004909</v>
      </c>
      <c r="BT218" s="9">
        <v>11497.050163203383</v>
      </c>
      <c r="BU218" s="20"/>
    </row>
    <row r="219" spans="2:73" x14ac:dyDescent="0.2">
      <c r="B219" s="4" t="s">
        <v>29</v>
      </c>
      <c r="C219" s="12">
        <v>12</v>
      </c>
      <c r="D219" s="19"/>
      <c r="E219" s="9">
        <f t="shared" si="19"/>
        <v>2135895.6263027615</v>
      </c>
      <c r="F219" s="9">
        <f t="shared" si="19"/>
        <v>4.0215675285683368</v>
      </c>
      <c r="G219" s="9">
        <f t="shared" si="19"/>
        <v>7.0209019712452313E-3</v>
      </c>
      <c r="H219" s="9">
        <f t="shared" si="19"/>
        <v>69883.321127493764</v>
      </c>
      <c r="I219" s="9">
        <f t="shared" si="19"/>
        <v>1603816.0304746835</v>
      </c>
      <c r="J219" s="9">
        <f t="shared" si="18"/>
        <v>0.67347265947250956</v>
      </c>
      <c r="K219" s="9">
        <f t="shared" si="18"/>
        <v>157407.91304250993</v>
      </c>
      <c r="L219" s="9">
        <f t="shared" si="18"/>
        <v>3255.8543054007596</v>
      </c>
      <c r="M219" s="9">
        <f t="shared" si="18"/>
        <v>3132.3700301055542</v>
      </c>
      <c r="N219" s="9">
        <f t="shared" si="18"/>
        <v>3384.2456550755978</v>
      </c>
      <c r="O219" s="9">
        <f t="shared" si="18"/>
        <v>5391.7018857801322</v>
      </c>
      <c r="P219" s="9">
        <f t="shared" si="17"/>
        <v>686.19581283057232</v>
      </c>
      <c r="Q219" s="9">
        <f t="shared" si="17"/>
        <v>58.484321017639843</v>
      </c>
      <c r="R219" s="9">
        <f t="shared" si="17"/>
        <v>12421205.810453646</v>
      </c>
      <c r="S219" s="9">
        <f t="shared" si="17"/>
        <v>40970.293837764766</v>
      </c>
      <c r="T219" s="9">
        <f t="shared" si="16"/>
        <v>58734.065258825198</v>
      </c>
      <c r="U219" s="9">
        <f t="shared" si="16"/>
        <v>118242.70178625762</v>
      </c>
      <c r="V219" s="9">
        <f t="shared" si="16"/>
        <v>620345.06859953701</v>
      </c>
      <c r="W219" s="9">
        <f t="shared" si="16"/>
        <v>17517.65927819995</v>
      </c>
      <c r="X219" s="9">
        <f t="shared" si="15"/>
        <v>628.06843335123267</v>
      </c>
      <c r="Y219" s="9">
        <f t="shared" si="15"/>
        <v>362410.71324361925</v>
      </c>
      <c r="Z219" s="9">
        <f t="shared" si="15"/>
        <v>11751.854773949908</v>
      </c>
      <c r="AA219" s="20"/>
      <c r="AB219" s="9">
        <v>1815005.7384062097</v>
      </c>
      <c r="AC219" s="9">
        <v>21.610035567866241</v>
      </c>
      <c r="AD219" s="9">
        <v>2.1664195195173166E-2</v>
      </c>
      <c r="AE219" s="9">
        <v>172614.46913261546</v>
      </c>
      <c r="AF219" s="9">
        <v>2867233.9766741479</v>
      </c>
      <c r="AG219" s="9">
        <v>1.6809391338361677</v>
      </c>
      <c r="AH219" s="9">
        <v>275218.07040050684</v>
      </c>
      <c r="AI219" s="9">
        <v>8622.3476483726263</v>
      </c>
      <c r="AJ219" s="9">
        <v>7032.7053152322887</v>
      </c>
      <c r="AK219" s="9">
        <v>8844.6035635983862</v>
      </c>
      <c r="AL219" s="9">
        <v>14335.994633560147</v>
      </c>
      <c r="AM219" s="9">
        <v>9990.3646246957142</v>
      </c>
      <c r="AN219" s="9">
        <v>266.77467296399783</v>
      </c>
      <c r="AO219" s="9">
        <v>30271031.626749553</v>
      </c>
      <c r="AP219" s="9">
        <v>1649143.4462137641</v>
      </c>
      <c r="AQ219" s="9">
        <v>2335013.0825261013</v>
      </c>
      <c r="AR219" s="9">
        <v>459768.92287537025</v>
      </c>
      <c r="AS219" s="9">
        <v>56709239.666114941</v>
      </c>
      <c r="AT219" s="9">
        <v>79200.616724519205</v>
      </c>
      <c r="AU219" s="9">
        <v>96580.587596193523</v>
      </c>
      <c r="AV219" s="9">
        <v>691481.97316730919</v>
      </c>
      <c r="AW219" s="9">
        <v>24294.091315626327</v>
      </c>
      <c r="AX219" s="20"/>
      <c r="AY219" s="9">
        <v>-320889.88789655187</v>
      </c>
      <c r="AZ219" s="9">
        <v>17.588468039297904</v>
      </c>
      <c r="BA219" s="9">
        <v>1.4643293223927935E-2</v>
      </c>
      <c r="BB219" s="9">
        <v>102731.14800512169</v>
      </c>
      <c r="BC219" s="9">
        <v>1263417.9461994644</v>
      </c>
      <c r="BD219" s="9">
        <v>1.0074664743636581</v>
      </c>
      <c r="BE219" s="9">
        <v>117810.15735799693</v>
      </c>
      <c r="BF219" s="9">
        <v>5366.4933429718667</v>
      </c>
      <c r="BG219" s="9">
        <v>3900.3352851267346</v>
      </c>
      <c r="BH219" s="9">
        <v>5460.3579085227884</v>
      </c>
      <c r="BI219" s="9">
        <v>8944.2927477800149</v>
      </c>
      <c r="BJ219" s="9">
        <v>9304.1688118651418</v>
      </c>
      <c r="BK219" s="9">
        <v>208.29035194635799</v>
      </c>
      <c r="BL219" s="9">
        <v>17849825.816295907</v>
      </c>
      <c r="BM219" s="9">
        <v>1608173.1523759994</v>
      </c>
      <c r="BN219" s="9">
        <v>2276279.0172672761</v>
      </c>
      <c r="BO219" s="9">
        <v>341526.22108911263</v>
      </c>
      <c r="BP219" s="9">
        <v>56088894.597515404</v>
      </c>
      <c r="BQ219" s="9">
        <v>61682.957446319255</v>
      </c>
      <c r="BR219" s="9">
        <v>95952.519162842291</v>
      </c>
      <c r="BS219" s="9">
        <v>329071.25992368994</v>
      </c>
      <c r="BT219" s="9">
        <v>12542.236541676419</v>
      </c>
      <c r="BU219" s="20"/>
    </row>
    <row r="220" spans="2:73" x14ac:dyDescent="0.2">
      <c r="B220" s="4" t="s">
        <v>29</v>
      </c>
      <c r="C220" s="12">
        <v>13</v>
      </c>
      <c r="D220" s="19"/>
      <c r="E220" s="9">
        <f t="shared" si="19"/>
        <v>2336464.7821809659</v>
      </c>
      <c r="F220" s="9">
        <f t="shared" si="19"/>
        <v>4.3978974348618678</v>
      </c>
      <c r="G220" s="9">
        <f t="shared" si="19"/>
        <v>7.66180850427799E-3</v>
      </c>
      <c r="H220" s="9">
        <f t="shared" si="19"/>
        <v>76186.489025754854</v>
      </c>
      <c r="I220" s="9">
        <f t="shared" si="19"/>
        <v>1744401.8386614076</v>
      </c>
      <c r="J220" s="9">
        <f t="shared" si="18"/>
        <v>0.7324416775117184</v>
      </c>
      <c r="K220" s="9">
        <f t="shared" si="18"/>
        <v>170554.34591929481</v>
      </c>
      <c r="L220" s="9">
        <f t="shared" si="18"/>
        <v>3546.1086897131599</v>
      </c>
      <c r="M220" s="9">
        <f t="shared" si="18"/>
        <v>3415.8658008011807</v>
      </c>
      <c r="N220" s="9">
        <f t="shared" si="18"/>
        <v>3685.9088199429007</v>
      </c>
      <c r="O220" s="9">
        <f t="shared" si="18"/>
        <v>5892.8006106739631</v>
      </c>
      <c r="P220" s="9">
        <f t="shared" si="17"/>
        <v>756.32449919636565</v>
      </c>
      <c r="Q220" s="9">
        <f t="shared" si="17"/>
        <v>64.004167356563187</v>
      </c>
      <c r="R220" s="9">
        <f t="shared" si="17"/>
        <v>13677946.366856441</v>
      </c>
      <c r="S220" s="9">
        <f t="shared" si="17"/>
        <v>46456.522699345369</v>
      </c>
      <c r="T220" s="9">
        <f t="shared" si="16"/>
        <v>66601.098912693094</v>
      </c>
      <c r="U220" s="9">
        <f t="shared" si="16"/>
        <v>129108.09574769577</v>
      </c>
      <c r="V220" s="9">
        <f t="shared" si="16"/>
        <v>747132.95232662559</v>
      </c>
      <c r="W220" s="9">
        <f t="shared" si="16"/>
        <v>20004.352809571617</v>
      </c>
      <c r="X220" s="9">
        <f t="shared" si="15"/>
        <v>932.23174702387769</v>
      </c>
      <c r="Y220" s="9">
        <f t="shared" si="15"/>
        <v>394154.2703211825</v>
      </c>
      <c r="Z220" s="9">
        <f t="shared" si="15"/>
        <v>12793.338198751562</v>
      </c>
      <c r="AA220" s="20"/>
      <c r="AB220" s="9">
        <v>1988834.0702930351</v>
      </c>
      <c r="AC220" s="9">
        <v>23.452071144101261</v>
      </c>
      <c r="AD220" s="9">
        <v>2.352537616353326E-2</v>
      </c>
      <c r="AE220" s="9">
        <v>187478.56603130334</v>
      </c>
      <c r="AF220" s="9">
        <v>3113104.6137108263</v>
      </c>
      <c r="AG220" s="9">
        <v>1.8238636914056812</v>
      </c>
      <c r="AH220" s="9">
        <v>298182.0163904581</v>
      </c>
      <c r="AI220" s="9">
        <v>9359.8098112660118</v>
      </c>
      <c r="AJ220" s="9">
        <v>7641.229026355144</v>
      </c>
      <c r="AK220" s="9">
        <v>9601.2965541759186</v>
      </c>
      <c r="AL220" s="9">
        <v>15582.451087435657</v>
      </c>
      <c r="AM220" s="9">
        <v>10835.840712050271</v>
      </c>
      <c r="AN220" s="9">
        <v>289.65204863178434</v>
      </c>
      <c r="AO220" s="9">
        <v>33015257.667843677</v>
      </c>
      <c r="AP220" s="9">
        <v>1788644.1044400111</v>
      </c>
      <c r="AQ220" s="9">
        <v>2532570.0342855761</v>
      </c>
      <c r="AR220" s="9">
        <v>499094.83526090102</v>
      </c>
      <c r="AS220" s="9">
        <v>61510102.099634998</v>
      </c>
      <c r="AT220" s="9">
        <v>86827.556709750803</v>
      </c>
      <c r="AU220" s="9">
        <v>104880.79417343631</v>
      </c>
      <c r="AV220" s="9">
        <v>750648.13523851323</v>
      </c>
      <c r="AW220" s="9">
        <v>26380.761118901017</v>
      </c>
      <c r="AX220" s="20"/>
      <c r="AY220" s="9">
        <v>-347630.71188793099</v>
      </c>
      <c r="AZ220" s="9">
        <v>19.054173709239393</v>
      </c>
      <c r="BA220" s="9">
        <v>1.586356765925527E-2</v>
      </c>
      <c r="BB220" s="9">
        <v>111292.07700554849</v>
      </c>
      <c r="BC220" s="9">
        <v>1368702.7750494187</v>
      </c>
      <c r="BD220" s="9">
        <v>1.0914220138939628</v>
      </c>
      <c r="BE220" s="9">
        <v>127627.67047116329</v>
      </c>
      <c r="BF220" s="9">
        <v>5813.7011215528519</v>
      </c>
      <c r="BG220" s="9">
        <v>4225.3632255539633</v>
      </c>
      <c r="BH220" s="9">
        <v>5915.3877342330179</v>
      </c>
      <c r="BI220" s="9">
        <v>9689.6504767616934</v>
      </c>
      <c r="BJ220" s="9">
        <v>10079.516212853905</v>
      </c>
      <c r="BK220" s="9">
        <v>225.64788127522115</v>
      </c>
      <c r="BL220" s="9">
        <v>19337311.300987236</v>
      </c>
      <c r="BM220" s="9">
        <v>1742187.5817406657</v>
      </c>
      <c r="BN220" s="9">
        <v>2465968.935372883</v>
      </c>
      <c r="BO220" s="9">
        <v>369986.73951320525</v>
      </c>
      <c r="BP220" s="9">
        <v>60762969.147308372</v>
      </c>
      <c r="BQ220" s="9">
        <v>66823.203900179185</v>
      </c>
      <c r="BR220" s="9">
        <v>103948.56242641243</v>
      </c>
      <c r="BS220" s="9">
        <v>356493.86491733073</v>
      </c>
      <c r="BT220" s="9">
        <v>13587.422920149455</v>
      </c>
      <c r="BU220" s="20"/>
    </row>
    <row r="221" spans="2:73" x14ac:dyDescent="0.2">
      <c r="B221" s="4" t="s">
        <v>29</v>
      </c>
      <c r="C221" s="12">
        <v>14</v>
      </c>
      <c r="D221" s="19"/>
      <c r="E221" s="9">
        <f t="shared" si="19"/>
        <v>2605624.8859669426</v>
      </c>
      <c r="F221" s="9">
        <f t="shared" si="19"/>
        <v>4.7867167329963998</v>
      </c>
      <c r="G221" s="9">
        <f t="shared" si="19"/>
        <v>8.3164127824527714E-3</v>
      </c>
      <c r="H221" s="9">
        <f t="shared" si="19"/>
        <v>82664.266652076069</v>
      </c>
      <c r="I221" s="9">
        <f t="shared" si="19"/>
        <v>1887291.4880371331</v>
      </c>
      <c r="J221" s="9">
        <f t="shared" si="18"/>
        <v>0.79222982421792842</v>
      </c>
      <c r="K221" s="9">
        <f t="shared" si="18"/>
        <v>183727.47735626181</v>
      </c>
      <c r="L221" s="9">
        <f t="shared" si="18"/>
        <v>3839.9785479675602</v>
      </c>
      <c r="M221" s="9">
        <f t="shared" si="18"/>
        <v>3706.5023182898149</v>
      </c>
      <c r="N221" s="9">
        <f t="shared" si="18"/>
        <v>3991.4243845881983</v>
      </c>
      <c r="O221" s="9">
        <f t="shared" si="18"/>
        <v>6404.1049995768262</v>
      </c>
      <c r="P221" s="9">
        <f t="shared" si="17"/>
        <v>830.32506413566807</v>
      </c>
      <c r="Q221" s="9">
        <f t="shared" si="17"/>
        <v>69.651796137246635</v>
      </c>
      <c r="R221" s="9">
        <f t="shared" si="17"/>
        <v>14956422.579529252</v>
      </c>
      <c r="S221" s="9">
        <f t="shared" si="17"/>
        <v>52489.154210725334</v>
      </c>
      <c r="T221" s="9">
        <f t="shared" si="16"/>
        <v>75254.001701961737</v>
      </c>
      <c r="U221" s="9">
        <f t="shared" si="16"/>
        <v>140452.03330063383</v>
      </c>
      <c r="V221" s="9">
        <f t="shared" si="16"/>
        <v>892408.22803279757</v>
      </c>
      <c r="W221" s="9">
        <f t="shared" si="16"/>
        <v>22599.623711233289</v>
      </c>
      <c r="X221" s="9">
        <f t="shared" si="15"/>
        <v>1357.4487105765147</v>
      </c>
      <c r="Y221" s="9">
        <f t="shared" si="15"/>
        <v>426447.53226755589</v>
      </c>
      <c r="Z221" s="9">
        <f t="shared" si="15"/>
        <v>13858.511244608231</v>
      </c>
      <c r="AA221" s="20"/>
      <c r="AB221" s="9">
        <v>2231253.350087632</v>
      </c>
      <c r="AC221" s="9">
        <v>25.306596112177289</v>
      </c>
      <c r="AD221" s="9">
        <v>2.5400254877035369E-2</v>
      </c>
      <c r="AE221" s="9">
        <v>202517.2726580514</v>
      </c>
      <c r="AF221" s="9">
        <v>3361279.0919365073</v>
      </c>
      <c r="AG221" s="9">
        <v>1.9676073776421961</v>
      </c>
      <c r="AH221" s="9">
        <v>321172.66094059142</v>
      </c>
      <c r="AI221" s="9">
        <v>10100.887448101399</v>
      </c>
      <c r="AJ221" s="9">
        <v>8256.8934842710059</v>
      </c>
      <c r="AK221" s="9">
        <v>10361.841944531452</v>
      </c>
      <c r="AL221" s="9">
        <v>16839.113205320176</v>
      </c>
      <c r="AM221" s="9">
        <v>11685.188677978334</v>
      </c>
      <c r="AN221" s="9">
        <v>312.65720674133087</v>
      </c>
      <c r="AO221" s="9">
        <v>35781219.365207814</v>
      </c>
      <c r="AP221" s="9">
        <v>1928691.1653160586</v>
      </c>
      <c r="AQ221" s="9">
        <v>2730912.8551804516</v>
      </c>
      <c r="AR221" s="9">
        <v>538899.29123793205</v>
      </c>
      <c r="AS221" s="9">
        <v>66329451.925134093</v>
      </c>
      <c r="AT221" s="9">
        <v>94563.074065272449</v>
      </c>
      <c r="AU221" s="9">
        <v>113302.05440055917</v>
      </c>
      <c r="AV221" s="9">
        <v>810364.00217852753</v>
      </c>
      <c r="AW221" s="9">
        <v>28491.120543230718</v>
      </c>
      <c r="AX221" s="20"/>
      <c r="AY221" s="9">
        <v>-374371.53587931045</v>
      </c>
      <c r="AZ221" s="9">
        <v>20.519879379180889</v>
      </c>
      <c r="BA221" s="9">
        <v>1.7083842094582597E-2</v>
      </c>
      <c r="BB221" s="9">
        <v>119853.00600597533</v>
      </c>
      <c r="BC221" s="9">
        <v>1473987.6038993741</v>
      </c>
      <c r="BD221" s="9">
        <v>1.1753775534242676</v>
      </c>
      <c r="BE221" s="9">
        <v>137445.18358432961</v>
      </c>
      <c r="BF221" s="9">
        <v>6260.9089001338389</v>
      </c>
      <c r="BG221" s="9">
        <v>4550.3911659811911</v>
      </c>
      <c r="BH221" s="9">
        <v>6370.4175599432538</v>
      </c>
      <c r="BI221" s="9">
        <v>10435.00820574335</v>
      </c>
      <c r="BJ221" s="9">
        <v>10854.863613842666</v>
      </c>
      <c r="BK221" s="9">
        <v>243.00541060408423</v>
      </c>
      <c r="BL221" s="9">
        <v>20824796.785678562</v>
      </c>
      <c r="BM221" s="9">
        <v>1876202.0111053332</v>
      </c>
      <c r="BN221" s="9">
        <v>2655658.8534784899</v>
      </c>
      <c r="BO221" s="9">
        <v>398447.25793729821</v>
      </c>
      <c r="BP221" s="9">
        <v>65437043.697101295</v>
      </c>
      <c r="BQ221" s="9">
        <v>71963.45035403916</v>
      </c>
      <c r="BR221" s="9">
        <v>111944.60568998265</v>
      </c>
      <c r="BS221" s="9">
        <v>383916.46991097165</v>
      </c>
      <c r="BT221" s="9">
        <v>14632.609298622487</v>
      </c>
      <c r="BU221" s="20"/>
    </row>
    <row r="222" spans="2:73" x14ac:dyDescent="0.2">
      <c r="B222" s="4" t="s">
        <v>29</v>
      </c>
      <c r="C222" s="12">
        <v>15</v>
      </c>
      <c r="D222" s="19"/>
      <c r="E222" s="9">
        <f t="shared" si="19"/>
        <v>2806194.0418451461</v>
      </c>
      <c r="F222" s="9">
        <f t="shared" si="19"/>
        <v>5.1630466392899237</v>
      </c>
      <c r="G222" s="9">
        <f t="shared" si="19"/>
        <v>8.9573193154855214E-3</v>
      </c>
      <c r="H222" s="9">
        <f t="shared" si="19"/>
        <v>88967.434550337159</v>
      </c>
      <c r="I222" s="9">
        <f t="shared" si="19"/>
        <v>2027877.2962238553</v>
      </c>
      <c r="J222" s="9">
        <f t="shared" si="18"/>
        <v>0.85119884225713638</v>
      </c>
      <c r="K222" s="9">
        <f t="shared" si="18"/>
        <v>196873.91023304651</v>
      </c>
      <c r="L222" s="9">
        <f t="shared" si="18"/>
        <v>4130.2329322799515</v>
      </c>
      <c r="M222" s="9">
        <f t="shared" si="18"/>
        <v>3989.9980889854423</v>
      </c>
      <c r="N222" s="9">
        <f t="shared" si="18"/>
        <v>4293.0875494555003</v>
      </c>
      <c r="O222" s="9">
        <f t="shared" si="18"/>
        <v>6905.2037244706662</v>
      </c>
      <c r="P222" s="9">
        <f t="shared" si="17"/>
        <v>900.4537505014614</v>
      </c>
      <c r="Q222" s="9">
        <f t="shared" si="17"/>
        <v>75.171642476169836</v>
      </c>
      <c r="R222" s="9">
        <f t="shared" si="17"/>
        <v>16213163.135932051</v>
      </c>
      <c r="S222" s="9">
        <f t="shared" si="17"/>
        <v>57975.383072305704</v>
      </c>
      <c r="T222" s="9">
        <f t="shared" si="16"/>
        <v>83121.035355830099</v>
      </c>
      <c r="U222" s="9">
        <f t="shared" si="16"/>
        <v>151317.42726207193</v>
      </c>
      <c r="V222" s="9">
        <f t="shared" si="16"/>
        <v>1019196.1117598712</v>
      </c>
      <c r="W222" s="9">
        <f t="shared" si="16"/>
        <v>25086.317242604928</v>
      </c>
      <c r="X222" s="9">
        <f t="shared" si="15"/>
        <v>1661.6120242491015</v>
      </c>
      <c r="Y222" s="9">
        <f t="shared" si="15"/>
        <v>458191.08934511896</v>
      </c>
      <c r="Z222" s="9">
        <f t="shared" si="15"/>
        <v>14899.994669409883</v>
      </c>
      <c r="AA222" s="20"/>
      <c r="AB222" s="9">
        <v>2405081.6819744566</v>
      </c>
      <c r="AC222" s="9">
        <v>27.148631688412298</v>
      </c>
      <c r="AD222" s="9">
        <v>2.7261435845395452E-2</v>
      </c>
      <c r="AE222" s="9">
        <v>217381.36955673926</v>
      </c>
      <c r="AF222" s="9">
        <v>3607149.7289731847</v>
      </c>
      <c r="AG222" s="9">
        <v>2.1105319352117093</v>
      </c>
      <c r="AH222" s="9">
        <v>344136.60693054256</v>
      </c>
      <c r="AI222" s="9">
        <v>10838.349610994781</v>
      </c>
      <c r="AJ222" s="9">
        <v>8865.4171953938603</v>
      </c>
      <c r="AK222" s="9">
        <v>11118.534935108981</v>
      </c>
      <c r="AL222" s="9">
        <v>18085.569659195684</v>
      </c>
      <c r="AM222" s="9">
        <v>12530.664765332889</v>
      </c>
      <c r="AN222" s="9">
        <v>335.53458240911726</v>
      </c>
      <c r="AO222" s="9">
        <v>38525445.406301931</v>
      </c>
      <c r="AP222" s="9">
        <v>2068191.823542305</v>
      </c>
      <c r="AQ222" s="9">
        <v>2928469.8069399265</v>
      </c>
      <c r="AR222" s="9">
        <v>578225.2036234627</v>
      </c>
      <c r="AS222" s="9">
        <v>71130314.358654141</v>
      </c>
      <c r="AT222" s="9">
        <v>102190.014050504</v>
      </c>
      <c r="AU222" s="9">
        <v>121602.26097780187</v>
      </c>
      <c r="AV222" s="9">
        <v>869530.16424973134</v>
      </c>
      <c r="AW222" s="9">
        <v>30577.790346505404</v>
      </c>
      <c r="AX222" s="20"/>
      <c r="AY222" s="9">
        <v>-401112.35987068963</v>
      </c>
      <c r="AZ222" s="9">
        <v>21.985585049122374</v>
      </c>
      <c r="BA222" s="9">
        <v>1.8304116529909931E-2</v>
      </c>
      <c r="BB222" s="9">
        <v>128413.9350064021</v>
      </c>
      <c r="BC222" s="9">
        <v>1579272.4327493294</v>
      </c>
      <c r="BD222" s="9">
        <v>1.259333092954573</v>
      </c>
      <c r="BE222" s="9">
        <v>147262.69669749605</v>
      </c>
      <c r="BF222" s="9">
        <v>6708.1166787148295</v>
      </c>
      <c r="BG222" s="9">
        <v>4875.419106408418</v>
      </c>
      <c r="BH222" s="9">
        <v>6825.4473856534805</v>
      </c>
      <c r="BI222" s="9">
        <v>11180.365934725018</v>
      </c>
      <c r="BJ222" s="9">
        <v>11630.211014831428</v>
      </c>
      <c r="BK222" s="9">
        <v>260.36293993294743</v>
      </c>
      <c r="BL222" s="9">
        <v>22312282.27036988</v>
      </c>
      <c r="BM222" s="9">
        <v>2010216.4404699993</v>
      </c>
      <c r="BN222" s="9">
        <v>2845348.7715840964</v>
      </c>
      <c r="BO222" s="9">
        <v>426907.77636139077</v>
      </c>
      <c r="BP222" s="9">
        <v>70111118.24689427</v>
      </c>
      <c r="BQ222" s="9">
        <v>77103.696807899076</v>
      </c>
      <c r="BR222" s="9">
        <v>119940.64895355277</v>
      </c>
      <c r="BS222" s="9">
        <v>411339.07490461238</v>
      </c>
      <c r="BT222" s="9">
        <v>15677.795677095521</v>
      </c>
      <c r="BU222" s="20"/>
    </row>
    <row r="223" spans="2:73" x14ac:dyDescent="0.2">
      <c r="B223" s="4" t="s">
        <v>29</v>
      </c>
      <c r="C223" s="12">
        <v>16</v>
      </c>
      <c r="D223" s="19"/>
      <c r="E223" s="9">
        <f t="shared" si="19"/>
        <v>3041058.6716772346</v>
      </c>
      <c r="F223" s="9">
        <f t="shared" si="19"/>
        <v>5.5393975309244432</v>
      </c>
      <c r="G223" s="9">
        <f t="shared" si="19"/>
        <v>9.5982552556602777E-3</v>
      </c>
      <c r="H223" s="9">
        <f t="shared" si="19"/>
        <v>95270.837941658276</v>
      </c>
      <c r="I223" s="9">
        <f t="shared" si="19"/>
        <v>2168466.576024577</v>
      </c>
      <c r="J223" s="9">
        <f t="shared" si="18"/>
        <v>0.9101693232133452</v>
      </c>
      <c r="K223" s="9">
        <f t="shared" si="18"/>
        <v>210020.35257001329</v>
      </c>
      <c r="L223" s="9">
        <f t="shared" si="18"/>
        <v>4420.4975980343452</v>
      </c>
      <c r="M223" s="9">
        <f t="shared" si="18"/>
        <v>4273.5052032240692</v>
      </c>
      <c r="N223" s="9">
        <f t="shared" si="18"/>
        <v>4594.7613506007938</v>
      </c>
      <c r="O223" s="9">
        <f t="shared" si="18"/>
        <v>7406.3304786235021</v>
      </c>
      <c r="P223" s="9">
        <f t="shared" si="17"/>
        <v>970.58904669076219</v>
      </c>
      <c r="Q223" s="9">
        <f t="shared" si="17"/>
        <v>80.691838381853074</v>
      </c>
      <c r="R223" s="9">
        <f t="shared" si="17"/>
        <v>17470030.231604837</v>
      </c>
      <c r="S223" s="9">
        <f t="shared" si="17"/>
        <v>63462.691883685999</v>
      </c>
      <c r="T223" s="9">
        <f t="shared" si="16"/>
        <v>90989.617695099209</v>
      </c>
      <c r="U223" s="9">
        <f t="shared" si="16"/>
        <v>162183.28504000988</v>
      </c>
      <c r="V223" s="9">
        <f t="shared" si="16"/>
        <v>1146023.5284660459</v>
      </c>
      <c r="W223" s="9">
        <f t="shared" si="16"/>
        <v>27573.594684266587</v>
      </c>
      <c r="X223" s="9">
        <f t="shared" si="15"/>
        <v>1965.8901853016869</v>
      </c>
      <c r="Y223" s="9">
        <f t="shared" si="15"/>
        <v>489935.40756649204</v>
      </c>
      <c r="Z223" s="9">
        <f t="shared" si="15"/>
        <v>15941.508302766539</v>
      </c>
      <c r="AA223" s="20"/>
      <c r="AB223" s="9">
        <v>2613205.4878151654</v>
      </c>
      <c r="AC223" s="9">
        <v>28.990688249988313</v>
      </c>
      <c r="AD223" s="9">
        <v>2.9122646220897538E-2</v>
      </c>
      <c r="AE223" s="9">
        <v>232245.70194848714</v>
      </c>
      <c r="AF223" s="9">
        <v>3853023.8376238621</v>
      </c>
      <c r="AG223" s="9">
        <v>2.2534579556982228</v>
      </c>
      <c r="AH223" s="9">
        <v>367100.56238067569</v>
      </c>
      <c r="AI223" s="9">
        <v>11575.822055330163</v>
      </c>
      <c r="AJ223" s="9">
        <v>9473.9522500597141</v>
      </c>
      <c r="AK223" s="9">
        <v>11875.238561964508</v>
      </c>
      <c r="AL223" s="9">
        <v>19332.054142330191</v>
      </c>
      <c r="AM223" s="9">
        <v>13376.147462510946</v>
      </c>
      <c r="AN223" s="9">
        <v>358.41230764366367</v>
      </c>
      <c r="AO223" s="9">
        <v>41269797.986666046</v>
      </c>
      <c r="AP223" s="9">
        <v>2207693.5617183517</v>
      </c>
      <c r="AQ223" s="9">
        <v>3126028.3073848006</v>
      </c>
      <c r="AR223" s="9">
        <v>617551.57982549339</v>
      </c>
      <c r="AS223" s="9">
        <v>75931216.325153217</v>
      </c>
      <c r="AT223" s="9">
        <v>109817.53794602558</v>
      </c>
      <c r="AU223" s="9">
        <v>129902.58240242467</v>
      </c>
      <c r="AV223" s="9">
        <v>928697.08746474504</v>
      </c>
      <c r="AW223" s="9">
        <v>32664.490358335082</v>
      </c>
      <c r="AX223" s="20"/>
      <c r="AY223" s="9">
        <v>-427853.18386206892</v>
      </c>
      <c r="AZ223" s="9">
        <v>23.45129071906387</v>
      </c>
      <c r="BA223" s="9">
        <v>1.9524390965237261E-2</v>
      </c>
      <c r="BB223" s="9">
        <v>136974.86400682887</v>
      </c>
      <c r="BC223" s="9">
        <v>1684557.2615992848</v>
      </c>
      <c r="BD223" s="9">
        <v>1.3432886324848776</v>
      </c>
      <c r="BE223" s="9">
        <v>157080.2098106624</v>
      </c>
      <c r="BF223" s="9">
        <v>7155.3244572958183</v>
      </c>
      <c r="BG223" s="9">
        <v>5200.4470468356449</v>
      </c>
      <c r="BH223" s="9">
        <v>7280.4772113637146</v>
      </c>
      <c r="BI223" s="9">
        <v>11925.723663706689</v>
      </c>
      <c r="BJ223" s="9">
        <v>12405.558415820184</v>
      </c>
      <c r="BK223" s="9">
        <v>277.72046926181059</v>
      </c>
      <c r="BL223" s="9">
        <v>23799767.755061209</v>
      </c>
      <c r="BM223" s="9">
        <v>2144230.8698346657</v>
      </c>
      <c r="BN223" s="9">
        <v>3035038.6896897014</v>
      </c>
      <c r="BO223" s="9">
        <v>455368.29478548351</v>
      </c>
      <c r="BP223" s="9">
        <v>74785192.796687171</v>
      </c>
      <c r="BQ223" s="9">
        <v>82243.943261758992</v>
      </c>
      <c r="BR223" s="9">
        <v>127936.69221712298</v>
      </c>
      <c r="BS223" s="9">
        <v>438761.679898253</v>
      </c>
      <c r="BT223" s="9">
        <v>16722.982055568544</v>
      </c>
      <c r="BU223" s="20"/>
    </row>
    <row r="224" spans="2:73" x14ac:dyDescent="0.2">
      <c r="B224" s="4" t="s">
        <v>29</v>
      </c>
      <c r="C224" s="12">
        <v>17</v>
      </c>
      <c r="D224" s="19"/>
      <c r="E224" s="9">
        <f t="shared" si="19"/>
        <v>3241627.8275554385</v>
      </c>
      <c r="F224" s="9">
        <f t="shared" si="19"/>
        <v>5.91572743721796</v>
      </c>
      <c r="G224" s="9">
        <f t="shared" si="19"/>
        <v>1.0239161788693055E-2</v>
      </c>
      <c r="H224" s="9">
        <f t="shared" si="19"/>
        <v>101574.00583991935</v>
      </c>
      <c r="I224" s="9">
        <f t="shared" si="19"/>
        <v>2309052.3842112999</v>
      </c>
      <c r="J224" s="9">
        <f t="shared" si="18"/>
        <v>0.9691383412525536</v>
      </c>
      <c r="K224" s="9">
        <f t="shared" si="18"/>
        <v>223166.78544679793</v>
      </c>
      <c r="L224" s="9">
        <f t="shared" si="18"/>
        <v>4710.7519823467364</v>
      </c>
      <c r="M224" s="9">
        <f t="shared" si="18"/>
        <v>4557.0009739196921</v>
      </c>
      <c r="N224" s="9">
        <f t="shared" si="18"/>
        <v>4896.4245154680939</v>
      </c>
      <c r="O224" s="9">
        <f t="shared" si="18"/>
        <v>7907.4292035173403</v>
      </c>
      <c r="P224" s="9">
        <f t="shared" si="17"/>
        <v>1040.7177330565482</v>
      </c>
      <c r="Q224" s="9">
        <f t="shared" si="17"/>
        <v>86.211684720776191</v>
      </c>
      <c r="R224" s="9">
        <f t="shared" si="17"/>
        <v>18726770.788007624</v>
      </c>
      <c r="S224" s="9">
        <f t="shared" si="17"/>
        <v>68948.920745265204</v>
      </c>
      <c r="T224" s="9">
        <f t="shared" si="16"/>
        <v>98856.651348964777</v>
      </c>
      <c r="U224" s="9">
        <f t="shared" si="16"/>
        <v>173048.67900144751</v>
      </c>
      <c r="V224" s="9">
        <f t="shared" si="16"/>
        <v>1272811.4121931344</v>
      </c>
      <c r="W224" s="9">
        <f t="shared" si="16"/>
        <v>30060.288215638153</v>
      </c>
      <c r="X224" s="9">
        <f t="shared" si="16"/>
        <v>2270.0534989741573</v>
      </c>
      <c r="Y224" s="9">
        <f t="shared" si="16"/>
        <v>521678.96464405482</v>
      </c>
      <c r="Z224" s="9">
        <f t="shared" si="16"/>
        <v>16982.991727568169</v>
      </c>
      <c r="AA224" s="20"/>
      <c r="AB224" s="9">
        <v>2787033.8197019901</v>
      </c>
      <c r="AC224" s="9">
        <v>30.832723826223315</v>
      </c>
      <c r="AD224" s="9">
        <v>3.0983827189257629E-2</v>
      </c>
      <c r="AE224" s="9">
        <v>247109.79884717497</v>
      </c>
      <c r="AF224" s="9">
        <v>4098894.4746605391</v>
      </c>
      <c r="AG224" s="9">
        <v>2.3963825132677354</v>
      </c>
      <c r="AH224" s="9">
        <v>390064.50837062678</v>
      </c>
      <c r="AI224" s="9">
        <v>12313.284218223544</v>
      </c>
      <c r="AJ224" s="9">
        <v>10082.475961182567</v>
      </c>
      <c r="AK224" s="9">
        <v>12631.931552542039</v>
      </c>
      <c r="AL224" s="9">
        <v>20578.510596205695</v>
      </c>
      <c r="AM224" s="9">
        <v>14221.623549865499</v>
      </c>
      <c r="AN224" s="9">
        <v>381.28968331144995</v>
      </c>
      <c r="AO224" s="9">
        <v>44014024.027760163</v>
      </c>
      <c r="AP224" s="9">
        <v>2347194.2199445972</v>
      </c>
      <c r="AQ224" s="9">
        <v>3323585.2591442736</v>
      </c>
      <c r="AR224" s="9">
        <v>656877.49221102381</v>
      </c>
      <c r="AS224" s="9">
        <v>80732078.758673251</v>
      </c>
      <c r="AT224" s="9">
        <v>117444.47793125713</v>
      </c>
      <c r="AU224" s="9">
        <v>138202.78897966738</v>
      </c>
      <c r="AV224" s="9">
        <v>987863.24953594897</v>
      </c>
      <c r="AW224" s="9">
        <v>34751.160161609761</v>
      </c>
      <c r="AX224" s="20"/>
      <c r="AY224" s="9">
        <v>-454594.00785344839</v>
      </c>
      <c r="AZ224" s="9">
        <v>24.916996389005355</v>
      </c>
      <c r="BA224" s="9">
        <v>2.0744665400564574E-2</v>
      </c>
      <c r="BB224" s="9">
        <v>145535.79300725562</v>
      </c>
      <c r="BC224" s="9">
        <v>1789842.0904492394</v>
      </c>
      <c r="BD224" s="9">
        <v>1.4272441720151818</v>
      </c>
      <c r="BE224" s="9">
        <v>166897.72292382884</v>
      </c>
      <c r="BF224" s="9">
        <v>7602.5322358768071</v>
      </c>
      <c r="BG224" s="9">
        <v>5525.4749872628745</v>
      </c>
      <c r="BH224" s="9">
        <v>7735.507037073945</v>
      </c>
      <c r="BI224" s="9">
        <v>12671.081392688355</v>
      </c>
      <c r="BJ224" s="9">
        <v>13180.90581680895</v>
      </c>
      <c r="BK224" s="9">
        <v>295.07799859067376</v>
      </c>
      <c r="BL224" s="9">
        <v>25287253.239752539</v>
      </c>
      <c r="BM224" s="9">
        <v>2278245.299199332</v>
      </c>
      <c r="BN224" s="9">
        <v>3224728.6077953088</v>
      </c>
      <c r="BO224" s="9">
        <v>483828.8132095763</v>
      </c>
      <c r="BP224" s="9">
        <v>79459267.346480116</v>
      </c>
      <c r="BQ224" s="9">
        <v>87384.189715618981</v>
      </c>
      <c r="BR224" s="9">
        <v>135932.73548069323</v>
      </c>
      <c r="BS224" s="9">
        <v>466184.28489189415</v>
      </c>
      <c r="BT224" s="9">
        <v>17768.168434041592</v>
      </c>
      <c r="BU224" s="20"/>
    </row>
    <row r="225" spans="2:73" x14ac:dyDescent="0.2">
      <c r="B225" s="4" t="s">
        <v>29</v>
      </c>
      <c r="C225" s="12">
        <v>18</v>
      </c>
      <c r="D225" s="19"/>
      <c r="E225" s="9">
        <f t="shared" si="19"/>
        <v>3476492.4573875316</v>
      </c>
      <c r="F225" s="9">
        <f t="shared" si="19"/>
        <v>6.2920783288525115</v>
      </c>
      <c r="G225" s="9">
        <f t="shared" si="19"/>
        <v>1.088009772886785E-2</v>
      </c>
      <c r="H225" s="9">
        <f t="shared" si="19"/>
        <v>107877.40923124066</v>
      </c>
      <c r="I225" s="9">
        <f t="shared" si="19"/>
        <v>2449641.6640120274</v>
      </c>
      <c r="J225" s="9">
        <f t="shared" si="18"/>
        <v>1.0281088222087646</v>
      </c>
      <c r="K225" s="9">
        <f t="shared" si="18"/>
        <v>236313.22778376503</v>
      </c>
      <c r="L225" s="9">
        <f t="shared" si="18"/>
        <v>5001.016648101142</v>
      </c>
      <c r="M225" s="9">
        <f t="shared" si="18"/>
        <v>4840.5080881583335</v>
      </c>
      <c r="N225" s="9">
        <f t="shared" si="18"/>
        <v>5198.0983166134001</v>
      </c>
      <c r="O225" s="9">
        <f t="shared" si="18"/>
        <v>8408.5559576702035</v>
      </c>
      <c r="P225" s="9">
        <f t="shared" si="17"/>
        <v>1110.8530292458636</v>
      </c>
      <c r="Q225" s="9">
        <f t="shared" si="17"/>
        <v>91.73188062645994</v>
      </c>
      <c r="R225" s="9">
        <f t="shared" si="17"/>
        <v>19983637.883680467</v>
      </c>
      <c r="S225" s="9">
        <f t="shared" si="17"/>
        <v>74436.229556647595</v>
      </c>
      <c r="T225" s="9">
        <f t="shared" si="16"/>
        <v>106725.23368823901</v>
      </c>
      <c r="U225" s="9">
        <f t="shared" si="16"/>
        <v>183914.53677938657</v>
      </c>
      <c r="V225" s="9">
        <f t="shared" si="16"/>
        <v>1399638.8288993239</v>
      </c>
      <c r="W225" s="9">
        <f t="shared" si="16"/>
        <v>32547.565657299914</v>
      </c>
      <c r="X225" s="9">
        <f t="shared" si="16"/>
        <v>2574.3316600270045</v>
      </c>
      <c r="Y225" s="9">
        <f t="shared" si="16"/>
        <v>553423.28286542895</v>
      </c>
      <c r="Z225" s="9">
        <f t="shared" si="16"/>
        <v>18024.505360924879</v>
      </c>
      <c r="AA225" s="20"/>
      <c r="AB225" s="9">
        <v>2995157.625542704</v>
      </c>
      <c r="AC225" s="9">
        <v>32.674780387799366</v>
      </c>
      <c r="AD225" s="9">
        <v>3.2845037564759753E-2</v>
      </c>
      <c r="AE225" s="9">
        <v>261974.13123892318</v>
      </c>
      <c r="AF225" s="9">
        <v>4344768.5833112225</v>
      </c>
      <c r="AG225" s="9">
        <v>2.5393085337542516</v>
      </c>
      <c r="AH225" s="9">
        <v>413028.46382076031</v>
      </c>
      <c r="AI225" s="9">
        <v>13050.756662558939</v>
      </c>
      <c r="AJ225" s="9">
        <v>10691.011015848433</v>
      </c>
      <c r="AK225" s="9">
        <v>13388.635179397579</v>
      </c>
      <c r="AL225" s="9">
        <v>21824.995079340224</v>
      </c>
      <c r="AM225" s="9">
        <v>15067.106247043572</v>
      </c>
      <c r="AN225" s="9">
        <v>404.16740854599675</v>
      </c>
      <c r="AO225" s="9">
        <v>46758376.608124331</v>
      </c>
      <c r="AP225" s="9">
        <v>2486695.9581206464</v>
      </c>
      <c r="AQ225" s="9">
        <v>3521143.7595891524</v>
      </c>
      <c r="AR225" s="9">
        <v>696203.86841305543</v>
      </c>
      <c r="AS225" s="9">
        <v>85532980.7251724</v>
      </c>
      <c r="AT225" s="9">
        <v>125072.0018267788</v>
      </c>
      <c r="AU225" s="9">
        <v>146503.11040429032</v>
      </c>
      <c r="AV225" s="9">
        <v>1047030.1727509637</v>
      </c>
      <c r="AW225" s="9">
        <v>36837.860173439491</v>
      </c>
      <c r="AX225" s="20"/>
      <c r="AY225" s="9">
        <v>-481334.83184482751</v>
      </c>
      <c r="AZ225" s="9">
        <v>26.382702058946855</v>
      </c>
      <c r="BA225" s="9">
        <v>2.1964939835891904E-2</v>
      </c>
      <c r="BB225" s="9">
        <v>154096.72200768252</v>
      </c>
      <c r="BC225" s="9">
        <v>1895126.9192991951</v>
      </c>
      <c r="BD225" s="9">
        <v>1.5111997115454869</v>
      </c>
      <c r="BE225" s="9">
        <v>176715.23603699528</v>
      </c>
      <c r="BF225" s="9">
        <v>8049.7400144577969</v>
      </c>
      <c r="BG225" s="9">
        <v>5850.5029276900996</v>
      </c>
      <c r="BH225" s="9">
        <v>8190.536862784179</v>
      </c>
      <c r="BI225" s="9">
        <v>13416.439121670021</v>
      </c>
      <c r="BJ225" s="9">
        <v>13956.253217797708</v>
      </c>
      <c r="BK225" s="9">
        <v>312.43552791953681</v>
      </c>
      <c r="BL225" s="9">
        <v>26774738.724443864</v>
      </c>
      <c r="BM225" s="9">
        <v>2412259.7285639988</v>
      </c>
      <c r="BN225" s="9">
        <v>3414418.5259009134</v>
      </c>
      <c r="BO225" s="9">
        <v>512289.33163366886</v>
      </c>
      <c r="BP225" s="9">
        <v>84133341.896273077</v>
      </c>
      <c r="BQ225" s="9">
        <v>92524.436169478882</v>
      </c>
      <c r="BR225" s="9">
        <v>143928.77874426331</v>
      </c>
      <c r="BS225" s="9">
        <v>493606.88988553477</v>
      </c>
      <c r="BT225" s="9">
        <v>18813.354812514612</v>
      </c>
      <c r="BU225" s="20"/>
    </row>
    <row r="226" spans="2:73" x14ac:dyDescent="0.2">
      <c r="B226" s="4" t="s">
        <v>29</v>
      </c>
      <c r="C226" s="12">
        <v>19</v>
      </c>
      <c r="D226" s="19"/>
      <c r="E226" s="9">
        <f t="shared" si="19"/>
        <v>3711357.0872196229</v>
      </c>
      <c r="F226" s="9">
        <f t="shared" si="19"/>
        <v>6.6808766416460372</v>
      </c>
      <c r="G226" s="9">
        <f t="shared" si="19"/>
        <v>1.1534672599900615E-2</v>
      </c>
      <c r="H226" s="9">
        <f t="shared" si="19"/>
        <v>114354.95136450179</v>
      </c>
      <c r="I226" s="9">
        <f t="shared" si="19"/>
        <v>2592527.8417737493</v>
      </c>
      <c r="J226" s="9">
        <f t="shared" si="18"/>
        <v>1.0878955059979734</v>
      </c>
      <c r="K226" s="9">
        <f t="shared" si="18"/>
        <v>249486.34976054993</v>
      </c>
      <c r="L226" s="9">
        <f t="shared" si="18"/>
        <v>5294.876224913538</v>
      </c>
      <c r="M226" s="9">
        <f t="shared" si="18"/>
        <v>5131.1332621039573</v>
      </c>
      <c r="N226" s="9">
        <f t="shared" si="18"/>
        <v>5503.6032449807044</v>
      </c>
      <c r="O226" s="9">
        <f t="shared" si="18"/>
        <v>8919.8323173140416</v>
      </c>
      <c r="P226" s="9">
        <f t="shared" si="17"/>
        <v>1184.8469843616531</v>
      </c>
      <c r="Q226" s="9">
        <f t="shared" si="17"/>
        <v>97.379159840383238</v>
      </c>
      <c r="R226" s="9">
        <f t="shared" si="17"/>
        <v>21261987.55708326</v>
      </c>
      <c r="S226" s="9">
        <f t="shared" si="17"/>
        <v>80467.781118227169</v>
      </c>
      <c r="T226" s="9">
        <f t="shared" si="16"/>
        <v>115376.58779210411</v>
      </c>
      <c r="U226" s="9">
        <f t="shared" si="16"/>
        <v>195258.01051582454</v>
      </c>
      <c r="V226" s="9">
        <f t="shared" si="16"/>
        <v>1544874.5716264546</v>
      </c>
      <c r="W226" s="9">
        <f t="shared" si="16"/>
        <v>35142.252648671594</v>
      </c>
      <c r="X226" s="9">
        <f t="shared" si="16"/>
        <v>2999.4337761996139</v>
      </c>
      <c r="Y226" s="9">
        <f t="shared" si="16"/>
        <v>585715.7836679921</v>
      </c>
      <c r="Z226" s="9">
        <f t="shared" si="16"/>
        <v>19089.648198226521</v>
      </c>
      <c r="AA226" s="20"/>
      <c r="AB226" s="9">
        <v>3203281.4313834161</v>
      </c>
      <c r="AC226" s="9">
        <v>34.529284370534377</v>
      </c>
      <c r="AD226" s="9">
        <v>3.4719886871119841E-2</v>
      </c>
      <c r="AE226" s="9">
        <v>277012.60237261106</v>
      </c>
      <c r="AF226" s="9">
        <v>4592939.5899228994</v>
      </c>
      <c r="AG226" s="9">
        <v>2.6830507570737647</v>
      </c>
      <c r="AH226" s="9">
        <v>436019.09891071147</v>
      </c>
      <c r="AI226" s="9">
        <v>13791.82401795232</v>
      </c>
      <c r="AJ226" s="9">
        <v>11306.664130221288</v>
      </c>
      <c r="AK226" s="9">
        <v>14149.16993347511</v>
      </c>
      <c r="AL226" s="9">
        <v>23081.62916796573</v>
      </c>
      <c r="AM226" s="9">
        <v>15916.447603148126</v>
      </c>
      <c r="AN226" s="9">
        <v>427.17221708878321</v>
      </c>
      <c r="AO226" s="9">
        <v>49524211.766218454</v>
      </c>
      <c r="AP226" s="9">
        <v>2626741.9390468928</v>
      </c>
      <c r="AQ226" s="9">
        <v>3719485.0317986263</v>
      </c>
      <c r="AR226" s="9">
        <v>736007.86057358608</v>
      </c>
      <c r="AS226" s="9">
        <v>90352291.017692477</v>
      </c>
      <c r="AT226" s="9">
        <v>132806.93527201042</v>
      </c>
      <c r="AU226" s="9">
        <v>154924.25578403307</v>
      </c>
      <c r="AV226" s="9">
        <v>1106745.2785471675</v>
      </c>
      <c r="AW226" s="9">
        <v>38948.189389214174</v>
      </c>
      <c r="AX226" s="20"/>
      <c r="AY226" s="9">
        <v>-508075.65583620692</v>
      </c>
      <c r="AZ226" s="9">
        <v>27.84840772888834</v>
      </c>
      <c r="BA226" s="9">
        <v>2.3185214271219227E-2</v>
      </c>
      <c r="BB226" s="9">
        <v>162657.65100810927</v>
      </c>
      <c r="BC226" s="9">
        <v>2000411.7481491498</v>
      </c>
      <c r="BD226" s="9">
        <v>1.5951552510757914</v>
      </c>
      <c r="BE226" s="9">
        <v>186532.74915016154</v>
      </c>
      <c r="BF226" s="9">
        <v>8496.947793038782</v>
      </c>
      <c r="BG226" s="9">
        <v>6175.530868117331</v>
      </c>
      <c r="BH226" s="9">
        <v>8645.5666884944058</v>
      </c>
      <c r="BI226" s="9">
        <v>14161.796850651688</v>
      </c>
      <c r="BJ226" s="9">
        <v>14731.600618786473</v>
      </c>
      <c r="BK226" s="9">
        <v>329.79305724839998</v>
      </c>
      <c r="BL226" s="9">
        <v>28262224.209135193</v>
      </c>
      <c r="BM226" s="9">
        <v>2546274.1579286656</v>
      </c>
      <c r="BN226" s="9">
        <v>3604108.4440065222</v>
      </c>
      <c r="BO226" s="9">
        <v>540749.85005776153</v>
      </c>
      <c r="BP226" s="9">
        <v>88807416.446066022</v>
      </c>
      <c r="BQ226" s="9">
        <v>97664.682623338827</v>
      </c>
      <c r="BR226" s="9">
        <v>151924.82200783346</v>
      </c>
      <c r="BS226" s="9">
        <v>521029.49487917544</v>
      </c>
      <c r="BT226" s="9">
        <v>19858.541190987653</v>
      </c>
      <c r="BU226" s="20"/>
    </row>
    <row r="227" spans="2:73" x14ac:dyDescent="0.2">
      <c r="B227" s="5" t="s">
        <v>29</v>
      </c>
      <c r="C227" s="13">
        <v>20</v>
      </c>
      <c r="D227" s="19"/>
      <c r="E227" s="10">
        <f t="shared" si="19"/>
        <v>3946221.71705171</v>
      </c>
      <c r="F227" s="10">
        <f t="shared" si="19"/>
        <v>7.0572275332805354</v>
      </c>
      <c r="G227" s="10">
        <f t="shared" si="19"/>
        <v>1.2175608540075364E-2</v>
      </c>
      <c r="H227" s="10">
        <f t="shared" si="19"/>
        <v>120658.35475582277</v>
      </c>
      <c r="I227" s="10">
        <f t="shared" si="19"/>
        <v>2733117.1215744717</v>
      </c>
      <c r="J227" s="10">
        <f t="shared" si="18"/>
        <v>1.1468659869541811</v>
      </c>
      <c r="K227" s="10">
        <f t="shared" si="18"/>
        <v>262632.79209751653</v>
      </c>
      <c r="L227" s="10">
        <f t="shared" si="18"/>
        <v>5585.1408906679299</v>
      </c>
      <c r="M227" s="10">
        <f t="shared" si="18"/>
        <v>5414.6403763425851</v>
      </c>
      <c r="N227" s="10">
        <f t="shared" si="18"/>
        <v>5805.2770461259952</v>
      </c>
      <c r="O227" s="10">
        <f t="shared" si="18"/>
        <v>9420.9590714668811</v>
      </c>
      <c r="P227" s="10">
        <f t="shared" si="17"/>
        <v>1254.9822805509521</v>
      </c>
      <c r="Q227" s="10">
        <f t="shared" si="17"/>
        <v>102.89935574606631</v>
      </c>
      <c r="R227" s="10">
        <f t="shared" si="17"/>
        <v>22518854.652756047</v>
      </c>
      <c r="S227" s="10">
        <f t="shared" si="17"/>
        <v>85955.089929608628</v>
      </c>
      <c r="T227" s="10">
        <f t="shared" si="16"/>
        <v>123245.17013137368</v>
      </c>
      <c r="U227" s="10">
        <f t="shared" si="16"/>
        <v>206123.86829376244</v>
      </c>
      <c r="V227" s="10">
        <f t="shared" si="16"/>
        <v>1671701.9883325398</v>
      </c>
      <c r="W227" s="10">
        <f t="shared" si="16"/>
        <v>37629.530090333181</v>
      </c>
      <c r="X227" s="10">
        <f t="shared" si="16"/>
        <v>3303.7119372520538</v>
      </c>
      <c r="Y227" s="10">
        <f t="shared" si="16"/>
        <v>617460.10188936477</v>
      </c>
      <c r="Z227" s="10">
        <f t="shared" si="16"/>
        <v>20131.161831583162</v>
      </c>
      <c r="AA227" s="20"/>
      <c r="AB227" s="10">
        <v>3411405.2372241234</v>
      </c>
      <c r="AC227" s="10">
        <v>36.371340932110378</v>
      </c>
      <c r="AD227" s="10">
        <v>3.6581097246621917E-2</v>
      </c>
      <c r="AE227" s="10">
        <v>291876.93476435886</v>
      </c>
      <c r="AF227" s="10">
        <v>4838813.6985735763</v>
      </c>
      <c r="AG227" s="10">
        <v>2.8259767775602778</v>
      </c>
      <c r="AH227" s="10">
        <v>458983.05436084449</v>
      </c>
      <c r="AI227" s="10">
        <v>14529.296462287703</v>
      </c>
      <c r="AJ227" s="10">
        <v>11915.19918488714</v>
      </c>
      <c r="AK227" s="10">
        <v>14905.873560330636</v>
      </c>
      <c r="AL227" s="10">
        <v>24328.113651100237</v>
      </c>
      <c r="AM227" s="10">
        <v>16761.930300326181</v>
      </c>
      <c r="AN227" s="10">
        <v>450.0499423233295</v>
      </c>
      <c r="AO227" s="10">
        <v>52268564.346582554</v>
      </c>
      <c r="AP227" s="10">
        <v>2766243.6772229392</v>
      </c>
      <c r="AQ227" s="10">
        <v>3917043.5322435005</v>
      </c>
      <c r="AR227" s="10">
        <v>775334.23677561665</v>
      </c>
      <c r="AS227" s="10">
        <v>95153192.984191492</v>
      </c>
      <c r="AT227" s="10">
        <v>140434.4591675319</v>
      </c>
      <c r="AU227" s="10">
        <v>163224.5772086558</v>
      </c>
      <c r="AV227" s="10">
        <v>1165912.2017621812</v>
      </c>
      <c r="AW227" s="10">
        <v>41034.889401043853</v>
      </c>
      <c r="AX227" s="20"/>
      <c r="AY227" s="10">
        <v>-534816.47982758668</v>
      </c>
      <c r="AZ227" s="10">
        <v>29.314113398829843</v>
      </c>
      <c r="BA227" s="10">
        <v>2.4405488706546553E-2</v>
      </c>
      <c r="BB227" s="10">
        <v>171218.58000853608</v>
      </c>
      <c r="BC227" s="10">
        <v>2105696.5769991046</v>
      </c>
      <c r="BD227" s="10">
        <v>1.6791107906060967</v>
      </c>
      <c r="BE227" s="10">
        <v>196350.26226332795</v>
      </c>
      <c r="BF227" s="10">
        <v>8944.1555716197727</v>
      </c>
      <c r="BG227" s="10">
        <v>6500.5588085445552</v>
      </c>
      <c r="BH227" s="10">
        <v>9100.5965142046407</v>
      </c>
      <c r="BI227" s="10">
        <v>14907.154579633356</v>
      </c>
      <c r="BJ227" s="10">
        <v>15506.948019775229</v>
      </c>
      <c r="BK227" s="10">
        <v>347.1505865772632</v>
      </c>
      <c r="BL227" s="10">
        <v>29749709.693826508</v>
      </c>
      <c r="BM227" s="10">
        <v>2680288.5872933306</v>
      </c>
      <c r="BN227" s="10">
        <v>3793798.3621121268</v>
      </c>
      <c r="BO227" s="10">
        <v>569210.36848185421</v>
      </c>
      <c r="BP227" s="10">
        <v>93481490.995858952</v>
      </c>
      <c r="BQ227" s="10">
        <v>102804.92907719871</v>
      </c>
      <c r="BR227" s="10">
        <v>159920.86527140375</v>
      </c>
      <c r="BS227" s="10">
        <v>548452.09987281647</v>
      </c>
      <c r="BT227" s="10">
        <v>20903.727569460691</v>
      </c>
      <c r="BU227" s="20"/>
    </row>
    <row r="228" spans="2:73" x14ac:dyDescent="0.2">
      <c r="B228" s="7" t="s">
        <v>30</v>
      </c>
      <c r="C228" s="11">
        <v>1</v>
      </c>
      <c r="D228" s="19"/>
      <c r="E228" s="8">
        <f t="shared" si="19"/>
        <v>0</v>
      </c>
      <c r="F228" s="8">
        <f t="shared" si="19"/>
        <v>0</v>
      </c>
      <c r="G228" s="8">
        <f t="shared" si="19"/>
        <v>0</v>
      </c>
      <c r="H228" s="8">
        <f t="shared" si="19"/>
        <v>0</v>
      </c>
      <c r="I228" s="8">
        <f t="shared" si="19"/>
        <v>0</v>
      </c>
      <c r="J228" s="8">
        <f t="shared" si="18"/>
        <v>0</v>
      </c>
      <c r="K228" s="8">
        <f t="shared" si="18"/>
        <v>0</v>
      </c>
      <c r="L228" s="8">
        <f t="shared" si="18"/>
        <v>0</v>
      </c>
      <c r="M228" s="8">
        <f t="shared" si="18"/>
        <v>0</v>
      </c>
      <c r="N228" s="8">
        <f t="shared" si="18"/>
        <v>0</v>
      </c>
      <c r="O228" s="8">
        <f t="shared" si="18"/>
        <v>0</v>
      </c>
      <c r="P228" s="8">
        <f t="shared" si="17"/>
        <v>0</v>
      </c>
      <c r="Q228" s="8">
        <f t="shared" si="17"/>
        <v>0</v>
      </c>
      <c r="R228" s="8">
        <f t="shared" si="17"/>
        <v>0</v>
      </c>
      <c r="S228" s="8">
        <f t="shared" si="17"/>
        <v>0</v>
      </c>
      <c r="T228" s="8">
        <f t="shared" si="16"/>
        <v>0</v>
      </c>
      <c r="U228" s="8">
        <f t="shared" si="16"/>
        <v>0</v>
      </c>
      <c r="V228" s="8">
        <f t="shared" si="16"/>
        <v>0</v>
      </c>
      <c r="W228" s="8">
        <f t="shared" ref="W228:Z291" si="20">AT228-BQ228</f>
        <v>0</v>
      </c>
      <c r="X228" s="8">
        <f t="shared" si="20"/>
        <v>0</v>
      </c>
      <c r="Y228" s="8">
        <f t="shared" si="20"/>
        <v>0</v>
      </c>
      <c r="Z228" s="8">
        <f t="shared" si="20"/>
        <v>0</v>
      </c>
      <c r="AA228" s="20"/>
      <c r="AB228" s="8">
        <v>-26740.823991379308</v>
      </c>
      <c r="AC228" s="8">
        <v>1.4657056699414917</v>
      </c>
      <c r="AD228" s="8">
        <v>1.2202744353273284E-3</v>
      </c>
      <c r="AE228" s="8">
        <v>8560.9290004268023</v>
      </c>
      <c r="AF228" s="8">
        <v>105284.82884995527</v>
      </c>
      <c r="AG228" s="8">
        <v>8.3955539530304837E-2</v>
      </c>
      <c r="AH228" s="8">
        <v>9817.5131131663984</v>
      </c>
      <c r="AI228" s="8">
        <v>447.20777858098864</v>
      </c>
      <c r="AJ228" s="8">
        <v>325.0279404272278</v>
      </c>
      <c r="AK228" s="8">
        <v>455.02982571023216</v>
      </c>
      <c r="AL228" s="8">
        <v>745.35772898166795</v>
      </c>
      <c r="AM228" s="8">
        <v>775.34740098876114</v>
      </c>
      <c r="AN228" s="8">
        <v>17.357529328863158</v>
      </c>
      <c r="AO228" s="8">
        <v>1487485.4846913256</v>
      </c>
      <c r="AP228" s="8">
        <v>134014.42936466658</v>
      </c>
      <c r="AQ228" s="8">
        <v>189689.91810560631</v>
      </c>
      <c r="AR228" s="8">
        <v>28460.518424092719</v>
      </c>
      <c r="AS228" s="8">
        <v>4674074.5497929482</v>
      </c>
      <c r="AT228" s="8">
        <v>5140.2464538599361</v>
      </c>
      <c r="AU228" s="8">
        <v>7996.0432635701854</v>
      </c>
      <c r="AV228" s="8">
        <v>27422.604993640809</v>
      </c>
      <c r="AW228" s="8">
        <v>1045.186378473034</v>
      </c>
      <c r="AX228" s="20"/>
      <c r="AY228" s="8">
        <v>-26740.823991379308</v>
      </c>
      <c r="AZ228" s="8">
        <v>1.4657056699414917</v>
      </c>
      <c r="BA228" s="8">
        <v>1.2202744353273284E-3</v>
      </c>
      <c r="BB228" s="8">
        <v>8560.9290004268023</v>
      </c>
      <c r="BC228" s="8">
        <v>105284.82884995527</v>
      </c>
      <c r="BD228" s="8">
        <v>8.3955539530304837E-2</v>
      </c>
      <c r="BE228" s="8">
        <v>9817.5131131663984</v>
      </c>
      <c r="BF228" s="8">
        <v>447.20777858098864</v>
      </c>
      <c r="BG228" s="8">
        <v>325.0279404272278</v>
      </c>
      <c r="BH228" s="8">
        <v>455.02982571023216</v>
      </c>
      <c r="BI228" s="8">
        <v>745.35772898166795</v>
      </c>
      <c r="BJ228" s="8">
        <v>775.34740098876114</v>
      </c>
      <c r="BK228" s="8">
        <v>17.357529328863158</v>
      </c>
      <c r="BL228" s="8">
        <v>1487485.4846913256</v>
      </c>
      <c r="BM228" s="8">
        <v>134014.42936466658</v>
      </c>
      <c r="BN228" s="8">
        <v>189689.91810560631</v>
      </c>
      <c r="BO228" s="8">
        <v>28460.518424092719</v>
      </c>
      <c r="BP228" s="8">
        <v>4674074.5497929482</v>
      </c>
      <c r="BQ228" s="8">
        <v>5140.2464538599361</v>
      </c>
      <c r="BR228" s="8">
        <v>7996.0432635701854</v>
      </c>
      <c r="BS228" s="8">
        <v>27422.604993640809</v>
      </c>
      <c r="BT228" s="8">
        <v>1045.186378473034</v>
      </c>
      <c r="BU228" s="20"/>
    </row>
    <row r="229" spans="2:73" x14ac:dyDescent="0.2">
      <c r="B229" s="4" t="s">
        <v>30</v>
      </c>
      <c r="C229" s="12">
        <v>2</v>
      </c>
      <c r="D229" s="19"/>
      <c r="E229" s="9">
        <f t="shared" si="19"/>
        <v>0</v>
      </c>
      <c r="F229" s="9">
        <f t="shared" si="19"/>
        <v>0</v>
      </c>
      <c r="G229" s="9">
        <f t="shared" si="19"/>
        <v>0</v>
      </c>
      <c r="H229" s="9">
        <f t="shared" si="19"/>
        <v>0</v>
      </c>
      <c r="I229" s="9">
        <f t="shared" si="19"/>
        <v>0</v>
      </c>
      <c r="J229" s="9">
        <f t="shared" si="18"/>
        <v>0</v>
      </c>
      <c r="K229" s="9">
        <f t="shared" si="18"/>
        <v>0</v>
      </c>
      <c r="L229" s="9">
        <f t="shared" si="18"/>
        <v>0</v>
      </c>
      <c r="M229" s="9">
        <f t="shared" si="18"/>
        <v>0</v>
      </c>
      <c r="N229" s="9">
        <f t="shared" si="18"/>
        <v>0</v>
      </c>
      <c r="O229" s="9">
        <f t="shared" si="18"/>
        <v>0</v>
      </c>
      <c r="P229" s="9">
        <f t="shared" si="17"/>
        <v>0</v>
      </c>
      <c r="Q229" s="9">
        <f t="shared" si="17"/>
        <v>0</v>
      </c>
      <c r="R229" s="9">
        <f t="shared" si="17"/>
        <v>0</v>
      </c>
      <c r="S229" s="9">
        <f t="shared" si="17"/>
        <v>0</v>
      </c>
      <c r="T229" s="9">
        <f t="shared" si="17"/>
        <v>0</v>
      </c>
      <c r="U229" s="9">
        <f t="shared" si="17"/>
        <v>0</v>
      </c>
      <c r="V229" s="9">
        <f t="shared" si="17"/>
        <v>0</v>
      </c>
      <c r="W229" s="9">
        <f t="shared" si="20"/>
        <v>0</v>
      </c>
      <c r="X229" s="9">
        <f t="shared" si="20"/>
        <v>0</v>
      </c>
      <c r="Y229" s="9">
        <f t="shared" si="20"/>
        <v>0</v>
      </c>
      <c r="Z229" s="9">
        <f t="shared" si="20"/>
        <v>0</v>
      </c>
      <c r="AA229" s="20"/>
      <c r="AB229" s="9">
        <v>-53481.647982758615</v>
      </c>
      <c r="AC229" s="9">
        <v>2.9314113398829833</v>
      </c>
      <c r="AD229" s="9">
        <v>2.4405488706546567E-3</v>
      </c>
      <c r="AE229" s="9">
        <v>17121.858000853605</v>
      </c>
      <c r="AF229" s="9">
        <v>210569.65769991055</v>
      </c>
      <c r="AG229" s="9">
        <v>0.16791107906060967</v>
      </c>
      <c r="AH229" s="9">
        <v>19635.026226332797</v>
      </c>
      <c r="AI229" s="9">
        <v>894.41555716197729</v>
      </c>
      <c r="AJ229" s="9">
        <v>650.05588085445561</v>
      </c>
      <c r="AK229" s="9">
        <v>910.05965142046432</v>
      </c>
      <c r="AL229" s="9">
        <v>1490.7154579633359</v>
      </c>
      <c r="AM229" s="9">
        <v>1550.6948019775223</v>
      </c>
      <c r="AN229" s="9">
        <v>34.715058657726317</v>
      </c>
      <c r="AO229" s="9">
        <v>2974970.9693826512</v>
      </c>
      <c r="AP229" s="9">
        <v>268028.85872933315</v>
      </c>
      <c r="AQ229" s="9">
        <v>379379.83621121262</v>
      </c>
      <c r="AR229" s="9">
        <v>56921.036848185438</v>
      </c>
      <c r="AS229" s="9">
        <v>9348149.0995858964</v>
      </c>
      <c r="AT229" s="9">
        <v>10280.492907719872</v>
      </c>
      <c r="AU229" s="9">
        <v>15992.086527140371</v>
      </c>
      <c r="AV229" s="9">
        <v>54845.209987281618</v>
      </c>
      <c r="AW229" s="9">
        <v>2090.372756946068</v>
      </c>
      <c r="AX229" s="20"/>
      <c r="AY229" s="9">
        <v>-53481.647982758615</v>
      </c>
      <c r="AZ229" s="9">
        <v>2.9314113398829833</v>
      </c>
      <c r="BA229" s="9">
        <v>2.4405488706546567E-3</v>
      </c>
      <c r="BB229" s="9">
        <v>17121.858000853605</v>
      </c>
      <c r="BC229" s="9">
        <v>210569.65769991055</v>
      </c>
      <c r="BD229" s="9">
        <v>0.16791107906060967</v>
      </c>
      <c r="BE229" s="9">
        <v>19635.026226332797</v>
      </c>
      <c r="BF229" s="9">
        <v>894.41555716197729</v>
      </c>
      <c r="BG229" s="9">
        <v>650.05588085445561</v>
      </c>
      <c r="BH229" s="9">
        <v>910.05965142046432</v>
      </c>
      <c r="BI229" s="9">
        <v>1490.7154579633359</v>
      </c>
      <c r="BJ229" s="9">
        <v>1550.6948019775223</v>
      </c>
      <c r="BK229" s="9">
        <v>34.715058657726317</v>
      </c>
      <c r="BL229" s="9">
        <v>2974970.9693826512</v>
      </c>
      <c r="BM229" s="9">
        <v>268028.85872933315</v>
      </c>
      <c r="BN229" s="9">
        <v>379379.83621121262</v>
      </c>
      <c r="BO229" s="9">
        <v>56921.036848185438</v>
      </c>
      <c r="BP229" s="9">
        <v>9348149.0995858964</v>
      </c>
      <c r="BQ229" s="9">
        <v>10280.492907719872</v>
      </c>
      <c r="BR229" s="9">
        <v>15992.086527140371</v>
      </c>
      <c r="BS229" s="9">
        <v>54845.209987281618</v>
      </c>
      <c r="BT229" s="9">
        <v>2090.372756946068</v>
      </c>
      <c r="BU229" s="20"/>
    </row>
    <row r="230" spans="2:73" x14ac:dyDescent="0.2">
      <c r="B230" s="4" t="s">
        <v>30</v>
      </c>
      <c r="C230" s="12">
        <v>3</v>
      </c>
      <c r="D230" s="19"/>
      <c r="E230" s="9">
        <f t="shared" si="19"/>
        <v>125000.37967560414</v>
      </c>
      <c r="F230" s="9">
        <f t="shared" si="19"/>
        <v>0.60957761756258311</v>
      </c>
      <c r="G230" s="9">
        <f t="shared" si="19"/>
        <v>1.2252888693823029E-3</v>
      </c>
      <c r="H230" s="9">
        <f t="shared" si="19"/>
        <v>12805.119600903399</v>
      </c>
      <c r="I230" s="9">
        <f t="shared" si="19"/>
        <v>333929.13118817029</v>
      </c>
      <c r="J230" s="9">
        <f t="shared" si="18"/>
        <v>0.14111031395162704</v>
      </c>
      <c r="K230" s="9">
        <f t="shared" si="18"/>
        <v>39036.601110718431</v>
      </c>
      <c r="L230" s="9">
        <f t="shared" si="18"/>
        <v>636.3133358211885</v>
      </c>
      <c r="M230" s="9">
        <f t="shared" si="18"/>
        <v>566.60391317288668</v>
      </c>
      <c r="N230" s="9">
        <f t="shared" si="18"/>
        <v>661.55109915789853</v>
      </c>
      <c r="O230" s="9">
        <f t="shared" si="18"/>
        <v>861.34597519953059</v>
      </c>
      <c r="P230" s="9">
        <f t="shared" si="17"/>
        <v>47.28065874439153</v>
      </c>
      <c r="Q230" s="9">
        <f t="shared" si="17"/>
        <v>8.549439950289937</v>
      </c>
      <c r="R230" s="9">
        <f t="shared" si="17"/>
        <v>1066816.4117484055</v>
      </c>
      <c r="S230" s="9">
        <f t="shared" si="17"/>
        <v>-9500.7311156591168</v>
      </c>
      <c r="T230" s="9">
        <f t="shared" si="17"/>
        <v>-13644.07326759398</v>
      </c>
      <c r="U230" s="9">
        <f t="shared" si="17"/>
        <v>19496.141317314323</v>
      </c>
      <c r="V230" s="9">
        <f t="shared" si="17"/>
        <v>-557799.73486062698</v>
      </c>
      <c r="W230" s="9">
        <f t="shared" si="20"/>
        <v>-5080.9050653050272</v>
      </c>
      <c r="X230" s="9">
        <f t="shared" si="20"/>
        <v>-2351.7383842221971</v>
      </c>
      <c r="Y230" s="9">
        <f t="shared" si="20"/>
        <v>75617.767520309702</v>
      </c>
      <c r="Z230" s="9">
        <f t="shared" si="20"/>
        <v>2331.0642915149724</v>
      </c>
      <c r="AA230" s="20"/>
      <c r="AB230" s="9">
        <v>44777.907701466203</v>
      </c>
      <c r="AC230" s="9">
        <v>5.0066946273870556</v>
      </c>
      <c r="AD230" s="9">
        <v>4.8861121753642862E-3</v>
      </c>
      <c r="AE230" s="9">
        <v>38487.906602183815</v>
      </c>
      <c r="AF230" s="9">
        <v>649783.61773803632</v>
      </c>
      <c r="AG230" s="9">
        <v>0.39297693254254151</v>
      </c>
      <c r="AH230" s="9">
        <v>68489.140450217645</v>
      </c>
      <c r="AI230" s="9">
        <v>1977.9366715641547</v>
      </c>
      <c r="AJ230" s="9">
        <v>1541.6877344545703</v>
      </c>
      <c r="AK230" s="9">
        <v>2026.640576288595</v>
      </c>
      <c r="AL230" s="9">
        <v>3097.4191621445339</v>
      </c>
      <c r="AM230" s="9">
        <v>2373.3228617106761</v>
      </c>
      <c r="AN230" s="9">
        <v>60.622027936879398</v>
      </c>
      <c r="AO230" s="9">
        <v>5529272.8658223804</v>
      </c>
      <c r="AP230" s="9">
        <v>392542.55697834067</v>
      </c>
      <c r="AQ230" s="9">
        <v>555425.6810492248</v>
      </c>
      <c r="AR230" s="9">
        <v>104877.69658959245</v>
      </c>
      <c r="AS230" s="9">
        <v>13464423.91451822</v>
      </c>
      <c r="AT230" s="9">
        <v>10339.834296274783</v>
      </c>
      <c r="AU230" s="9">
        <v>21636.391406488361</v>
      </c>
      <c r="AV230" s="9">
        <v>157885.58250123216</v>
      </c>
      <c r="AW230" s="9">
        <v>5466.6234269340757</v>
      </c>
      <c r="AX230" s="20"/>
      <c r="AY230" s="9">
        <v>-80222.471974137938</v>
      </c>
      <c r="AZ230" s="9">
        <v>4.3971170098244725</v>
      </c>
      <c r="BA230" s="9">
        <v>3.6608233059819834E-3</v>
      </c>
      <c r="BB230" s="9">
        <v>25682.787001280416</v>
      </c>
      <c r="BC230" s="9">
        <v>315854.48654986604</v>
      </c>
      <c r="BD230" s="9">
        <v>0.25186661859091447</v>
      </c>
      <c r="BE230" s="9">
        <v>29452.539339499217</v>
      </c>
      <c r="BF230" s="9">
        <v>1341.6233357429662</v>
      </c>
      <c r="BG230" s="9">
        <v>975.08382128168364</v>
      </c>
      <c r="BH230" s="9">
        <v>1365.0894771306964</v>
      </c>
      <c r="BI230" s="9">
        <v>2236.0731869450033</v>
      </c>
      <c r="BJ230" s="9">
        <v>2326.0422029662845</v>
      </c>
      <c r="BK230" s="9">
        <v>52.072587986589461</v>
      </c>
      <c r="BL230" s="9">
        <v>4462456.4540739749</v>
      </c>
      <c r="BM230" s="9">
        <v>402043.28809399978</v>
      </c>
      <c r="BN230" s="9">
        <v>569069.75431681878</v>
      </c>
      <c r="BO230" s="9">
        <v>85381.555272278129</v>
      </c>
      <c r="BP230" s="9">
        <v>14022223.649378847</v>
      </c>
      <c r="BQ230" s="9">
        <v>15420.73936157981</v>
      </c>
      <c r="BR230" s="9">
        <v>23988.129790710558</v>
      </c>
      <c r="BS230" s="9">
        <v>82267.814980922456</v>
      </c>
      <c r="BT230" s="9">
        <v>3135.5591354191033</v>
      </c>
      <c r="BU230" s="20"/>
    </row>
    <row r="231" spans="2:73" x14ac:dyDescent="0.2">
      <c r="B231" s="4" t="s">
        <v>30</v>
      </c>
      <c r="C231" s="12">
        <v>4</v>
      </c>
      <c r="D231" s="19"/>
      <c r="E231" s="9">
        <f t="shared" si="19"/>
        <v>325569.53555380937</v>
      </c>
      <c r="F231" s="9">
        <f t="shared" si="19"/>
        <v>0.98590752385611058</v>
      </c>
      <c r="G231" s="9">
        <f t="shared" si="19"/>
        <v>1.8661954024150728E-3</v>
      </c>
      <c r="H231" s="9">
        <f t="shared" si="19"/>
        <v>19108.28749916458</v>
      </c>
      <c r="I231" s="9">
        <f t="shared" si="19"/>
        <v>474514.93937489443</v>
      </c>
      <c r="J231" s="9">
        <f t="shared" si="18"/>
        <v>0.20007933199083633</v>
      </c>
      <c r="K231" s="9">
        <f t="shared" si="18"/>
        <v>52183.033987503324</v>
      </c>
      <c r="L231" s="9">
        <f t="shared" si="18"/>
        <v>926.56772013358682</v>
      </c>
      <c r="M231" s="9">
        <f t="shared" si="18"/>
        <v>850.09968386851733</v>
      </c>
      <c r="N231" s="9">
        <f t="shared" si="18"/>
        <v>963.21426402519933</v>
      </c>
      <c r="O231" s="9">
        <f t="shared" si="18"/>
        <v>1362.4447000933756</v>
      </c>
      <c r="P231" s="9">
        <f t="shared" si="17"/>
        <v>117.40934511019259</v>
      </c>
      <c r="Q231" s="9">
        <f t="shared" si="17"/>
        <v>14.069286289213267</v>
      </c>
      <c r="R231" s="9">
        <f t="shared" si="17"/>
        <v>2323556.9681512117</v>
      </c>
      <c r="S231" s="9">
        <f t="shared" si="17"/>
        <v>-4014.5022540783975</v>
      </c>
      <c r="T231" s="9">
        <f t="shared" si="17"/>
        <v>-5777.0396137251519</v>
      </c>
      <c r="U231" s="9">
        <f t="shared" si="17"/>
        <v>30361.535278752475</v>
      </c>
      <c r="V231" s="9">
        <f t="shared" si="17"/>
        <v>-431011.85113349184</v>
      </c>
      <c r="W231" s="9">
        <f t="shared" si="20"/>
        <v>-2594.2115339333468</v>
      </c>
      <c r="X231" s="9">
        <f t="shared" si="20"/>
        <v>-2047.5750705495775</v>
      </c>
      <c r="Y231" s="9">
        <f t="shared" si="20"/>
        <v>107361.32459787306</v>
      </c>
      <c r="Z231" s="9">
        <f t="shared" si="20"/>
        <v>3372.5477163166361</v>
      </c>
      <c r="AA231" s="20"/>
      <c r="AB231" s="9">
        <v>218606.23958829211</v>
      </c>
      <c r="AC231" s="9">
        <v>6.8487302036220772</v>
      </c>
      <c r="AD231" s="9">
        <v>6.7472931437243863E-3</v>
      </c>
      <c r="AE231" s="9">
        <v>53352.00350087179</v>
      </c>
      <c r="AF231" s="9">
        <v>895654.25477471552</v>
      </c>
      <c r="AG231" s="9">
        <v>0.53590149011205568</v>
      </c>
      <c r="AH231" s="9">
        <v>91453.086440168918</v>
      </c>
      <c r="AI231" s="9">
        <v>2715.3988344575414</v>
      </c>
      <c r="AJ231" s="9">
        <v>2150.2114455774285</v>
      </c>
      <c r="AK231" s="9">
        <v>2783.333566866128</v>
      </c>
      <c r="AL231" s="9">
        <v>4343.8756160200473</v>
      </c>
      <c r="AM231" s="9">
        <v>3218.7989490652371</v>
      </c>
      <c r="AN231" s="9">
        <v>83.499403604665901</v>
      </c>
      <c r="AO231" s="9">
        <v>8273498.906916514</v>
      </c>
      <c r="AP231" s="9">
        <v>532043.2152045879</v>
      </c>
      <c r="AQ231" s="9">
        <v>752982.63280870009</v>
      </c>
      <c r="AR231" s="9">
        <v>144203.60897512335</v>
      </c>
      <c r="AS231" s="9">
        <v>18265286.348038301</v>
      </c>
      <c r="AT231" s="9">
        <v>17966.774281506398</v>
      </c>
      <c r="AU231" s="9">
        <v>29936.597983731164</v>
      </c>
      <c r="AV231" s="9">
        <v>217051.74457243629</v>
      </c>
      <c r="AW231" s="9">
        <v>7553.293230208772</v>
      </c>
      <c r="AX231" s="20"/>
      <c r="AY231" s="9">
        <v>-106963.29596551723</v>
      </c>
      <c r="AZ231" s="9">
        <v>5.8628226797659666</v>
      </c>
      <c r="BA231" s="9">
        <v>4.8810977413093135E-3</v>
      </c>
      <c r="BB231" s="9">
        <v>34243.716001707209</v>
      </c>
      <c r="BC231" s="9">
        <v>421139.31539982109</v>
      </c>
      <c r="BD231" s="9">
        <v>0.33582215812121935</v>
      </c>
      <c r="BE231" s="9">
        <v>39270.052452665594</v>
      </c>
      <c r="BF231" s="9">
        <v>1788.8311143239546</v>
      </c>
      <c r="BG231" s="9">
        <v>1300.1117617089112</v>
      </c>
      <c r="BH231" s="9">
        <v>1820.1193028409286</v>
      </c>
      <c r="BI231" s="9">
        <v>2981.4309159266718</v>
      </c>
      <c r="BJ231" s="9">
        <v>3101.3896039550445</v>
      </c>
      <c r="BK231" s="9">
        <v>69.430117315452634</v>
      </c>
      <c r="BL231" s="9">
        <v>5949941.9387653023</v>
      </c>
      <c r="BM231" s="9">
        <v>536057.7174586663</v>
      </c>
      <c r="BN231" s="9">
        <v>758759.67242242524</v>
      </c>
      <c r="BO231" s="9">
        <v>113842.07369637088</v>
      </c>
      <c r="BP231" s="9">
        <v>18696298.199171793</v>
      </c>
      <c r="BQ231" s="9">
        <v>20560.985815439744</v>
      </c>
      <c r="BR231" s="9">
        <v>31984.173054280742</v>
      </c>
      <c r="BS231" s="9">
        <v>109690.41997456324</v>
      </c>
      <c r="BT231" s="9">
        <v>4180.7455138921359</v>
      </c>
      <c r="BU231" s="20"/>
    </row>
    <row r="232" spans="2:73" x14ac:dyDescent="0.2">
      <c r="B232" s="4" t="s">
        <v>30</v>
      </c>
      <c r="C232" s="12">
        <v>5</v>
      </c>
      <c r="D232" s="19"/>
      <c r="E232" s="9">
        <f t="shared" si="19"/>
        <v>594729.63933978463</v>
      </c>
      <c r="F232" s="9">
        <f t="shared" si="19"/>
        <v>1.3747268219906319</v>
      </c>
      <c r="G232" s="9">
        <f t="shared" si="19"/>
        <v>2.5207996805898403E-3</v>
      </c>
      <c r="H232" s="9">
        <f t="shared" si="19"/>
        <v>25586.065125485686</v>
      </c>
      <c r="I232" s="9">
        <f t="shared" si="19"/>
        <v>617404.58875061804</v>
      </c>
      <c r="J232" s="9">
        <f t="shared" si="18"/>
        <v>0.25986747869704507</v>
      </c>
      <c r="K232" s="9">
        <f t="shared" si="18"/>
        <v>65356.16542447012</v>
      </c>
      <c r="L232" s="9">
        <f t="shared" si="18"/>
        <v>1220.4375783879818</v>
      </c>
      <c r="M232" s="9">
        <f t="shared" si="18"/>
        <v>1140.7362013571458</v>
      </c>
      <c r="N232" s="9">
        <f t="shared" si="18"/>
        <v>1268.7298286704968</v>
      </c>
      <c r="O232" s="9">
        <f t="shared" si="18"/>
        <v>1873.7490889962182</v>
      </c>
      <c r="P232" s="9">
        <f t="shared" si="17"/>
        <v>191.40991004948728</v>
      </c>
      <c r="Q232" s="9">
        <f t="shared" si="17"/>
        <v>19.716915069896544</v>
      </c>
      <c r="R232" s="9">
        <f t="shared" si="17"/>
        <v>3602033.1808240106</v>
      </c>
      <c r="S232" s="9">
        <f t="shared" si="17"/>
        <v>2018.1292573019164</v>
      </c>
      <c r="T232" s="9">
        <f t="shared" si="17"/>
        <v>2875.863175543258</v>
      </c>
      <c r="U232" s="9">
        <f t="shared" si="17"/>
        <v>41705.472831690568</v>
      </c>
      <c r="V232" s="9">
        <f t="shared" ref="V232:Y295" si="21">AS232-BP232</f>
        <v>-285736.57542736828</v>
      </c>
      <c r="W232" s="9">
        <f t="shared" si="20"/>
        <v>1.0593677282995486</v>
      </c>
      <c r="X232" s="9">
        <f t="shared" si="20"/>
        <v>-1622.358106996995</v>
      </c>
      <c r="Y232" s="9">
        <f t="shared" si="20"/>
        <v>139654.58654424615</v>
      </c>
      <c r="Z232" s="9">
        <f t="shared" si="20"/>
        <v>4437.7207621732896</v>
      </c>
      <c r="AA232" s="20"/>
      <c r="AB232" s="9">
        <v>461025.51938288799</v>
      </c>
      <c r="AC232" s="9">
        <v>8.7032551716980926</v>
      </c>
      <c r="AD232" s="9">
        <v>8.6221718572264787E-3</v>
      </c>
      <c r="AE232" s="9">
        <v>68390.710127619706</v>
      </c>
      <c r="AF232" s="9">
        <v>1143828.7330003942</v>
      </c>
      <c r="AG232" s="9">
        <v>0.67964517634856925</v>
      </c>
      <c r="AH232" s="9">
        <v>114443.73099030211</v>
      </c>
      <c r="AI232" s="9">
        <v>3456.476471292925</v>
      </c>
      <c r="AJ232" s="9">
        <v>2765.8759034932846</v>
      </c>
      <c r="AK232" s="9">
        <v>3543.8789572216569</v>
      </c>
      <c r="AL232" s="9">
        <v>5600.5377339045572</v>
      </c>
      <c r="AM232" s="9">
        <v>4068.1469149932946</v>
      </c>
      <c r="AN232" s="9">
        <v>106.50456171421234</v>
      </c>
      <c r="AO232" s="9">
        <v>11039460.604280638</v>
      </c>
      <c r="AP232" s="9">
        <v>672090.27608063456</v>
      </c>
      <c r="AQ232" s="9">
        <v>951325.45370357495</v>
      </c>
      <c r="AR232" s="9">
        <v>184008.06495215412</v>
      </c>
      <c r="AS232" s="9">
        <v>23084636.17353737</v>
      </c>
      <c r="AT232" s="9">
        <v>25702.291637027978</v>
      </c>
      <c r="AU232" s="9">
        <v>38357.858210853941</v>
      </c>
      <c r="AV232" s="9">
        <v>276767.61151245027</v>
      </c>
      <c r="AW232" s="9">
        <v>9663.6526545384622</v>
      </c>
      <c r="AX232" s="20"/>
      <c r="AY232" s="9">
        <v>-133704.11995689667</v>
      </c>
      <c r="AZ232" s="9">
        <v>7.3285283497074607</v>
      </c>
      <c r="BA232" s="9">
        <v>6.1013721766366383E-3</v>
      </c>
      <c r="BB232" s="9">
        <v>42804.645002134021</v>
      </c>
      <c r="BC232" s="9">
        <v>526424.14424977615</v>
      </c>
      <c r="BD232" s="9">
        <v>0.41977769765152417</v>
      </c>
      <c r="BE232" s="9">
        <v>49087.565565831988</v>
      </c>
      <c r="BF232" s="9">
        <v>2236.0388929049432</v>
      </c>
      <c r="BG232" s="9">
        <v>1625.1397021361388</v>
      </c>
      <c r="BH232" s="9">
        <v>2275.1491285511602</v>
      </c>
      <c r="BI232" s="9">
        <v>3726.7886449083389</v>
      </c>
      <c r="BJ232" s="9">
        <v>3876.7370049438073</v>
      </c>
      <c r="BK232" s="9">
        <v>86.787646644315799</v>
      </c>
      <c r="BL232" s="9">
        <v>7437427.4234566269</v>
      </c>
      <c r="BM232" s="9">
        <v>670072.14682333264</v>
      </c>
      <c r="BN232" s="9">
        <v>948449.59052803169</v>
      </c>
      <c r="BO232" s="9">
        <v>142302.59212046355</v>
      </c>
      <c r="BP232" s="9">
        <v>23370372.748964738</v>
      </c>
      <c r="BQ232" s="9">
        <v>25701.232269299679</v>
      </c>
      <c r="BR232" s="9">
        <v>39980.216317850936</v>
      </c>
      <c r="BS232" s="9">
        <v>137113.02496820412</v>
      </c>
      <c r="BT232" s="9">
        <v>5225.9318923651726</v>
      </c>
      <c r="BU232" s="20"/>
    </row>
    <row r="233" spans="2:73" x14ac:dyDescent="0.2">
      <c r="B233" s="4" t="s">
        <v>30</v>
      </c>
      <c r="C233" s="12">
        <v>6</v>
      </c>
      <c r="D233" s="19"/>
      <c r="E233" s="9">
        <f t="shared" si="19"/>
        <v>795298.79521798901</v>
      </c>
      <c r="F233" s="9">
        <f t="shared" si="19"/>
        <v>1.7510567282841674</v>
      </c>
      <c r="G233" s="9">
        <f t="shared" si="19"/>
        <v>3.1617062136226077E-3</v>
      </c>
      <c r="H233" s="9">
        <f t="shared" si="19"/>
        <v>31889.233023746805</v>
      </c>
      <c r="I233" s="9">
        <f t="shared" si="19"/>
        <v>757990.39693734073</v>
      </c>
      <c r="J233" s="9">
        <f t="shared" si="18"/>
        <v>0.31883649673625414</v>
      </c>
      <c r="K233" s="9">
        <f t="shared" si="18"/>
        <v>78502.598301254911</v>
      </c>
      <c r="L233" s="9">
        <f t="shared" si="18"/>
        <v>1510.6919627003767</v>
      </c>
      <c r="M233" s="9">
        <f t="shared" ref="M233:U261" si="22">AJ233-BG233</f>
        <v>1424.2319720527735</v>
      </c>
      <c r="N233" s="9">
        <f t="shared" si="22"/>
        <v>1570.3929935377969</v>
      </c>
      <c r="O233" s="9">
        <f t="shared" si="22"/>
        <v>2374.8478138900618</v>
      </c>
      <c r="P233" s="9">
        <f t="shared" si="22"/>
        <v>261.53859641528379</v>
      </c>
      <c r="Q233" s="9">
        <f t="shared" si="22"/>
        <v>25.236761408819902</v>
      </c>
      <c r="R233" s="9">
        <f t="shared" si="22"/>
        <v>4858773.737226814</v>
      </c>
      <c r="S233" s="9">
        <f t="shared" si="22"/>
        <v>7504.3581188819371</v>
      </c>
      <c r="T233" s="9">
        <f t="shared" si="22"/>
        <v>10742.896829412086</v>
      </c>
      <c r="U233" s="9">
        <f t="shared" si="22"/>
        <v>52570.866793128691</v>
      </c>
      <c r="V233" s="9">
        <f t="shared" si="21"/>
        <v>-158948.69170025364</v>
      </c>
      <c r="W233" s="9">
        <f t="shared" si="20"/>
        <v>2487.752899099949</v>
      </c>
      <c r="X233" s="9">
        <f t="shared" si="20"/>
        <v>-1318.1947933243937</v>
      </c>
      <c r="Y233" s="9">
        <f t="shared" si="20"/>
        <v>171398.1436218094</v>
      </c>
      <c r="Z233" s="9">
        <f t="shared" si="20"/>
        <v>5479.2041869749473</v>
      </c>
      <c r="AA233" s="20"/>
      <c r="AB233" s="9">
        <v>634853.85126971314</v>
      </c>
      <c r="AC233" s="9">
        <v>10.545290747933112</v>
      </c>
      <c r="AD233" s="9">
        <v>1.0483352825586574E-2</v>
      </c>
      <c r="AE233" s="9">
        <v>83254.807026307637</v>
      </c>
      <c r="AF233" s="9">
        <v>1389699.3700370728</v>
      </c>
      <c r="AG233" s="9">
        <v>0.82256973391808308</v>
      </c>
      <c r="AH233" s="9">
        <v>137407.67698025334</v>
      </c>
      <c r="AI233" s="9">
        <v>4193.9386341863092</v>
      </c>
      <c r="AJ233" s="9">
        <v>3374.3996146161408</v>
      </c>
      <c r="AK233" s="9">
        <v>4300.5719477991897</v>
      </c>
      <c r="AL233" s="9">
        <v>6846.9941877800684</v>
      </c>
      <c r="AM233" s="9">
        <v>4913.6230023478529</v>
      </c>
      <c r="AN233" s="9">
        <v>129.38193738199882</v>
      </c>
      <c r="AO233" s="9">
        <v>13783686.645374764</v>
      </c>
      <c r="AP233" s="9">
        <v>811590.93430688151</v>
      </c>
      <c r="AQ233" s="9">
        <v>1148882.4054630497</v>
      </c>
      <c r="AR233" s="9">
        <v>223333.97733768495</v>
      </c>
      <c r="AS233" s="9">
        <v>27885498.607057441</v>
      </c>
      <c r="AT233" s="9">
        <v>33329.231622259569</v>
      </c>
      <c r="AU233" s="9">
        <v>46658.064788096723</v>
      </c>
      <c r="AV233" s="9">
        <v>335933.77358365431</v>
      </c>
      <c r="AW233" s="9">
        <v>11750.322457813154</v>
      </c>
      <c r="AX233" s="20"/>
      <c r="AY233" s="9">
        <v>-160444.94394827588</v>
      </c>
      <c r="AZ233" s="9">
        <v>8.794234019648945</v>
      </c>
      <c r="BA233" s="9">
        <v>7.3216466119639667E-3</v>
      </c>
      <c r="BB233" s="9">
        <v>51365.574002560832</v>
      </c>
      <c r="BC233" s="9">
        <v>631708.97309973207</v>
      </c>
      <c r="BD233" s="9">
        <v>0.50373323718182894</v>
      </c>
      <c r="BE233" s="9">
        <v>58905.078678998434</v>
      </c>
      <c r="BF233" s="9">
        <v>2683.2466714859324</v>
      </c>
      <c r="BG233" s="9">
        <v>1950.1676425633673</v>
      </c>
      <c r="BH233" s="9">
        <v>2730.1789542613928</v>
      </c>
      <c r="BI233" s="9">
        <v>4472.1463738900065</v>
      </c>
      <c r="BJ233" s="9">
        <v>4652.0844059325691</v>
      </c>
      <c r="BK233" s="9">
        <v>104.14517597317892</v>
      </c>
      <c r="BL233" s="9">
        <v>8924912.9081479497</v>
      </c>
      <c r="BM233" s="9">
        <v>804086.57618799957</v>
      </c>
      <c r="BN233" s="9">
        <v>1138139.5086336376</v>
      </c>
      <c r="BO233" s="9">
        <v>170763.11054455626</v>
      </c>
      <c r="BP233" s="9">
        <v>28044447.298757695</v>
      </c>
      <c r="BQ233" s="9">
        <v>30841.47872315962</v>
      </c>
      <c r="BR233" s="9">
        <v>47976.259581421116</v>
      </c>
      <c r="BS233" s="9">
        <v>164535.62996184491</v>
      </c>
      <c r="BT233" s="9">
        <v>6271.1182708382066</v>
      </c>
      <c r="BU233" s="20"/>
    </row>
    <row r="234" spans="2:73" x14ac:dyDescent="0.2">
      <c r="B234" s="4" t="s">
        <v>30</v>
      </c>
      <c r="C234" s="12">
        <v>7</v>
      </c>
      <c r="D234" s="19"/>
      <c r="E234" s="9">
        <f t="shared" si="19"/>
        <v>1030163.4250500808</v>
      </c>
      <c r="F234" s="9">
        <f t="shared" si="19"/>
        <v>2.1274076199187029</v>
      </c>
      <c r="G234" s="9">
        <f t="shared" si="19"/>
        <v>3.8026421537973847E-3</v>
      </c>
      <c r="H234" s="9">
        <f t="shared" si="19"/>
        <v>38192.636415068031</v>
      </c>
      <c r="I234" s="9">
        <f t="shared" si="19"/>
        <v>898579.67673806625</v>
      </c>
      <c r="J234" s="9">
        <f t="shared" si="19"/>
        <v>0.37780697769246419</v>
      </c>
      <c r="K234" s="9">
        <f t="shared" si="19"/>
        <v>91649.040638221893</v>
      </c>
      <c r="L234" s="9">
        <f t="shared" si="19"/>
        <v>1800.9566284547795</v>
      </c>
      <c r="M234" s="9">
        <f t="shared" si="22"/>
        <v>1707.7390862914071</v>
      </c>
      <c r="N234" s="9">
        <f t="shared" si="22"/>
        <v>1872.0667946831009</v>
      </c>
      <c r="O234" s="9">
        <f t="shared" si="22"/>
        <v>2875.9745680429123</v>
      </c>
      <c r="P234" s="9">
        <f t="shared" si="22"/>
        <v>331.67389260458458</v>
      </c>
      <c r="Q234" s="9">
        <f t="shared" si="22"/>
        <v>30.756957314503296</v>
      </c>
      <c r="R234" s="9">
        <f t="shared" si="22"/>
        <v>6115640.8328996263</v>
      </c>
      <c r="S234" s="9">
        <f t="shared" si="22"/>
        <v>12991.666930262814</v>
      </c>
      <c r="T234" s="9">
        <f t="shared" si="22"/>
        <v>18611.479168682126</v>
      </c>
      <c r="U234" s="9">
        <f t="shared" si="22"/>
        <v>63436.724571066938</v>
      </c>
      <c r="V234" s="9">
        <f t="shared" si="21"/>
        <v>-32121.27499409765</v>
      </c>
      <c r="W234" s="9">
        <f t="shared" si="20"/>
        <v>4975.0303407616375</v>
      </c>
      <c r="X234" s="9">
        <f t="shared" si="20"/>
        <v>-1013.9166322717501</v>
      </c>
      <c r="Y234" s="9">
        <f t="shared" si="20"/>
        <v>203142.46184318286</v>
      </c>
      <c r="Z234" s="9">
        <f t="shared" si="20"/>
        <v>6520.7178203316162</v>
      </c>
      <c r="AA234" s="20"/>
      <c r="AB234" s="9">
        <v>842977.65711042553</v>
      </c>
      <c r="AC234" s="9">
        <v>12.387347309509144</v>
      </c>
      <c r="AD234" s="9">
        <v>1.234456320108868E-2</v>
      </c>
      <c r="AE234" s="9">
        <v>98119.139418055682</v>
      </c>
      <c r="AF234" s="9">
        <v>1635573.4786877532</v>
      </c>
      <c r="AG234" s="9">
        <v>0.96549575440459789</v>
      </c>
      <c r="AH234" s="9">
        <v>160371.6324303867</v>
      </c>
      <c r="AI234" s="9">
        <v>4931.411078521699</v>
      </c>
      <c r="AJ234" s="9">
        <v>3982.9346692820018</v>
      </c>
      <c r="AK234" s="9">
        <v>5057.2755746547264</v>
      </c>
      <c r="AL234" s="9">
        <v>8093.4786709145874</v>
      </c>
      <c r="AM234" s="9">
        <v>5759.1056995259169</v>
      </c>
      <c r="AN234" s="9">
        <v>152.2596626165454</v>
      </c>
      <c r="AO234" s="9">
        <v>16528039.225738907</v>
      </c>
      <c r="AP234" s="9">
        <v>951092.67248292919</v>
      </c>
      <c r="AQ234" s="9">
        <v>1346440.9059079261</v>
      </c>
      <c r="AR234" s="9">
        <v>262660.35353971599</v>
      </c>
      <c r="AS234" s="9">
        <v>32686400.573556546</v>
      </c>
      <c r="AT234" s="9">
        <v>40956.75551778121</v>
      </c>
      <c r="AU234" s="9">
        <v>54958.386212719561</v>
      </c>
      <c r="AV234" s="9">
        <v>395100.69679866865</v>
      </c>
      <c r="AW234" s="9">
        <v>13837.022469642856</v>
      </c>
      <c r="AX234" s="20"/>
      <c r="AY234" s="9">
        <v>-187185.7679396552</v>
      </c>
      <c r="AZ234" s="9">
        <v>10.259939689590441</v>
      </c>
      <c r="BA234" s="9">
        <v>8.5419210472912951E-3</v>
      </c>
      <c r="BB234" s="9">
        <v>59926.503002987651</v>
      </c>
      <c r="BC234" s="9">
        <v>736993.80194968695</v>
      </c>
      <c r="BD234" s="9">
        <v>0.58768877671213371</v>
      </c>
      <c r="BE234" s="9">
        <v>68722.591792164807</v>
      </c>
      <c r="BF234" s="9">
        <v>3130.4544500669194</v>
      </c>
      <c r="BG234" s="9">
        <v>2275.1955829905946</v>
      </c>
      <c r="BH234" s="9">
        <v>3185.2087799716255</v>
      </c>
      <c r="BI234" s="9">
        <v>5217.5041028716751</v>
      </c>
      <c r="BJ234" s="9">
        <v>5427.4318069213323</v>
      </c>
      <c r="BK234" s="9">
        <v>121.5027053020421</v>
      </c>
      <c r="BL234" s="9">
        <v>10412398.392839281</v>
      </c>
      <c r="BM234" s="9">
        <v>938101.00555266638</v>
      </c>
      <c r="BN234" s="9">
        <v>1327829.426739244</v>
      </c>
      <c r="BO234" s="9">
        <v>199223.62896864905</v>
      </c>
      <c r="BP234" s="9">
        <v>32718521.848550644</v>
      </c>
      <c r="BQ234" s="9">
        <v>35981.725177019573</v>
      </c>
      <c r="BR234" s="9">
        <v>55972.302844991311</v>
      </c>
      <c r="BS234" s="9">
        <v>191958.23495548579</v>
      </c>
      <c r="BT234" s="9">
        <v>7316.3046493112397</v>
      </c>
      <c r="BU234" s="20"/>
    </row>
    <row r="235" spans="2:73" x14ac:dyDescent="0.2">
      <c r="B235" s="4" t="s">
        <v>30</v>
      </c>
      <c r="C235" s="12">
        <v>8</v>
      </c>
      <c r="D235" s="19"/>
      <c r="E235" s="9">
        <f t="shared" si="19"/>
        <v>1230732.5809282837</v>
      </c>
      <c r="F235" s="9">
        <f t="shared" si="19"/>
        <v>2.5037375262122161</v>
      </c>
      <c r="G235" s="9">
        <f t="shared" si="19"/>
        <v>4.4435486868301399E-3</v>
      </c>
      <c r="H235" s="9">
        <f t="shared" si="19"/>
        <v>44495.804313329121</v>
      </c>
      <c r="I235" s="9">
        <f t="shared" si="19"/>
        <v>1039165.484924788</v>
      </c>
      <c r="J235" s="9">
        <f t="shared" si="19"/>
        <v>0.43677599573167203</v>
      </c>
      <c r="K235" s="9">
        <f t="shared" si="19"/>
        <v>104795.4735150066</v>
      </c>
      <c r="L235" s="9">
        <f t="shared" si="19"/>
        <v>2091.2110127671708</v>
      </c>
      <c r="M235" s="9">
        <f t="shared" si="22"/>
        <v>1991.2348569870328</v>
      </c>
      <c r="N235" s="9">
        <f t="shared" si="22"/>
        <v>2173.729959550396</v>
      </c>
      <c r="O235" s="9">
        <f t="shared" si="22"/>
        <v>3377.0732929367468</v>
      </c>
      <c r="P235" s="9">
        <f t="shared" si="22"/>
        <v>401.80257897038246</v>
      </c>
      <c r="Q235" s="9">
        <f t="shared" si="22"/>
        <v>36.276803653426498</v>
      </c>
      <c r="R235" s="9">
        <f t="shared" si="22"/>
        <v>7372381.3893024139</v>
      </c>
      <c r="S235" s="9">
        <f t="shared" si="22"/>
        <v>18477.895791842835</v>
      </c>
      <c r="T235" s="9">
        <f t="shared" si="22"/>
        <v>26478.512822548859</v>
      </c>
      <c r="U235" s="9">
        <f t="shared" si="22"/>
        <v>74302.118532504828</v>
      </c>
      <c r="V235" s="9">
        <f t="shared" si="21"/>
        <v>94666.608733005822</v>
      </c>
      <c r="W235" s="9">
        <f t="shared" si="20"/>
        <v>7461.723872133276</v>
      </c>
      <c r="X235" s="9">
        <f t="shared" si="20"/>
        <v>-709.75331859917787</v>
      </c>
      <c r="Y235" s="9">
        <f t="shared" si="20"/>
        <v>234886.01892074593</v>
      </c>
      <c r="Z235" s="9">
        <f t="shared" si="20"/>
        <v>7562.2012451332666</v>
      </c>
      <c r="AA235" s="20"/>
      <c r="AB235" s="9">
        <v>1016805.9889972494</v>
      </c>
      <c r="AC235" s="9">
        <v>14.229382885744149</v>
      </c>
      <c r="AD235" s="9">
        <v>1.4205744169448767E-2</v>
      </c>
      <c r="AE235" s="9">
        <v>112983.23631674354</v>
      </c>
      <c r="AF235" s="9">
        <v>1881444.1157244302</v>
      </c>
      <c r="AG235" s="9">
        <v>1.1084203119741107</v>
      </c>
      <c r="AH235" s="9">
        <v>183335.57842033778</v>
      </c>
      <c r="AI235" s="9">
        <v>5668.87324141508</v>
      </c>
      <c r="AJ235" s="9">
        <v>4591.4583804048552</v>
      </c>
      <c r="AK235" s="9">
        <v>5813.9685652322532</v>
      </c>
      <c r="AL235" s="9">
        <v>9339.9351247900904</v>
      </c>
      <c r="AM235" s="9">
        <v>6604.5817868804716</v>
      </c>
      <c r="AN235" s="9">
        <v>175.13703828433177</v>
      </c>
      <c r="AO235" s="9">
        <v>19272265.266833019</v>
      </c>
      <c r="AP235" s="9">
        <v>1090593.3307091754</v>
      </c>
      <c r="AQ235" s="9">
        <v>1543997.8576673993</v>
      </c>
      <c r="AR235" s="9">
        <v>301986.26592524658</v>
      </c>
      <c r="AS235" s="9">
        <v>37487263.007076591</v>
      </c>
      <c r="AT235" s="9">
        <v>48583.695503012765</v>
      </c>
      <c r="AU235" s="9">
        <v>63258.592789962306</v>
      </c>
      <c r="AV235" s="9">
        <v>454266.85886987241</v>
      </c>
      <c r="AW235" s="9">
        <v>15923.692272917539</v>
      </c>
      <c r="AX235" s="20"/>
      <c r="AY235" s="9">
        <v>-213926.59193103446</v>
      </c>
      <c r="AZ235" s="9">
        <v>11.725645359531933</v>
      </c>
      <c r="BA235" s="9">
        <v>9.7621954826186269E-3</v>
      </c>
      <c r="BB235" s="9">
        <v>68487.432003414418</v>
      </c>
      <c r="BC235" s="9">
        <v>842278.63079964218</v>
      </c>
      <c r="BD235" s="9">
        <v>0.6716443162424387</v>
      </c>
      <c r="BE235" s="9">
        <v>78540.104905331187</v>
      </c>
      <c r="BF235" s="9">
        <v>3577.6622286479092</v>
      </c>
      <c r="BG235" s="9">
        <v>2600.2235234178224</v>
      </c>
      <c r="BH235" s="9">
        <v>3640.2386056818573</v>
      </c>
      <c r="BI235" s="9">
        <v>5962.8618318533436</v>
      </c>
      <c r="BJ235" s="9">
        <v>6202.7792079100891</v>
      </c>
      <c r="BK235" s="9">
        <v>138.86023463090527</v>
      </c>
      <c r="BL235" s="9">
        <v>11899883.877530605</v>
      </c>
      <c r="BM235" s="9">
        <v>1072115.4349173326</v>
      </c>
      <c r="BN235" s="9">
        <v>1517519.3448448505</v>
      </c>
      <c r="BO235" s="9">
        <v>227684.14739274175</v>
      </c>
      <c r="BP235" s="9">
        <v>37392596.398343585</v>
      </c>
      <c r="BQ235" s="9">
        <v>41121.971630879489</v>
      </c>
      <c r="BR235" s="9">
        <v>63968.346108561484</v>
      </c>
      <c r="BS235" s="9">
        <v>219380.83994912647</v>
      </c>
      <c r="BT235" s="9">
        <v>8361.4910277842719</v>
      </c>
      <c r="BU235" s="20"/>
    </row>
    <row r="236" spans="2:73" x14ac:dyDescent="0.2">
      <c r="B236" s="4" t="s">
        <v>30</v>
      </c>
      <c r="C236" s="12">
        <v>9</v>
      </c>
      <c r="D236" s="19"/>
      <c r="E236" s="9">
        <f t="shared" si="19"/>
        <v>1465597.2107603769</v>
      </c>
      <c r="F236" s="9">
        <f t="shared" si="19"/>
        <v>2.8800884178467605</v>
      </c>
      <c r="G236" s="9">
        <f t="shared" si="19"/>
        <v>5.0844846270049135E-3</v>
      </c>
      <c r="H236" s="9">
        <f t="shared" si="19"/>
        <v>50799.20770465034</v>
      </c>
      <c r="I236" s="9">
        <f t="shared" si="19"/>
        <v>1179754.7647255142</v>
      </c>
      <c r="J236" s="9">
        <f t="shared" si="19"/>
        <v>0.4957464766878823</v>
      </c>
      <c r="K236" s="9">
        <f t="shared" si="19"/>
        <v>117941.91585197356</v>
      </c>
      <c r="L236" s="9">
        <f t="shared" si="19"/>
        <v>2381.4756785215714</v>
      </c>
      <c r="M236" s="9">
        <f t="shared" si="22"/>
        <v>2274.7419712256674</v>
      </c>
      <c r="N236" s="9">
        <f t="shared" si="22"/>
        <v>2475.4037606957004</v>
      </c>
      <c r="O236" s="9">
        <f t="shared" si="22"/>
        <v>3878.2000470896</v>
      </c>
      <c r="P236" s="9">
        <f t="shared" si="22"/>
        <v>471.93787515967779</v>
      </c>
      <c r="Q236" s="9">
        <f t="shared" si="22"/>
        <v>41.796999559109963</v>
      </c>
      <c r="R236" s="9">
        <f t="shared" si="22"/>
        <v>8629248.4849752299</v>
      </c>
      <c r="S236" s="9">
        <f t="shared" si="22"/>
        <v>23965.204603223829</v>
      </c>
      <c r="T236" s="9">
        <f t="shared" si="22"/>
        <v>34347.095161817735</v>
      </c>
      <c r="U236" s="9">
        <f t="shared" si="22"/>
        <v>85167.976310443279</v>
      </c>
      <c r="V236" s="9">
        <f t="shared" si="21"/>
        <v>221494.02543917298</v>
      </c>
      <c r="W236" s="9">
        <f t="shared" si="20"/>
        <v>9949.0013137949572</v>
      </c>
      <c r="X236" s="9">
        <f t="shared" si="20"/>
        <v>-405.47515754651977</v>
      </c>
      <c r="Y236" s="9">
        <f t="shared" si="20"/>
        <v>266630.33714211953</v>
      </c>
      <c r="Z236" s="9">
        <f t="shared" si="20"/>
        <v>8603.71487848994</v>
      </c>
      <c r="AA236" s="20"/>
      <c r="AB236" s="9">
        <v>1224929.7948379628</v>
      </c>
      <c r="AC236" s="9">
        <v>16.071439447320191</v>
      </c>
      <c r="AD236" s="9">
        <v>1.6066954544950881E-2</v>
      </c>
      <c r="AE236" s="9">
        <v>127847.56870849164</v>
      </c>
      <c r="AF236" s="9">
        <v>2127318.2243751124</v>
      </c>
      <c r="AG236" s="9">
        <v>1.2513463324606262</v>
      </c>
      <c r="AH236" s="9">
        <v>206299.53387047123</v>
      </c>
      <c r="AI236" s="9">
        <v>6406.3456857504725</v>
      </c>
      <c r="AJ236" s="9">
        <v>5199.993435070719</v>
      </c>
      <c r="AK236" s="9">
        <v>6570.6721920877926</v>
      </c>
      <c r="AL236" s="9">
        <v>10586.419607924616</v>
      </c>
      <c r="AM236" s="9">
        <v>7450.0644840585383</v>
      </c>
      <c r="AN236" s="9">
        <v>198.01476351887845</v>
      </c>
      <c r="AO236" s="9">
        <v>22016617.847197175</v>
      </c>
      <c r="AP236" s="9">
        <v>1230095.0688852237</v>
      </c>
      <c r="AQ236" s="9">
        <v>1741556.3581122768</v>
      </c>
      <c r="AR236" s="9">
        <v>341312.64212727785</v>
      </c>
      <c r="AS236" s="9">
        <v>42288164.973575719</v>
      </c>
      <c r="AT236" s="9">
        <v>56211.219398534435</v>
      </c>
      <c r="AU236" s="9">
        <v>71558.91421458518</v>
      </c>
      <c r="AV236" s="9">
        <v>513433.78208488715</v>
      </c>
      <c r="AW236" s="9">
        <v>18010.392284747253</v>
      </c>
      <c r="AX236" s="20"/>
      <c r="AY236" s="9">
        <v>-240667.41592241407</v>
      </c>
      <c r="AZ236" s="9">
        <v>13.191351029473431</v>
      </c>
      <c r="BA236" s="9">
        <v>1.0982469917945967E-2</v>
      </c>
      <c r="BB236" s="9">
        <v>77048.361003841303</v>
      </c>
      <c r="BC236" s="9">
        <v>947563.45964959823</v>
      </c>
      <c r="BD236" s="9">
        <v>0.75559985577274391</v>
      </c>
      <c r="BE236" s="9">
        <v>88357.618018497669</v>
      </c>
      <c r="BF236" s="9">
        <v>4024.8700072289012</v>
      </c>
      <c r="BG236" s="9">
        <v>2925.2514638450516</v>
      </c>
      <c r="BH236" s="9">
        <v>4095.2684313920922</v>
      </c>
      <c r="BI236" s="9">
        <v>6708.2195608350157</v>
      </c>
      <c r="BJ236" s="9">
        <v>6978.1266088988605</v>
      </c>
      <c r="BK236" s="9">
        <v>156.21776395976849</v>
      </c>
      <c r="BL236" s="9">
        <v>13387369.362221945</v>
      </c>
      <c r="BM236" s="9">
        <v>1206129.8642819999</v>
      </c>
      <c r="BN236" s="9">
        <v>1707209.262950459</v>
      </c>
      <c r="BO236" s="9">
        <v>256144.66581683457</v>
      </c>
      <c r="BP236" s="9">
        <v>42066670.948136546</v>
      </c>
      <c r="BQ236" s="9">
        <v>46262.218084739477</v>
      </c>
      <c r="BR236" s="9">
        <v>71964.3893721317</v>
      </c>
      <c r="BS236" s="9">
        <v>246803.44494276762</v>
      </c>
      <c r="BT236" s="9">
        <v>9406.6774062573131</v>
      </c>
      <c r="BU236" s="20"/>
    </row>
    <row r="237" spans="2:73" x14ac:dyDescent="0.2">
      <c r="B237" s="4" t="s">
        <v>30</v>
      </c>
      <c r="C237" s="12">
        <v>10</v>
      </c>
      <c r="D237" s="19"/>
      <c r="E237" s="9">
        <f t="shared" si="19"/>
        <v>1700461.8405924658</v>
      </c>
      <c r="F237" s="9">
        <f t="shared" si="19"/>
        <v>3.2688867306402685</v>
      </c>
      <c r="G237" s="9">
        <f t="shared" si="19"/>
        <v>5.7390594980376818E-3</v>
      </c>
      <c r="H237" s="9">
        <f t="shared" si="19"/>
        <v>57276.74983791144</v>
      </c>
      <c r="I237" s="9">
        <f t="shared" si="19"/>
        <v>1322640.9424872366</v>
      </c>
      <c r="J237" s="9">
        <f t="shared" si="19"/>
        <v>0.55553316047709</v>
      </c>
      <c r="K237" s="9">
        <f t="shared" si="19"/>
        <v>131115.0378287583</v>
      </c>
      <c r="L237" s="9">
        <f t="shared" si="19"/>
        <v>2675.3352553339646</v>
      </c>
      <c r="M237" s="9">
        <f t="shared" si="22"/>
        <v>2565.3671451712917</v>
      </c>
      <c r="N237" s="9">
        <f t="shared" si="22"/>
        <v>2780.9086890629978</v>
      </c>
      <c r="O237" s="9">
        <f t="shared" si="22"/>
        <v>4389.4764067334345</v>
      </c>
      <c r="P237" s="9">
        <f t="shared" si="22"/>
        <v>545.93183027547184</v>
      </c>
      <c r="Q237" s="9">
        <f t="shared" si="22"/>
        <v>47.444278773033091</v>
      </c>
      <c r="R237" s="9">
        <f t="shared" si="22"/>
        <v>9907598.1583780237</v>
      </c>
      <c r="S237" s="9">
        <f t="shared" si="22"/>
        <v>29996.756164803868</v>
      </c>
      <c r="T237" s="9">
        <f t="shared" si="22"/>
        <v>42998.449265685398</v>
      </c>
      <c r="U237" s="9">
        <f t="shared" si="22"/>
        <v>96511.450046881044</v>
      </c>
      <c r="V237" s="9">
        <f t="shared" si="21"/>
        <v>366729.76816623658</v>
      </c>
      <c r="W237" s="9">
        <f t="shared" si="20"/>
        <v>12543.688305166608</v>
      </c>
      <c r="X237" s="9">
        <f t="shared" si="20"/>
        <v>19.626958626016858</v>
      </c>
      <c r="Y237" s="9">
        <f t="shared" si="20"/>
        <v>298922.8379446824</v>
      </c>
      <c r="Z237" s="9">
        <f t="shared" si="20"/>
        <v>9668.8577157915861</v>
      </c>
      <c r="AA237" s="20"/>
      <c r="AB237" s="9">
        <v>1433053.6006786723</v>
      </c>
      <c r="AC237" s="9">
        <v>17.925943430055195</v>
      </c>
      <c r="AD237" s="9">
        <v>1.7941803851310965E-2</v>
      </c>
      <c r="AE237" s="9">
        <v>142886.03984217951</v>
      </c>
      <c r="AF237" s="9">
        <v>2375489.2309867893</v>
      </c>
      <c r="AG237" s="9">
        <v>1.3950885557801389</v>
      </c>
      <c r="AH237" s="9">
        <v>229290.16896042236</v>
      </c>
      <c r="AI237" s="9">
        <v>7147.4130411438528</v>
      </c>
      <c r="AJ237" s="9">
        <v>5815.6465494435715</v>
      </c>
      <c r="AK237" s="9">
        <v>7331.20694616532</v>
      </c>
      <c r="AL237" s="9">
        <v>11843.05369655012</v>
      </c>
      <c r="AM237" s="9">
        <v>8299.4058401630919</v>
      </c>
      <c r="AN237" s="9">
        <v>221.0195720616648</v>
      </c>
      <c r="AO237" s="9">
        <v>24782453.005291283</v>
      </c>
      <c r="AP237" s="9">
        <v>1370141.0498114699</v>
      </c>
      <c r="AQ237" s="9">
        <v>1939897.6303217507</v>
      </c>
      <c r="AR237" s="9">
        <v>381116.63428780838</v>
      </c>
      <c r="AS237" s="9">
        <v>47107475.26609575</v>
      </c>
      <c r="AT237" s="9">
        <v>63946.152843765987</v>
      </c>
      <c r="AU237" s="9">
        <v>79980.059594327919</v>
      </c>
      <c r="AV237" s="9">
        <v>573148.88788109075</v>
      </c>
      <c r="AW237" s="9">
        <v>20120.721500521933</v>
      </c>
      <c r="AX237" s="20"/>
      <c r="AY237" s="9">
        <v>-267408.2399137934</v>
      </c>
      <c r="AZ237" s="9">
        <v>14.657056699414927</v>
      </c>
      <c r="BA237" s="9">
        <v>1.2202744353273284E-2</v>
      </c>
      <c r="BB237" s="9">
        <v>85609.29000426807</v>
      </c>
      <c r="BC237" s="9">
        <v>1052848.2884995528</v>
      </c>
      <c r="BD237" s="9">
        <v>0.8395553953030489</v>
      </c>
      <c r="BE237" s="9">
        <v>98175.131131664064</v>
      </c>
      <c r="BF237" s="9">
        <v>4472.0777858098882</v>
      </c>
      <c r="BG237" s="9">
        <v>3250.2794042722799</v>
      </c>
      <c r="BH237" s="9">
        <v>4550.2982571023222</v>
      </c>
      <c r="BI237" s="9">
        <v>7453.5772898166852</v>
      </c>
      <c r="BJ237" s="9">
        <v>7753.47400988762</v>
      </c>
      <c r="BK237" s="9">
        <v>173.57529328863171</v>
      </c>
      <c r="BL237" s="9">
        <v>14874854.846913259</v>
      </c>
      <c r="BM237" s="9">
        <v>1340144.293646666</v>
      </c>
      <c r="BN237" s="9">
        <v>1896899.1810560653</v>
      </c>
      <c r="BO237" s="9">
        <v>284605.18424092734</v>
      </c>
      <c r="BP237" s="9">
        <v>46740745.497929513</v>
      </c>
      <c r="BQ237" s="9">
        <v>51402.464538599379</v>
      </c>
      <c r="BR237" s="9">
        <v>79960.432635701902</v>
      </c>
      <c r="BS237" s="9">
        <v>274226.04993640835</v>
      </c>
      <c r="BT237" s="9">
        <v>10451.863784730347</v>
      </c>
      <c r="BU237" s="20"/>
    </row>
    <row r="238" spans="2:73" x14ac:dyDescent="0.2">
      <c r="B238" s="4" t="s">
        <v>30</v>
      </c>
      <c r="C238" s="12">
        <v>11</v>
      </c>
      <c r="D238" s="19"/>
      <c r="E238" s="9">
        <f t="shared" si="19"/>
        <v>1935326.4704245564</v>
      </c>
      <c r="F238" s="9">
        <f t="shared" si="19"/>
        <v>3.6452376222748057</v>
      </c>
      <c r="G238" s="9">
        <f t="shared" si="19"/>
        <v>6.3799954382124484E-3</v>
      </c>
      <c r="H238" s="9">
        <f t="shared" si="19"/>
        <v>63580.153229232586</v>
      </c>
      <c r="I238" s="9">
        <f t="shared" si="19"/>
        <v>1463230.2222879599</v>
      </c>
      <c r="J238" s="9">
        <f t="shared" si="19"/>
        <v>0.6145036414333005</v>
      </c>
      <c r="K238" s="9">
        <f t="shared" si="19"/>
        <v>144261.48016572517</v>
      </c>
      <c r="L238" s="9">
        <f t="shared" si="19"/>
        <v>2965.5999210883638</v>
      </c>
      <c r="M238" s="9">
        <f t="shared" si="22"/>
        <v>2848.8742594099253</v>
      </c>
      <c r="N238" s="9">
        <f t="shared" si="22"/>
        <v>3082.5824902083004</v>
      </c>
      <c r="O238" s="9">
        <f t="shared" si="22"/>
        <v>4890.6031608862831</v>
      </c>
      <c r="P238" s="9">
        <f t="shared" si="22"/>
        <v>616.06712646477536</v>
      </c>
      <c r="Q238" s="9">
        <f t="shared" si="22"/>
        <v>52.964474678716556</v>
      </c>
      <c r="R238" s="9">
        <f t="shared" si="22"/>
        <v>11164465.254050838</v>
      </c>
      <c r="S238" s="9">
        <f t="shared" si="22"/>
        <v>35484.06497618393</v>
      </c>
      <c r="T238" s="9">
        <f t="shared" si="22"/>
        <v>50867.03160495474</v>
      </c>
      <c r="U238" s="9">
        <f t="shared" si="22"/>
        <v>107377.30782481923</v>
      </c>
      <c r="V238" s="9">
        <f t="shared" si="21"/>
        <v>493557.18487238139</v>
      </c>
      <c r="W238" s="9">
        <f t="shared" si="20"/>
        <v>15030.965746828289</v>
      </c>
      <c r="X238" s="9">
        <f t="shared" si="20"/>
        <v>323.90511967868952</v>
      </c>
      <c r="Y238" s="9">
        <f t="shared" si="20"/>
        <v>330667.15616605605</v>
      </c>
      <c r="Z238" s="9">
        <f t="shared" si="20"/>
        <v>10710.37134914825</v>
      </c>
      <c r="AA238" s="20"/>
      <c r="AB238" s="9">
        <v>1641177.4065193841</v>
      </c>
      <c r="AC238" s="9">
        <v>19.767999991631221</v>
      </c>
      <c r="AD238" s="9">
        <v>1.9803014226813066E-2</v>
      </c>
      <c r="AE238" s="9">
        <v>157750.37223392748</v>
      </c>
      <c r="AF238" s="9">
        <v>2621363.3396374686</v>
      </c>
      <c r="AG238" s="9">
        <v>1.5380145762666537</v>
      </c>
      <c r="AH238" s="9">
        <v>252254.12441055567</v>
      </c>
      <c r="AI238" s="9">
        <v>7884.8854854792398</v>
      </c>
      <c r="AJ238" s="9">
        <v>6424.1816041094316</v>
      </c>
      <c r="AK238" s="9">
        <v>8087.9105730208548</v>
      </c>
      <c r="AL238" s="9">
        <v>13089.538179684636</v>
      </c>
      <c r="AM238" s="9">
        <v>9144.888537341154</v>
      </c>
      <c r="AN238" s="9">
        <v>243.89729729621135</v>
      </c>
      <c r="AO238" s="9">
        <v>27526805.585655428</v>
      </c>
      <c r="AP238" s="9">
        <v>1509642.7879875172</v>
      </c>
      <c r="AQ238" s="9">
        <v>2137456.130766626</v>
      </c>
      <c r="AR238" s="9">
        <v>420443.01048983936</v>
      </c>
      <c r="AS238" s="9">
        <v>51908377.232594855</v>
      </c>
      <c r="AT238" s="9">
        <v>71573.676739287621</v>
      </c>
      <c r="AU238" s="9">
        <v>88280.381018950749</v>
      </c>
      <c r="AV238" s="9">
        <v>632315.81109610514</v>
      </c>
      <c r="AW238" s="9">
        <v>22207.421512351633</v>
      </c>
      <c r="AX238" s="20"/>
      <c r="AY238" s="9">
        <v>-294149.06390517234</v>
      </c>
      <c r="AZ238" s="9">
        <v>16.122762369356415</v>
      </c>
      <c r="BA238" s="9">
        <v>1.3423018788600617E-2</v>
      </c>
      <c r="BB238" s="9">
        <v>94170.219004694896</v>
      </c>
      <c r="BC238" s="9">
        <v>1158133.1173495087</v>
      </c>
      <c r="BD238" s="9">
        <v>0.92351093483335323</v>
      </c>
      <c r="BE238" s="9">
        <v>107992.64424483052</v>
      </c>
      <c r="BF238" s="9">
        <v>4919.2855643908761</v>
      </c>
      <c r="BG238" s="9">
        <v>3575.3073446995063</v>
      </c>
      <c r="BH238" s="9">
        <v>5005.3280828125544</v>
      </c>
      <c r="BI238" s="9">
        <v>8198.9350187983528</v>
      </c>
      <c r="BJ238" s="9">
        <v>8528.8214108763786</v>
      </c>
      <c r="BK238" s="9">
        <v>190.93282261749479</v>
      </c>
      <c r="BL238" s="9">
        <v>16362340.331604591</v>
      </c>
      <c r="BM238" s="9">
        <v>1474158.7230113333</v>
      </c>
      <c r="BN238" s="9">
        <v>2086589.0991616712</v>
      </c>
      <c r="BO238" s="9">
        <v>313065.70266502013</v>
      </c>
      <c r="BP238" s="9">
        <v>51414820.047722474</v>
      </c>
      <c r="BQ238" s="9">
        <v>56542.710992459331</v>
      </c>
      <c r="BR238" s="9">
        <v>87956.47589927206</v>
      </c>
      <c r="BS238" s="9">
        <v>301648.65493004909</v>
      </c>
      <c r="BT238" s="9">
        <v>11497.050163203383</v>
      </c>
      <c r="BU238" s="20"/>
    </row>
    <row r="239" spans="2:73" x14ac:dyDescent="0.2">
      <c r="B239" s="4" t="s">
        <v>30</v>
      </c>
      <c r="C239" s="12">
        <v>12</v>
      </c>
      <c r="D239" s="19"/>
      <c r="E239" s="9">
        <f t="shared" si="19"/>
        <v>2135895.6263025883</v>
      </c>
      <c r="F239" s="9">
        <f t="shared" si="19"/>
        <v>4.0215675285671573</v>
      </c>
      <c r="G239" s="9">
        <f t="shared" si="19"/>
        <v>7.020901971244024E-3</v>
      </c>
      <c r="H239" s="9">
        <f t="shared" si="19"/>
        <v>69883.321127483519</v>
      </c>
      <c r="I239" s="9">
        <f t="shared" si="19"/>
        <v>1603816.0304745215</v>
      </c>
      <c r="J239" s="9">
        <f t="shared" ref="J239:O292" si="23">AG239-BD239</f>
        <v>0.67347265947241564</v>
      </c>
      <c r="K239" s="9">
        <f t="shared" si="23"/>
        <v>157407.91304249532</v>
      </c>
      <c r="L239" s="9">
        <f t="shared" si="23"/>
        <v>3255.8543054002685</v>
      </c>
      <c r="M239" s="9">
        <f t="shared" si="22"/>
        <v>3132.3700301051567</v>
      </c>
      <c r="N239" s="9">
        <f t="shared" si="22"/>
        <v>3384.245655075094</v>
      </c>
      <c r="O239" s="9">
        <f t="shared" si="22"/>
        <v>5391.7018857793228</v>
      </c>
      <c r="P239" s="9">
        <f t="shared" si="22"/>
        <v>686.19581283003572</v>
      </c>
      <c r="Q239" s="9">
        <f t="shared" si="22"/>
        <v>58.484321017625291</v>
      </c>
      <c r="R239" s="9">
        <f t="shared" si="22"/>
        <v>12421205.810451869</v>
      </c>
      <c r="S239" s="9">
        <f t="shared" si="22"/>
        <v>40970.293837676756</v>
      </c>
      <c r="T239" s="9">
        <f t="shared" si="22"/>
        <v>58734.065258699935</v>
      </c>
      <c r="U239" s="9">
        <f t="shared" si="22"/>
        <v>118242.7017862323</v>
      </c>
      <c r="V239" s="9">
        <f t="shared" si="21"/>
        <v>620345.06859648228</v>
      </c>
      <c r="W239" s="9">
        <f t="shared" si="20"/>
        <v>17517.659278194871</v>
      </c>
      <c r="X239" s="9">
        <f t="shared" si="20"/>
        <v>628.06843334592122</v>
      </c>
      <c r="Y239" s="9">
        <f t="shared" si="20"/>
        <v>362410.7132435799</v>
      </c>
      <c r="Z239" s="9">
        <f t="shared" si="20"/>
        <v>11751.854773948562</v>
      </c>
      <c r="AA239" s="20"/>
      <c r="AB239" s="9">
        <v>1815005.7384060363</v>
      </c>
      <c r="AC239" s="9">
        <v>21.610035567865062</v>
      </c>
      <c r="AD239" s="9">
        <v>2.1664195195171959E-2</v>
      </c>
      <c r="AE239" s="9">
        <v>172614.46913260521</v>
      </c>
      <c r="AF239" s="9">
        <v>2867233.9766739858</v>
      </c>
      <c r="AG239" s="9">
        <v>1.6809391338360737</v>
      </c>
      <c r="AH239" s="9">
        <v>275218.07040049223</v>
      </c>
      <c r="AI239" s="9">
        <v>8622.3476483721352</v>
      </c>
      <c r="AJ239" s="9">
        <v>7032.7053152318913</v>
      </c>
      <c r="AK239" s="9">
        <v>8844.6035635978824</v>
      </c>
      <c r="AL239" s="9">
        <v>14335.994633559338</v>
      </c>
      <c r="AM239" s="9">
        <v>9990.3646246951776</v>
      </c>
      <c r="AN239" s="9">
        <v>266.77467296398328</v>
      </c>
      <c r="AO239" s="9">
        <v>30271031.626747776</v>
      </c>
      <c r="AP239" s="9">
        <v>1649143.4462136761</v>
      </c>
      <c r="AQ239" s="9">
        <v>2335013.082525976</v>
      </c>
      <c r="AR239" s="9">
        <v>459768.92287534493</v>
      </c>
      <c r="AS239" s="9">
        <v>56709239.666111887</v>
      </c>
      <c r="AT239" s="9">
        <v>79200.616724514126</v>
      </c>
      <c r="AU239" s="9">
        <v>96580.587596188212</v>
      </c>
      <c r="AV239" s="9">
        <v>691481.97316726984</v>
      </c>
      <c r="AW239" s="9">
        <v>24294.091315624981</v>
      </c>
      <c r="AX239" s="20"/>
      <c r="AY239" s="9">
        <v>-320889.88789655187</v>
      </c>
      <c r="AZ239" s="9">
        <v>17.588468039297904</v>
      </c>
      <c r="BA239" s="9">
        <v>1.4643293223927935E-2</v>
      </c>
      <c r="BB239" s="9">
        <v>102731.14800512169</v>
      </c>
      <c r="BC239" s="9">
        <v>1263417.9461994644</v>
      </c>
      <c r="BD239" s="9">
        <v>1.0074664743636581</v>
      </c>
      <c r="BE239" s="9">
        <v>117810.15735799693</v>
      </c>
      <c r="BF239" s="9">
        <v>5366.4933429718667</v>
      </c>
      <c r="BG239" s="9">
        <v>3900.3352851267346</v>
      </c>
      <c r="BH239" s="9">
        <v>5460.3579085227884</v>
      </c>
      <c r="BI239" s="9">
        <v>8944.2927477800149</v>
      </c>
      <c r="BJ239" s="9">
        <v>9304.1688118651418</v>
      </c>
      <c r="BK239" s="9">
        <v>208.29035194635799</v>
      </c>
      <c r="BL239" s="9">
        <v>17849825.816295907</v>
      </c>
      <c r="BM239" s="9">
        <v>1608173.1523759994</v>
      </c>
      <c r="BN239" s="9">
        <v>2276279.0172672761</v>
      </c>
      <c r="BO239" s="9">
        <v>341526.22108911263</v>
      </c>
      <c r="BP239" s="9">
        <v>56088894.597515404</v>
      </c>
      <c r="BQ239" s="9">
        <v>61682.957446319255</v>
      </c>
      <c r="BR239" s="9">
        <v>95952.519162842291</v>
      </c>
      <c r="BS239" s="9">
        <v>329071.25992368994</v>
      </c>
      <c r="BT239" s="9">
        <v>12542.236541676419</v>
      </c>
      <c r="BU239" s="20"/>
    </row>
    <row r="240" spans="2:73" x14ac:dyDescent="0.2">
      <c r="B240" s="4" t="s">
        <v>30</v>
      </c>
      <c r="C240" s="12">
        <v>13</v>
      </c>
      <c r="D240" s="19"/>
      <c r="E240" s="9">
        <f t="shared" ref="E240:I290" si="24">AB240-AY240</f>
        <v>2336464.7821809659</v>
      </c>
      <c r="F240" s="9">
        <f t="shared" si="24"/>
        <v>4.3978974348618642</v>
      </c>
      <c r="G240" s="9">
        <f t="shared" si="24"/>
        <v>7.6618085042779865E-3</v>
      </c>
      <c r="H240" s="9">
        <f t="shared" si="24"/>
        <v>76186.489025754854</v>
      </c>
      <c r="I240" s="9">
        <f t="shared" si="24"/>
        <v>1744401.8386614071</v>
      </c>
      <c r="J240" s="9">
        <f t="shared" si="23"/>
        <v>0.73244167751171796</v>
      </c>
      <c r="K240" s="9">
        <f t="shared" si="23"/>
        <v>170554.34591929475</v>
      </c>
      <c r="L240" s="9">
        <f t="shared" si="23"/>
        <v>3546.1086897131581</v>
      </c>
      <c r="M240" s="9">
        <f t="shared" si="22"/>
        <v>3415.8658008011798</v>
      </c>
      <c r="N240" s="9">
        <f t="shared" si="22"/>
        <v>3685.9088199428988</v>
      </c>
      <c r="O240" s="9">
        <f t="shared" si="22"/>
        <v>5892.8006106739613</v>
      </c>
      <c r="P240" s="9">
        <f t="shared" si="22"/>
        <v>756.32449919636565</v>
      </c>
      <c r="Q240" s="9">
        <f t="shared" si="22"/>
        <v>64.00416735656313</v>
      </c>
      <c r="R240" s="9">
        <f t="shared" si="22"/>
        <v>13677946.366856441</v>
      </c>
      <c r="S240" s="9">
        <f t="shared" si="22"/>
        <v>46456.522699345136</v>
      </c>
      <c r="T240" s="9">
        <f t="shared" si="22"/>
        <v>66601.098912692629</v>
      </c>
      <c r="U240" s="9">
        <f t="shared" si="22"/>
        <v>129108.09574769571</v>
      </c>
      <c r="V240" s="9">
        <f t="shared" si="21"/>
        <v>747132.95232661813</v>
      </c>
      <c r="W240" s="9">
        <f t="shared" si="20"/>
        <v>20004.352809571617</v>
      </c>
      <c r="X240" s="9">
        <f t="shared" si="20"/>
        <v>932.23174702384858</v>
      </c>
      <c r="Y240" s="9">
        <f t="shared" si="20"/>
        <v>394154.27032118227</v>
      </c>
      <c r="Z240" s="9">
        <f t="shared" si="20"/>
        <v>12793.338198751562</v>
      </c>
      <c r="AA240" s="20"/>
      <c r="AB240" s="9">
        <v>1988834.0702930347</v>
      </c>
      <c r="AC240" s="9">
        <v>23.452071144101257</v>
      </c>
      <c r="AD240" s="9">
        <v>2.3525376163533257E-2</v>
      </c>
      <c r="AE240" s="9">
        <v>187478.56603130334</v>
      </c>
      <c r="AF240" s="9">
        <v>3113104.6137108258</v>
      </c>
      <c r="AG240" s="9">
        <v>1.8238636914056807</v>
      </c>
      <c r="AH240" s="9">
        <v>298182.01639045804</v>
      </c>
      <c r="AI240" s="9">
        <v>9359.80981126601</v>
      </c>
      <c r="AJ240" s="9">
        <v>7641.2290263551431</v>
      </c>
      <c r="AK240" s="9">
        <v>9601.2965541759168</v>
      </c>
      <c r="AL240" s="9">
        <v>15582.451087435655</v>
      </c>
      <c r="AM240" s="9">
        <v>10835.840712050271</v>
      </c>
      <c r="AN240" s="9">
        <v>289.65204863178428</v>
      </c>
      <c r="AO240" s="9">
        <v>33015257.667843677</v>
      </c>
      <c r="AP240" s="9">
        <v>1788644.1044400109</v>
      </c>
      <c r="AQ240" s="9">
        <v>2532570.0342855756</v>
      </c>
      <c r="AR240" s="9">
        <v>499094.83526090096</v>
      </c>
      <c r="AS240" s="9">
        <v>61510102.09963499</v>
      </c>
      <c r="AT240" s="9">
        <v>86827.556709750803</v>
      </c>
      <c r="AU240" s="9">
        <v>104880.79417343628</v>
      </c>
      <c r="AV240" s="9">
        <v>750648.135238513</v>
      </c>
      <c r="AW240" s="9">
        <v>26380.761118901017</v>
      </c>
      <c r="AX240" s="20"/>
      <c r="AY240" s="9">
        <v>-347630.71188793099</v>
      </c>
      <c r="AZ240" s="9">
        <v>19.054173709239393</v>
      </c>
      <c r="BA240" s="9">
        <v>1.586356765925527E-2</v>
      </c>
      <c r="BB240" s="9">
        <v>111292.07700554849</v>
      </c>
      <c r="BC240" s="9">
        <v>1368702.7750494187</v>
      </c>
      <c r="BD240" s="9">
        <v>1.0914220138939628</v>
      </c>
      <c r="BE240" s="9">
        <v>127627.67047116329</v>
      </c>
      <c r="BF240" s="9">
        <v>5813.7011215528519</v>
      </c>
      <c r="BG240" s="9">
        <v>4225.3632255539633</v>
      </c>
      <c r="BH240" s="9">
        <v>5915.3877342330179</v>
      </c>
      <c r="BI240" s="9">
        <v>9689.6504767616934</v>
      </c>
      <c r="BJ240" s="9">
        <v>10079.516212853905</v>
      </c>
      <c r="BK240" s="9">
        <v>225.64788127522115</v>
      </c>
      <c r="BL240" s="9">
        <v>19337311.300987236</v>
      </c>
      <c r="BM240" s="9">
        <v>1742187.5817406657</v>
      </c>
      <c r="BN240" s="9">
        <v>2465968.935372883</v>
      </c>
      <c r="BO240" s="9">
        <v>369986.73951320525</v>
      </c>
      <c r="BP240" s="9">
        <v>60762969.147308372</v>
      </c>
      <c r="BQ240" s="9">
        <v>66823.203900179185</v>
      </c>
      <c r="BR240" s="9">
        <v>103948.56242641243</v>
      </c>
      <c r="BS240" s="9">
        <v>356493.86491733073</v>
      </c>
      <c r="BT240" s="9">
        <v>13587.422920149455</v>
      </c>
      <c r="BU240" s="20"/>
    </row>
    <row r="241" spans="2:73" x14ac:dyDescent="0.2">
      <c r="B241" s="4" t="s">
        <v>30</v>
      </c>
      <c r="C241" s="12">
        <v>14</v>
      </c>
      <c r="D241" s="19"/>
      <c r="E241" s="9">
        <f t="shared" si="24"/>
        <v>2605624.8859669408</v>
      </c>
      <c r="F241" s="9">
        <f t="shared" si="24"/>
        <v>4.7867167329963891</v>
      </c>
      <c r="G241" s="9">
        <f t="shared" si="24"/>
        <v>8.3164127824527576E-3</v>
      </c>
      <c r="H241" s="9">
        <f t="shared" si="24"/>
        <v>82664.266652075981</v>
      </c>
      <c r="I241" s="9">
        <f t="shared" si="24"/>
        <v>1887291.4880371308</v>
      </c>
      <c r="J241" s="9">
        <f t="shared" si="23"/>
        <v>0.79222982421792731</v>
      </c>
      <c r="K241" s="9">
        <f t="shared" si="23"/>
        <v>183727.47735626163</v>
      </c>
      <c r="L241" s="9">
        <f t="shared" si="23"/>
        <v>3839.9785479675547</v>
      </c>
      <c r="M241" s="9">
        <f t="shared" si="22"/>
        <v>3706.5023182898112</v>
      </c>
      <c r="N241" s="9">
        <f t="shared" si="22"/>
        <v>3991.4243845881929</v>
      </c>
      <c r="O241" s="9">
        <f t="shared" si="22"/>
        <v>6404.104999576819</v>
      </c>
      <c r="P241" s="9">
        <f t="shared" si="22"/>
        <v>830.32506413566261</v>
      </c>
      <c r="Q241" s="9">
        <f t="shared" si="22"/>
        <v>69.651796137246521</v>
      </c>
      <c r="R241" s="9">
        <f t="shared" si="22"/>
        <v>14956422.579529244</v>
      </c>
      <c r="S241" s="9">
        <f t="shared" si="22"/>
        <v>52489.154210724868</v>
      </c>
      <c r="T241" s="9">
        <f t="shared" si="22"/>
        <v>75254.001701960806</v>
      </c>
      <c r="U241" s="9">
        <f t="shared" si="22"/>
        <v>140452.0333006336</v>
      </c>
      <c r="V241" s="9">
        <f t="shared" si="21"/>
        <v>892408.22803278267</v>
      </c>
      <c r="W241" s="9">
        <f t="shared" si="20"/>
        <v>22599.623711233231</v>
      </c>
      <c r="X241" s="9">
        <f t="shared" si="20"/>
        <v>1357.4487105764711</v>
      </c>
      <c r="Y241" s="9">
        <f t="shared" si="20"/>
        <v>426447.53226755565</v>
      </c>
      <c r="Z241" s="9">
        <f t="shared" si="20"/>
        <v>13858.511244608213</v>
      </c>
      <c r="AA241" s="20"/>
      <c r="AB241" s="9">
        <v>2231253.3500876301</v>
      </c>
      <c r="AC241" s="9">
        <v>25.306596112177278</v>
      </c>
      <c r="AD241" s="9">
        <v>2.5400254877035355E-2</v>
      </c>
      <c r="AE241" s="9">
        <v>202517.27265805131</v>
      </c>
      <c r="AF241" s="9">
        <v>3361279.0919365049</v>
      </c>
      <c r="AG241" s="9">
        <v>1.967607377642195</v>
      </c>
      <c r="AH241" s="9">
        <v>321172.66094059125</v>
      </c>
      <c r="AI241" s="9">
        <v>10100.887448101394</v>
      </c>
      <c r="AJ241" s="9">
        <v>8256.8934842710023</v>
      </c>
      <c r="AK241" s="9">
        <v>10361.841944531447</v>
      </c>
      <c r="AL241" s="9">
        <v>16839.113205320169</v>
      </c>
      <c r="AM241" s="9">
        <v>11685.188677978329</v>
      </c>
      <c r="AN241" s="9">
        <v>312.65720674133075</v>
      </c>
      <c r="AO241" s="9">
        <v>35781219.365207806</v>
      </c>
      <c r="AP241" s="9">
        <v>1928691.1653160581</v>
      </c>
      <c r="AQ241" s="9">
        <v>2730912.8551804507</v>
      </c>
      <c r="AR241" s="9">
        <v>538899.29123793181</v>
      </c>
      <c r="AS241" s="9">
        <v>66329451.925134078</v>
      </c>
      <c r="AT241" s="9">
        <v>94563.074065272391</v>
      </c>
      <c r="AU241" s="9">
        <v>113302.05440055912</v>
      </c>
      <c r="AV241" s="9">
        <v>810364.0021785273</v>
      </c>
      <c r="AW241" s="9">
        <v>28491.1205432307</v>
      </c>
      <c r="AX241" s="20"/>
      <c r="AY241" s="9">
        <v>-374371.53587931045</v>
      </c>
      <c r="AZ241" s="9">
        <v>20.519879379180889</v>
      </c>
      <c r="BA241" s="9">
        <v>1.7083842094582597E-2</v>
      </c>
      <c r="BB241" s="9">
        <v>119853.00600597533</v>
      </c>
      <c r="BC241" s="9">
        <v>1473987.6038993741</v>
      </c>
      <c r="BD241" s="9">
        <v>1.1753775534242676</v>
      </c>
      <c r="BE241" s="9">
        <v>137445.18358432961</v>
      </c>
      <c r="BF241" s="9">
        <v>6260.9089001338389</v>
      </c>
      <c r="BG241" s="9">
        <v>4550.3911659811911</v>
      </c>
      <c r="BH241" s="9">
        <v>6370.4175599432538</v>
      </c>
      <c r="BI241" s="9">
        <v>10435.00820574335</v>
      </c>
      <c r="BJ241" s="9">
        <v>10854.863613842666</v>
      </c>
      <c r="BK241" s="9">
        <v>243.00541060408423</v>
      </c>
      <c r="BL241" s="9">
        <v>20824796.785678562</v>
      </c>
      <c r="BM241" s="9">
        <v>1876202.0111053332</v>
      </c>
      <c r="BN241" s="9">
        <v>2655658.8534784899</v>
      </c>
      <c r="BO241" s="9">
        <v>398447.25793729821</v>
      </c>
      <c r="BP241" s="9">
        <v>65437043.697101295</v>
      </c>
      <c r="BQ241" s="9">
        <v>71963.45035403916</v>
      </c>
      <c r="BR241" s="9">
        <v>111944.60568998265</v>
      </c>
      <c r="BS241" s="9">
        <v>383916.46991097165</v>
      </c>
      <c r="BT241" s="9">
        <v>14632.609298622487</v>
      </c>
      <c r="BU241" s="20"/>
    </row>
    <row r="242" spans="2:73" x14ac:dyDescent="0.2">
      <c r="B242" s="4" t="s">
        <v>30</v>
      </c>
      <c r="C242" s="12">
        <v>15</v>
      </c>
      <c r="D242" s="19"/>
      <c r="E242" s="9">
        <f t="shared" si="24"/>
        <v>2806194.0418451424</v>
      </c>
      <c r="F242" s="9">
        <f t="shared" si="24"/>
        <v>5.1630466392899059</v>
      </c>
      <c r="G242" s="9">
        <f t="shared" si="24"/>
        <v>8.9573193154855041E-3</v>
      </c>
      <c r="H242" s="9">
        <f t="shared" si="24"/>
        <v>88967.434550337013</v>
      </c>
      <c r="I242" s="9">
        <f t="shared" si="24"/>
        <v>2027877.296223853</v>
      </c>
      <c r="J242" s="9">
        <f t="shared" si="23"/>
        <v>0.8511988422571346</v>
      </c>
      <c r="K242" s="9">
        <f t="shared" si="23"/>
        <v>196873.91023304622</v>
      </c>
      <c r="L242" s="9">
        <f t="shared" si="23"/>
        <v>4130.232932279946</v>
      </c>
      <c r="M242" s="9">
        <f t="shared" si="22"/>
        <v>3989.9980889854369</v>
      </c>
      <c r="N242" s="9">
        <f t="shared" si="22"/>
        <v>4293.0875494554948</v>
      </c>
      <c r="O242" s="9">
        <f t="shared" si="22"/>
        <v>6905.2037244706553</v>
      </c>
      <c r="P242" s="9">
        <f t="shared" si="22"/>
        <v>900.45375050145776</v>
      </c>
      <c r="Q242" s="9">
        <f t="shared" si="22"/>
        <v>75.171642476169609</v>
      </c>
      <c r="R242" s="9">
        <f t="shared" si="22"/>
        <v>16213163.135932028</v>
      </c>
      <c r="S242" s="9">
        <f t="shared" si="22"/>
        <v>57975.383072304539</v>
      </c>
      <c r="T242" s="9">
        <f t="shared" si="22"/>
        <v>83121.035355828237</v>
      </c>
      <c r="U242" s="9">
        <f t="shared" si="22"/>
        <v>151317.42726207158</v>
      </c>
      <c r="V242" s="9">
        <f t="shared" si="21"/>
        <v>1019196.1117598414</v>
      </c>
      <c r="W242" s="9">
        <f t="shared" si="20"/>
        <v>25086.317242604855</v>
      </c>
      <c r="X242" s="9">
        <f t="shared" si="20"/>
        <v>1661.6120242490288</v>
      </c>
      <c r="Y242" s="9">
        <f t="shared" si="20"/>
        <v>458191.0893451185</v>
      </c>
      <c r="Z242" s="9">
        <f t="shared" si="20"/>
        <v>14899.994669409858</v>
      </c>
      <c r="AA242" s="20"/>
      <c r="AB242" s="9">
        <v>2405081.6819744529</v>
      </c>
      <c r="AC242" s="9">
        <v>27.14863168841228</v>
      </c>
      <c r="AD242" s="9">
        <v>2.7261435845395435E-2</v>
      </c>
      <c r="AE242" s="9">
        <v>217381.36955673911</v>
      </c>
      <c r="AF242" s="9">
        <v>3607149.7289731824</v>
      </c>
      <c r="AG242" s="9">
        <v>2.1105319352117076</v>
      </c>
      <c r="AH242" s="9">
        <v>344136.60693054227</v>
      </c>
      <c r="AI242" s="9">
        <v>10838.349610994776</v>
      </c>
      <c r="AJ242" s="9">
        <v>8865.4171953938549</v>
      </c>
      <c r="AK242" s="9">
        <v>11118.534935108975</v>
      </c>
      <c r="AL242" s="9">
        <v>18085.569659195673</v>
      </c>
      <c r="AM242" s="9">
        <v>12530.664765332886</v>
      </c>
      <c r="AN242" s="9">
        <v>335.53458240911704</v>
      </c>
      <c r="AO242" s="9">
        <v>38525445.406301908</v>
      </c>
      <c r="AP242" s="9">
        <v>2068191.8235423039</v>
      </c>
      <c r="AQ242" s="9">
        <v>2928469.8069399246</v>
      </c>
      <c r="AR242" s="9">
        <v>578225.20362346235</v>
      </c>
      <c r="AS242" s="9">
        <v>71130314.358654112</v>
      </c>
      <c r="AT242" s="9">
        <v>102190.01405050393</v>
      </c>
      <c r="AU242" s="9">
        <v>121602.26097780179</v>
      </c>
      <c r="AV242" s="9">
        <v>869530.16424973088</v>
      </c>
      <c r="AW242" s="9">
        <v>30577.790346505379</v>
      </c>
      <c r="AX242" s="20"/>
      <c r="AY242" s="9">
        <v>-401112.35987068963</v>
      </c>
      <c r="AZ242" s="9">
        <v>21.985585049122374</v>
      </c>
      <c r="BA242" s="9">
        <v>1.8304116529909931E-2</v>
      </c>
      <c r="BB242" s="9">
        <v>128413.9350064021</v>
      </c>
      <c r="BC242" s="9">
        <v>1579272.4327493294</v>
      </c>
      <c r="BD242" s="9">
        <v>1.259333092954573</v>
      </c>
      <c r="BE242" s="9">
        <v>147262.69669749605</v>
      </c>
      <c r="BF242" s="9">
        <v>6708.1166787148295</v>
      </c>
      <c r="BG242" s="9">
        <v>4875.419106408418</v>
      </c>
      <c r="BH242" s="9">
        <v>6825.4473856534805</v>
      </c>
      <c r="BI242" s="9">
        <v>11180.365934725018</v>
      </c>
      <c r="BJ242" s="9">
        <v>11630.211014831428</v>
      </c>
      <c r="BK242" s="9">
        <v>260.36293993294743</v>
      </c>
      <c r="BL242" s="9">
        <v>22312282.27036988</v>
      </c>
      <c r="BM242" s="9">
        <v>2010216.4404699993</v>
      </c>
      <c r="BN242" s="9">
        <v>2845348.7715840964</v>
      </c>
      <c r="BO242" s="9">
        <v>426907.77636139077</v>
      </c>
      <c r="BP242" s="9">
        <v>70111118.24689427</v>
      </c>
      <c r="BQ242" s="9">
        <v>77103.696807899076</v>
      </c>
      <c r="BR242" s="9">
        <v>119940.64895355277</v>
      </c>
      <c r="BS242" s="9">
        <v>411339.07490461238</v>
      </c>
      <c r="BT242" s="9">
        <v>15677.795677095521</v>
      </c>
      <c r="BU242" s="20"/>
    </row>
    <row r="243" spans="2:73" x14ac:dyDescent="0.2">
      <c r="B243" s="4" t="s">
        <v>30</v>
      </c>
      <c r="C243" s="12">
        <v>16</v>
      </c>
      <c r="D243" s="19"/>
      <c r="E243" s="9">
        <f t="shared" si="24"/>
        <v>3041058.6716772337</v>
      </c>
      <c r="F243" s="9">
        <f t="shared" si="24"/>
        <v>5.5393975309244361</v>
      </c>
      <c r="G243" s="9">
        <f t="shared" si="24"/>
        <v>9.5982552556602707E-3</v>
      </c>
      <c r="H243" s="9">
        <f t="shared" si="24"/>
        <v>95270.837941658247</v>
      </c>
      <c r="I243" s="9">
        <f t="shared" si="24"/>
        <v>2168466.576024577</v>
      </c>
      <c r="J243" s="9">
        <f t="shared" si="23"/>
        <v>0.91016932321334432</v>
      </c>
      <c r="K243" s="9">
        <f t="shared" si="23"/>
        <v>210020.35257001311</v>
      </c>
      <c r="L243" s="9">
        <f t="shared" si="23"/>
        <v>4420.4975980343415</v>
      </c>
      <c r="M243" s="9">
        <f t="shared" si="22"/>
        <v>4273.5052032240656</v>
      </c>
      <c r="N243" s="9">
        <f t="shared" si="22"/>
        <v>4594.761350600792</v>
      </c>
      <c r="O243" s="9">
        <f t="shared" si="22"/>
        <v>7406.3304786234949</v>
      </c>
      <c r="P243" s="9">
        <f t="shared" si="22"/>
        <v>970.58904669076037</v>
      </c>
      <c r="Q243" s="9">
        <f t="shared" si="22"/>
        <v>80.691838381853017</v>
      </c>
      <c r="R243" s="9">
        <f t="shared" si="22"/>
        <v>17470030.231604829</v>
      </c>
      <c r="S243" s="9">
        <f t="shared" si="22"/>
        <v>63462.691883685067</v>
      </c>
      <c r="T243" s="9">
        <f t="shared" si="22"/>
        <v>90989.617695098743</v>
      </c>
      <c r="U243" s="9">
        <f t="shared" si="22"/>
        <v>162183.28504000977</v>
      </c>
      <c r="V243" s="9">
        <f t="shared" si="21"/>
        <v>1146023.528466031</v>
      </c>
      <c r="W243" s="9">
        <f t="shared" si="20"/>
        <v>27573.594684266558</v>
      </c>
      <c r="X243" s="9">
        <f t="shared" si="20"/>
        <v>1965.8901853016432</v>
      </c>
      <c r="Y243" s="9">
        <f t="shared" si="20"/>
        <v>489935.40756649192</v>
      </c>
      <c r="Z243" s="9">
        <f t="shared" si="20"/>
        <v>15941.508302766535</v>
      </c>
      <c r="AA243" s="20"/>
      <c r="AB243" s="9">
        <v>2613205.487815165</v>
      </c>
      <c r="AC243" s="9">
        <v>28.990688249988306</v>
      </c>
      <c r="AD243" s="9">
        <v>2.9122646220897531E-2</v>
      </c>
      <c r="AE243" s="9">
        <v>232245.70194848711</v>
      </c>
      <c r="AF243" s="9">
        <v>3853023.8376238616</v>
      </c>
      <c r="AG243" s="9">
        <v>2.2534579556982219</v>
      </c>
      <c r="AH243" s="9">
        <v>367100.56238067552</v>
      </c>
      <c r="AI243" s="9">
        <v>11575.82205533016</v>
      </c>
      <c r="AJ243" s="9">
        <v>9473.9522500597104</v>
      </c>
      <c r="AK243" s="9">
        <v>11875.238561964507</v>
      </c>
      <c r="AL243" s="9">
        <v>19332.054142330184</v>
      </c>
      <c r="AM243" s="9">
        <v>13376.147462510944</v>
      </c>
      <c r="AN243" s="9">
        <v>358.41230764366361</v>
      </c>
      <c r="AO243" s="9">
        <v>41269797.986666039</v>
      </c>
      <c r="AP243" s="9">
        <v>2207693.5617183507</v>
      </c>
      <c r="AQ243" s="9">
        <v>3126028.3073848002</v>
      </c>
      <c r="AR243" s="9">
        <v>617551.57982549327</v>
      </c>
      <c r="AS243" s="9">
        <v>75931216.325153202</v>
      </c>
      <c r="AT243" s="9">
        <v>109817.53794602555</v>
      </c>
      <c r="AU243" s="9">
        <v>129902.58240242462</v>
      </c>
      <c r="AV243" s="9">
        <v>928697.08746474492</v>
      </c>
      <c r="AW243" s="9">
        <v>32664.490358335079</v>
      </c>
      <c r="AX243" s="20"/>
      <c r="AY243" s="9">
        <v>-427853.18386206892</v>
      </c>
      <c r="AZ243" s="9">
        <v>23.45129071906387</v>
      </c>
      <c r="BA243" s="9">
        <v>1.9524390965237261E-2</v>
      </c>
      <c r="BB243" s="9">
        <v>136974.86400682887</v>
      </c>
      <c r="BC243" s="9">
        <v>1684557.2615992848</v>
      </c>
      <c r="BD243" s="9">
        <v>1.3432886324848776</v>
      </c>
      <c r="BE243" s="9">
        <v>157080.2098106624</v>
      </c>
      <c r="BF243" s="9">
        <v>7155.3244572958183</v>
      </c>
      <c r="BG243" s="9">
        <v>5200.4470468356449</v>
      </c>
      <c r="BH243" s="9">
        <v>7280.4772113637146</v>
      </c>
      <c r="BI243" s="9">
        <v>11925.723663706689</v>
      </c>
      <c r="BJ243" s="9">
        <v>12405.558415820184</v>
      </c>
      <c r="BK243" s="9">
        <v>277.72046926181059</v>
      </c>
      <c r="BL243" s="9">
        <v>23799767.755061209</v>
      </c>
      <c r="BM243" s="9">
        <v>2144230.8698346657</v>
      </c>
      <c r="BN243" s="9">
        <v>3035038.6896897014</v>
      </c>
      <c r="BO243" s="9">
        <v>455368.29478548351</v>
      </c>
      <c r="BP243" s="9">
        <v>74785192.796687171</v>
      </c>
      <c r="BQ243" s="9">
        <v>82243.943261758992</v>
      </c>
      <c r="BR243" s="9">
        <v>127936.69221712298</v>
      </c>
      <c r="BS243" s="9">
        <v>438761.679898253</v>
      </c>
      <c r="BT243" s="9">
        <v>16722.982055568544</v>
      </c>
      <c r="BU243" s="20"/>
    </row>
    <row r="244" spans="2:73" x14ac:dyDescent="0.2">
      <c r="B244" s="4" t="s">
        <v>30</v>
      </c>
      <c r="C244" s="12">
        <v>17</v>
      </c>
      <c r="D244" s="19"/>
      <c r="E244" s="9">
        <f t="shared" si="24"/>
        <v>3241399.0873323767</v>
      </c>
      <c r="F244" s="9">
        <f t="shared" si="24"/>
        <v>5.9083463203687572</v>
      </c>
      <c r="G244" s="9">
        <f t="shared" si="24"/>
        <v>1.0225359001438034E-2</v>
      </c>
      <c r="H244" s="9">
        <f t="shared" si="24"/>
        <v>101170.46201819883</v>
      </c>
      <c r="I244" s="9">
        <f t="shared" si="24"/>
        <v>2306056.8225320112</v>
      </c>
      <c r="J244" s="9">
        <f t="shared" si="23"/>
        <v>0.96743139066962525</v>
      </c>
      <c r="K244" s="9">
        <f t="shared" si="23"/>
        <v>223063.02583785602</v>
      </c>
      <c r="L244" s="9">
        <f t="shared" si="23"/>
        <v>4697.8919822321031</v>
      </c>
      <c r="M244" s="9">
        <f t="shared" si="22"/>
        <v>4552.3221199537384</v>
      </c>
      <c r="N244" s="9">
        <f t="shared" si="22"/>
        <v>4883.1581931157471</v>
      </c>
      <c r="O244" s="9">
        <f t="shared" si="22"/>
        <v>7897.3914210136081</v>
      </c>
      <c r="P244" s="9">
        <f t="shared" si="22"/>
        <v>1040.1171268792186</v>
      </c>
      <c r="Q244" s="9">
        <f t="shared" si="22"/>
        <v>86.171211027701816</v>
      </c>
      <c r="R244" s="9">
        <f t="shared" si="22"/>
        <v>18711460.405813612</v>
      </c>
      <c r="S244" s="9">
        <f t="shared" si="22"/>
        <v>68799.492954066955</v>
      </c>
      <c r="T244" s="9">
        <f t="shared" si="22"/>
        <v>98641.253680363297</v>
      </c>
      <c r="U244" s="9">
        <f t="shared" si="22"/>
        <v>172915.49475954112</v>
      </c>
      <c r="V244" s="9">
        <f t="shared" si="21"/>
        <v>1267632.6391496509</v>
      </c>
      <c r="W244" s="9">
        <f t="shared" si="20"/>
        <v>29977.973184074697</v>
      </c>
      <c r="X244" s="9">
        <f t="shared" si="20"/>
        <v>2259.9274260985258</v>
      </c>
      <c r="Y244" s="9">
        <f t="shared" si="20"/>
        <v>520701.50594522076</v>
      </c>
      <c r="Z244" s="9">
        <f t="shared" si="20"/>
        <v>16972.503135598159</v>
      </c>
      <c r="AA244" s="20"/>
      <c r="AB244" s="9">
        <v>2786805.0794789284</v>
      </c>
      <c r="AC244" s="9">
        <v>30.825342709374112</v>
      </c>
      <c r="AD244" s="9">
        <v>3.0970024402002607E-2</v>
      </c>
      <c r="AE244" s="9">
        <v>246706.25502545445</v>
      </c>
      <c r="AF244" s="9">
        <v>4095898.9129812503</v>
      </c>
      <c r="AG244" s="9">
        <v>2.3946755626848071</v>
      </c>
      <c r="AH244" s="9">
        <v>389960.74876168487</v>
      </c>
      <c r="AI244" s="9">
        <v>12300.42421810891</v>
      </c>
      <c r="AJ244" s="9">
        <v>10077.797107216613</v>
      </c>
      <c r="AK244" s="9">
        <v>12618.665230189692</v>
      </c>
      <c r="AL244" s="9">
        <v>20568.472813701963</v>
      </c>
      <c r="AM244" s="9">
        <v>14221.022943688169</v>
      </c>
      <c r="AN244" s="9">
        <v>381.24920961837557</v>
      </c>
      <c r="AO244" s="9">
        <v>43998713.645566151</v>
      </c>
      <c r="AP244" s="9">
        <v>2347044.792153399</v>
      </c>
      <c r="AQ244" s="9">
        <v>3323369.8614756721</v>
      </c>
      <c r="AR244" s="9">
        <v>656744.30796911742</v>
      </c>
      <c r="AS244" s="9">
        <v>80726899.985629767</v>
      </c>
      <c r="AT244" s="9">
        <v>117362.16289969368</v>
      </c>
      <c r="AU244" s="9">
        <v>138192.66290679175</v>
      </c>
      <c r="AV244" s="9">
        <v>986885.79083711491</v>
      </c>
      <c r="AW244" s="9">
        <v>34740.671569639751</v>
      </c>
      <c r="AX244" s="20"/>
      <c r="AY244" s="9">
        <v>-454594.00785344839</v>
      </c>
      <c r="AZ244" s="9">
        <v>24.916996389005355</v>
      </c>
      <c r="BA244" s="9">
        <v>2.0744665400564574E-2</v>
      </c>
      <c r="BB244" s="9">
        <v>145535.79300725562</v>
      </c>
      <c r="BC244" s="9">
        <v>1789842.0904492394</v>
      </c>
      <c r="BD244" s="9">
        <v>1.4272441720151818</v>
      </c>
      <c r="BE244" s="9">
        <v>166897.72292382884</v>
      </c>
      <c r="BF244" s="9">
        <v>7602.5322358768071</v>
      </c>
      <c r="BG244" s="9">
        <v>5525.4749872628745</v>
      </c>
      <c r="BH244" s="9">
        <v>7735.507037073945</v>
      </c>
      <c r="BI244" s="9">
        <v>12671.081392688355</v>
      </c>
      <c r="BJ244" s="9">
        <v>13180.90581680895</v>
      </c>
      <c r="BK244" s="9">
        <v>295.07799859067376</v>
      </c>
      <c r="BL244" s="9">
        <v>25287253.239752539</v>
      </c>
      <c r="BM244" s="9">
        <v>2278245.299199332</v>
      </c>
      <c r="BN244" s="9">
        <v>3224728.6077953088</v>
      </c>
      <c r="BO244" s="9">
        <v>483828.8132095763</v>
      </c>
      <c r="BP244" s="9">
        <v>79459267.346480116</v>
      </c>
      <c r="BQ244" s="9">
        <v>87384.189715618981</v>
      </c>
      <c r="BR244" s="9">
        <v>135932.73548069323</v>
      </c>
      <c r="BS244" s="9">
        <v>466184.28489189415</v>
      </c>
      <c r="BT244" s="9">
        <v>17768.168434041592</v>
      </c>
      <c r="BU244" s="20"/>
    </row>
    <row r="245" spans="2:73" x14ac:dyDescent="0.2">
      <c r="B245" s="4" t="s">
        <v>30</v>
      </c>
      <c r="C245" s="12">
        <v>18</v>
      </c>
      <c r="D245" s="19"/>
      <c r="E245" s="9">
        <f t="shared" si="24"/>
        <v>3476492.4573875316</v>
      </c>
      <c r="F245" s="9">
        <f t="shared" si="24"/>
        <v>6.2920783288524973</v>
      </c>
      <c r="G245" s="9">
        <f t="shared" si="24"/>
        <v>1.0880097728867843E-2</v>
      </c>
      <c r="H245" s="9">
        <f t="shared" si="24"/>
        <v>107877.4092312406</v>
      </c>
      <c r="I245" s="9">
        <f t="shared" si="24"/>
        <v>2449641.6640120256</v>
      </c>
      <c r="J245" s="9">
        <f t="shared" si="23"/>
        <v>1.0281088222087642</v>
      </c>
      <c r="K245" s="9">
        <f t="shared" si="23"/>
        <v>236313.22778376497</v>
      </c>
      <c r="L245" s="9">
        <f t="shared" si="23"/>
        <v>5001.0166481011383</v>
      </c>
      <c r="M245" s="9">
        <f t="shared" si="22"/>
        <v>4840.5080881583317</v>
      </c>
      <c r="N245" s="9">
        <f t="shared" si="22"/>
        <v>5198.0983166133983</v>
      </c>
      <c r="O245" s="9">
        <f t="shared" si="22"/>
        <v>8408.5559576701962</v>
      </c>
      <c r="P245" s="9">
        <f t="shared" si="22"/>
        <v>1110.8530292458563</v>
      </c>
      <c r="Q245" s="9">
        <f t="shared" si="22"/>
        <v>91.73188062645977</v>
      </c>
      <c r="R245" s="9">
        <f t="shared" si="22"/>
        <v>19983637.883680452</v>
      </c>
      <c r="S245" s="9">
        <f t="shared" si="22"/>
        <v>74436.229556646664</v>
      </c>
      <c r="T245" s="9">
        <f t="shared" si="22"/>
        <v>106725.23368823761</v>
      </c>
      <c r="U245" s="9">
        <f t="shared" si="22"/>
        <v>183914.53677938634</v>
      </c>
      <c r="V245" s="9">
        <f t="shared" si="21"/>
        <v>1399638.8288992792</v>
      </c>
      <c r="W245" s="9">
        <f t="shared" si="20"/>
        <v>32547.565657299885</v>
      </c>
      <c r="X245" s="9">
        <f t="shared" si="20"/>
        <v>2574.3316600269463</v>
      </c>
      <c r="Y245" s="9">
        <f t="shared" si="20"/>
        <v>553423.28286542883</v>
      </c>
      <c r="Z245" s="9">
        <f t="shared" si="20"/>
        <v>18024.505360924872</v>
      </c>
      <c r="AA245" s="20"/>
      <c r="AB245" s="9">
        <v>2995157.625542704</v>
      </c>
      <c r="AC245" s="9">
        <v>32.674780387799352</v>
      </c>
      <c r="AD245" s="9">
        <v>3.2845037564759746E-2</v>
      </c>
      <c r="AE245" s="9">
        <v>261974.13123892312</v>
      </c>
      <c r="AF245" s="9">
        <v>4344768.5833112206</v>
      </c>
      <c r="AG245" s="9">
        <v>2.5393085337542511</v>
      </c>
      <c r="AH245" s="9">
        <v>413028.46382076025</v>
      </c>
      <c r="AI245" s="9">
        <v>13050.756662558935</v>
      </c>
      <c r="AJ245" s="9">
        <v>10691.011015848431</v>
      </c>
      <c r="AK245" s="9">
        <v>13388.635179397577</v>
      </c>
      <c r="AL245" s="9">
        <v>21824.995079340217</v>
      </c>
      <c r="AM245" s="9">
        <v>15067.106247043565</v>
      </c>
      <c r="AN245" s="9">
        <v>404.16740854599658</v>
      </c>
      <c r="AO245" s="9">
        <v>46758376.608124316</v>
      </c>
      <c r="AP245" s="9">
        <v>2486695.9581206455</v>
      </c>
      <c r="AQ245" s="9">
        <v>3521143.759589151</v>
      </c>
      <c r="AR245" s="9">
        <v>696203.8684130552</v>
      </c>
      <c r="AS245" s="9">
        <v>85532980.725172356</v>
      </c>
      <c r="AT245" s="9">
        <v>125072.00182677877</v>
      </c>
      <c r="AU245" s="9">
        <v>146503.11040429026</v>
      </c>
      <c r="AV245" s="9">
        <v>1047030.1727509636</v>
      </c>
      <c r="AW245" s="9">
        <v>36837.860173439483</v>
      </c>
      <c r="AX245" s="20"/>
      <c r="AY245" s="9">
        <v>-481334.83184482751</v>
      </c>
      <c r="AZ245" s="9">
        <v>26.382702058946855</v>
      </c>
      <c r="BA245" s="9">
        <v>2.1964939835891904E-2</v>
      </c>
      <c r="BB245" s="9">
        <v>154096.72200768252</v>
      </c>
      <c r="BC245" s="9">
        <v>1895126.9192991951</v>
      </c>
      <c r="BD245" s="9">
        <v>1.5111997115454869</v>
      </c>
      <c r="BE245" s="9">
        <v>176715.23603699528</v>
      </c>
      <c r="BF245" s="9">
        <v>8049.7400144577969</v>
      </c>
      <c r="BG245" s="9">
        <v>5850.5029276900996</v>
      </c>
      <c r="BH245" s="9">
        <v>8190.536862784179</v>
      </c>
      <c r="BI245" s="9">
        <v>13416.439121670021</v>
      </c>
      <c r="BJ245" s="9">
        <v>13956.253217797708</v>
      </c>
      <c r="BK245" s="9">
        <v>312.43552791953681</v>
      </c>
      <c r="BL245" s="9">
        <v>26774738.724443864</v>
      </c>
      <c r="BM245" s="9">
        <v>2412259.7285639988</v>
      </c>
      <c r="BN245" s="9">
        <v>3414418.5259009134</v>
      </c>
      <c r="BO245" s="9">
        <v>512289.33163366886</v>
      </c>
      <c r="BP245" s="9">
        <v>84133341.896273077</v>
      </c>
      <c r="BQ245" s="9">
        <v>92524.436169478882</v>
      </c>
      <c r="BR245" s="9">
        <v>143928.77874426331</v>
      </c>
      <c r="BS245" s="9">
        <v>493606.88988553477</v>
      </c>
      <c r="BT245" s="9">
        <v>18813.354812514612</v>
      </c>
      <c r="BU245" s="20"/>
    </row>
    <row r="246" spans="2:73" x14ac:dyDescent="0.2">
      <c r="B246" s="4" t="s">
        <v>30</v>
      </c>
      <c r="C246" s="12">
        <v>19</v>
      </c>
      <c r="D246" s="19"/>
      <c r="E246" s="9">
        <f t="shared" si="24"/>
        <v>3711357.0872196229</v>
      </c>
      <c r="F246" s="9">
        <f t="shared" si="24"/>
        <v>6.6808766416460372</v>
      </c>
      <c r="G246" s="9">
        <f t="shared" si="24"/>
        <v>1.1534672599900615E-2</v>
      </c>
      <c r="H246" s="9">
        <f t="shared" si="24"/>
        <v>114354.95136450179</v>
      </c>
      <c r="I246" s="9">
        <f t="shared" si="24"/>
        <v>2592527.8417737493</v>
      </c>
      <c r="J246" s="9">
        <f t="shared" si="23"/>
        <v>1.0878955059979734</v>
      </c>
      <c r="K246" s="9">
        <f t="shared" si="23"/>
        <v>249486.34976054993</v>
      </c>
      <c r="L246" s="9">
        <f t="shared" si="23"/>
        <v>5294.876224913538</v>
      </c>
      <c r="M246" s="9">
        <f t="shared" si="22"/>
        <v>5131.1332621039573</v>
      </c>
      <c r="N246" s="9">
        <f t="shared" si="22"/>
        <v>5503.6032449807044</v>
      </c>
      <c r="O246" s="9">
        <f t="shared" si="22"/>
        <v>8919.8323173140416</v>
      </c>
      <c r="P246" s="9">
        <f t="shared" si="22"/>
        <v>1184.8469843616531</v>
      </c>
      <c r="Q246" s="9">
        <f t="shared" si="22"/>
        <v>97.379159840383238</v>
      </c>
      <c r="R246" s="9">
        <f t="shared" si="22"/>
        <v>21261987.55708326</v>
      </c>
      <c r="S246" s="9">
        <f t="shared" si="22"/>
        <v>80467.781118227169</v>
      </c>
      <c r="T246" s="9">
        <f t="shared" si="22"/>
        <v>115376.58779210411</v>
      </c>
      <c r="U246" s="9">
        <f t="shared" si="22"/>
        <v>195258.01051582454</v>
      </c>
      <c r="V246" s="9">
        <f t="shared" si="21"/>
        <v>1544874.5716264546</v>
      </c>
      <c r="W246" s="9">
        <f t="shared" si="20"/>
        <v>35142.252648671594</v>
      </c>
      <c r="X246" s="9">
        <f t="shared" si="20"/>
        <v>2999.4337761996139</v>
      </c>
      <c r="Y246" s="9">
        <f t="shared" si="20"/>
        <v>585715.7836679921</v>
      </c>
      <c r="Z246" s="9">
        <f t="shared" si="20"/>
        <v>19089.648198226521</v>
      </c>
      <c r="AA246" s="20"/>
      <c r="AB246" s="9">
        <v>3203281.4313834161</v>
      </c>
      <c r="AC246" s="9">
        <v>34.529284370534377</v>
      </c>
      <c r="AD246" s="9">
        <v>3.4719886871119841E-2</v>
      </c>
      <c r="AE246" s="9">
        <v>277012.60237261106</v>
      </c>
      <c r="AF246" s="9">
        <v>4592939.5899228994</v>
      </c>
      <c r="AG246" s="9">
        <v>2.6830507570737647</v>
      </c>
      <c r="AH246" s="9">
        <v>436019.09891071147</v>
      </c>
      <c r="AI246" s="9">
        <v>13791.82401795232</v>
      </c>
      <c r="AJ246" s="9">
        <v>11306.664130221288</v>
      </c>
      <c r="AK246" s="9">
        <v>14149.16993347511</v>
      </c>
      <c r="AL246" s="9">
        <v>23081.62916796573</v>
      </c>
      <c r="AM246" s="9">
        <v>15916.447603148126</v>
      </c>
      <c r="AN246" s="9">
        <v>427.17221708878321</v>
      </c>
      <c r="AO246" s="9">
        <v>49524211.766218454</v>
      </c>
      <c r="AP246" s="9">
        <v>2626741.9390468928</v>
      </c>
      <c r="AQ246" s="9">
        <v>3719485.0317986263</v>
      </c>
      <c r="AR246" s="9">
        <v>736007.86057358608</v>
      </c>
      <c r="AS246" s="9">
        <v>90352291.017692477</v>
      </c>
      <c r="AT246" s="9">
        <v>132806.93527201042</v>
      </c>
      <c r="AU246" s="9">
        <v>154924.25578403307</v>
      </c>
      <c r="AV246" s="9">
        <v>1106745.2785471675</v>
      </c>
      <c r="AW246" s="9">
        <v>38948.189389214174</v>
      </c>
      <c r="AX246" s="20"/>
      <c r="AY246" s="9">
        <v>-508075.65583620692</v>
      </c>
      <c r="AZ246" s="9">
        <v>27.84840772888834</v>
      </c>
      <c r="BA246" s="9">
        <v>2.3185214271219227E-2</v>
      </c>
      <c r="BB246" s="9">
        <v>162657.65100810927</v>
      </c>
      <c r="BC246" s="9">
        <v>2000411.7481491498</v>
      </c>
      <c r="BD246" s="9">
        <v>1.5951552510757914</v>
      </c>
      <c r="BE246" s="9">
        <v>186532.74915016154</v>
      </c>
      <c r="BF246" s="9">
        <v>8496.947793038782</v>
      </c>
      <c r="BG246" s="9">
        <v>6175.530868117331</v>
      </c>
      <c r="BH246" s="9">
        <v>8645.5666884944058</v>
      </c>
      <c r="BI246" s="9">
        <v>14161.796850651688</v>
      </c>
      <c r="BJ246" s="9">
        <v>14731.600618786473</v>
      </c>
      <c r="BK246" s="9">
        <v>329.79305724839998</v>
      </c>
      <c r="BL246" s="9">
        <v>28262224.209135193</v>
      </c>
      <c r="BM246" s="9">
        <v>2546274.1579286656</v>
      </c>
      <c r="BN246" s="9">
        <v>3604108.4440065222</v>
      </c>
      <c r="BO246" s="9">
        <v>540749.85005776153</v>
      </c>
      <c r="BP246" s="9">
        <v>88807416.446066022</v>
      </c>
      <c r="BQ246" s="9">
        <v>97664.682623338827</v>
      </c>
      <c r="BR246" s="9">
        <v>151924.82200783346</v>
      </c>
      <c r="BS246" s="9">
        <v>521029.49487917544</v>
      </c>
      <c r="BT246" s="9">
        <v>19858.541190987653</v>
      </c>
      <c r="BU246" s="20"/>
    </row>
    <row r="247" spans="2:73" x14ac:dyDescent="0.2">
      <c r="B247" s="5" t="s">
        <v>30</v>
      </c>
      <c r="C247" s="13">
        <v>20</v>
      </c>
      <c r="D247" s="19"/>
      <c r="E247" s="10">
        <f t="shared" si="24"/>
        <v>3946221.7170517109</v>
      </c>
      <c r="F247" s="10">
        <f t="shared" si="24"/>
        <v>7.0572275332799101</v>
      </c>
      <c r="G247" s="10">
        <f t="shared" si="24"/>
        <v>1.2175608540074871E-2</v>
      </c>
      <c r="H247" s="10">
        <f t="shared" si="24"/>
        <v>120658.3547558205</v>
      </c>
      <c r="I247" s="10">
        <f t="shared" si="24"/>
        <v>2733117.1215744354</v>
      </c>
      <c r="J247" s="10">
        <f t="shared" si="23"/>
        <v>1.1468659869541487</v>
      </c>
      <c r="K247" s="10">
        <f t="shared" si="23"/>
        <v>262632.79209751176</v>
      </c>
      <c r="L247" s="10">
        <f t="shared" si="23"/>
        <v>5585.1408906677752</v>
      </c>
      <c r="M247" s="10">
        <f t="shared" si="22"/>
        <v>5414.640376342456</v>
      </c>
      <c r="N247" s="10">
        <f t="shared" si="22"/>
        <v>5805.2770461258424</v>
      </c>
      <c r="O247" s="10">
        <f t="shared" si="22"/>
        <v>9420.9590714665756</v>
      </c>
      <c r="P247" s="10">
        <f t="shared" si="22"/>
        <v>1254.9822805505992</v>
      </c>
      <c r="Q247" s="10">
        <f t="shared" si="22"/>
        <v>102.89935574605857</v>
      </c>
      <c r="R247" s="10">
        <f t="shared" si="22"/>
        <v>22518854.652755428</v>
      </c>
      <c r="S247" s="10">
        <f t="shared" si="22"/>
        <v>85955.089929547627</v>
      </c>
      <c r="T247" s="10">
        <f t="shared" si="22"/>
        <v>123245.17013128707</v>
      </c>
      <c r="U247" s="10">
        <f t="shared" si="22"/>
        <v>206123.86829374998</v>
      </c>
      <c r="V247" s="10">
        <f t="shared" si="21"/>
        <v>1671701.9883304238</v>
      </c>
      <c r="W247" s="10">
        <f t="shared" si="20"/>
        <v>37629.530090331202</v>
      </c>
      <c r="X247" s="10">
        <f t="shared" si="20"/>
        <v>3303.7119372485031</v>
      </c>
      <c r="Y247" s="10">
        <f t="shared" si="20"/>
        <v>617460.10188935616</v>
      </c>
      <c r="Z247" s="10">
        <f t="shared" si="20"/>
        <v>20131.16183158274</v>
      </c>
      <c r="AA247" s="20"/>
      <c r="AB247" s="10">
        <v>3411405.2372241244</v>
      </c>
      <c r="AC247" s="10">
        <v>36.371340932109753</v>
      </c>
      <c r="AD247" s="10">
        <v>3.6581097246621425E-2</v>
      </c>
      <c r="AE247" s="10">
        <v>291876.93476435659</v>
      </c>
      <c r="AF247" s="10">
        <v>4838813.69857354</v>
      </c>
      <c r="AG247" s="10">
        <v>2.8259767775602453</v>
      </c>
      <c r="AH247" s="10">
        <v>458983.05436083971</v>
      </c>
      <c r="AI247" s="10">
        <v>14529.296462287548</v>
      </c>
      <c r="AJ247" s="10">
        <v>11915.199184887011</v>
      </c>
      <c r="AK247" s="10">
        <v>14905.873560330483</v>
      </c>
      <c r="AL247" s="10">
        <v>24328.113651099931</v>
      </c>
      <c r="AM247" s="10">
        <v>16761.930300325828</v>
      </c>
      <c r="AN247" s="10">
        <v>450.04994232332177</v>
      </c>
      <c r="AO247" s="10">
        <v>52268564.346581936</v>
      </c>
      <c r="AP247" s="10">
        <v>2766243.6772228782</v>
      </c>
      <c r="AQ247" s="10">
        <v>3917043.5322434139</v>
      </c>
      <c r="AR247" s="10">
        <v>775334.23677560419</v>
      </c>
      <c r="AS247" s="10">
        <v>95153192.984189376</v>
      </c>
      <c r="AT247" s="10">
        <v>140434.45916752992</v>
      </c>
      <c r="AU247" s="10">
        <v>163224.57720865225</v>
      </c>
      <c r="AV247" s="10">
        <v>1165912.2017621726</v>
      </c>
      <c r="AW247" s="10">
        <v>41034.889401043431</v>
      </c>
      <c r="AX247" s="20"/>
      <c r="AY247" s="10">
        <v>-534816.47982758668</v>
      </c>
      <c r="AZ247" s="10">
        <v>29.314113398829843</v>
      </c>
      <c r="BA247" s="10">
        <v>2.4405488706546553E-2</v>
      </c>
      <c r="BB247" s="10">
        <v>171218.58000853608</v>
      </c>
      <c r="BC247" s="10">
        <v>2105696.5769991046</v>
      </c>
      <c r="BD247" s="10">
        <v>1.6791107906060967</v>
      </c>
      <c r="BE247" s="10">
        <v>196350.26226332795</v>
      </c>
      <c r="BF247" s="10">
        <v>8944.1555716197727</v>
      </c>
      <c r="BG247" s="10">
        <v>6500.5588085445552</v>
      </c>
      <c r="BH247" s="10">
        <v>9100.5965142046407</v>
      </c>
      <c r="BI247" s="10">
        <v>14907.154579633356</v>
      </c>
      <c r="BJ247" s="10">
        <v>15506.948019775229</v>
      </c>
      <c r="BK247" s="10">
        <v>347.1505865772632</v>
      </c>
      <c r="BL247" s="10">
        <v>29749709.693826508</v>
      </c>
      <c r="BM247" s="10">
        <v>2680288.5872933306</v>
      </c>
      <c r="BN247" s="10">
        <v>3793798.3621121268</v>
      </c>
      <c r="BO247" s="10">
        <v>569210.36848185421</v>
      </c>
      <c r="BP247" s="10">
        <v>93481490.995858952</v>
      </c>
      <c r="BQ247" s="10">
        <v>102804.92907719871</v>
      </c>
      <c r="BR247" s="10">
        <v>159920.86527140375</v>
      </c>
      <c r="BS247" s="10">
        <v>548452.09987281647</v>
      </c>
      <c r="BT247" s="10">
        <v>20903.727569460691</v>
      </c>
      <c r="BU247" s="20"/>
    </row>
    <row r="248" spans="2:73" x14ac:dyDescent="0.2">
      <c r="B248" s="7" t="s">
        <v>31</v>
      </c>
      <c r="C248" s="11">
        <v>1</v>
      </c>
      <c r="D248" s="19"/>
      <c r="E248" s="8">
        <f t="shared" si="24"/>
        <v>0</v>
      </c>
      <c r="F248" s="8">
        <f t="shared" si="24"/>
        <v>0</v>
      </c>
      <c r="G248" s="8">
        <f t="shared" si="24"/>
        <v>0</v>
      </c>
      <c r="H248" s="8">
        <f t="shared" si="24"/>
        <v>0</v>
      </c>
      <c r="I248" s="8">
        <f t="shared" si="24"/>
        <v>0</v>
      </c>
      <c r="J248" s="8">
        <f t="shared" si="23"/>
        <v>0</v>
      </c>
      <c r="K248" s="8">
        <f t="shared" si="23"/>
        <v>0</v>
      </c>
      <c r="L248" s="8">
        <f t="shared" si="23"/>
        <v>0</v>
      </c>
      <c r="M248" s="8">
        <f t="shared" si="22"/>
        <v>0</v>
      </c>
      <c r="N248" s="8">
        <f t="shared" si="22"/>
        <v>0</v>
      </c>
      <c r="O248" s="8">
        <f t="shared" si="22"/>
        <v>0</v>
      </c>
      <c r="P248" s="8">
        <f t="shared" si="22"/>
        <v>0</v>
      </c>
      <c r="Q248" s="8">
        <f t="shared" si="22"/>
        <v>0</v>
      </c>
      <c r="R248" s="8">
        <f t="shared" si="22"/>
        <v>0</v>
      </c>
      <c r="S248" s="8">
        <f t="shared" si="22"/>
        <v>0</v>
      </c>
      <c r="T248" s="8">
        <f t="shared" si="22"/>
        <v>0</v>
      </c>
      <c r="U248" s="8">
        <f t="shared" si="22"/>
        <v>0</v>
      </c>
      <c r="V248" s="8">
        <f t="shared" si="21"/>
        <v>0</v>
      </c>
      <c r="W248" s="8">
        <f t="shared" si="20"/>
        <v>0</v>
      </c>
      <c r="X248" s="8">
        <f t="shared" si="20"/>
        <v>0</v>
      </c>
      <c r="Y248" s="8">
        <f t="shared" si="20"/>
        <v>0</v>
      </c>
      <c r="Z248" s="8">
        <f t="shared" si="20"/>
        <v>0</v>
      </c>
      <c r="AA248" s="20"/>
      <c r="AB248" s="8">
        <v>-26740.823991379308</v>
      </c>
      <c r="AC248" s="8">
        <v>1.4657056699414917</v>
      </c>
      <c r="AD248" s="8">
        <v>1.2202744353273284E-3</v>
      </c>
      <c r="AE248" s="8">
        <v>8560.9290004268023</v>
      </c>
      <c r="AF248" s="8">
        <v>105284.82884995527</v>
      </c>
      <c r="AG248" s="8">
        <v>8.3955539530304837E-2</v>
      </c>
      <c r="AH248" s="8">
        <v>9817.5131131663984</v>
      </c>
      <c r="AI248" s="8">
        <v>447.20777858098864</v>
      </c>
      <c r="AJ248" s="8">
        <v>325.0279404272278</v>
      </c>
      <c r="AK248" s="8">
        <v>455.02982571023216</v>
      </c>
      <c r="AL248" s="8">
        <v>745.35772898166795</v>
      </c>
      <c r="AM248" s="8">
        <v>775.34740098876114</v>
      </c>
      <c r="AN248" s="8">
        <v>17.357529328863158</v>
      </c>
      <c r="AO248" s="8">
        <v>1487485.4846913256</v>
      </c>
      <c r="AP248" s="8">
        <v>134014.42936466658</v>
      </c>
      <c r="AQ248" s="8">
        <v>189689.91810560631</v>
      </c>
      <c r="AR248" s="8">
        <v>28460.518424092719</v>
      </c>
      <c r="AS248" s="8">
        <v>4674074.5497929482</v>
      </c>
      <c r="AT248" s="8">
        <v>5140.2464538599361</v>
      </c>
      <c r="AU248" s="8">
        <v>7996.0432635701854</v>
      </c>
      <c r="AV248" s="8">
        <v>27422.604993640809</v>
      </c>
      <c r="AW248" s="8">
        <v>1045.186378473034</v>
      </c>
      <c r="AX248" s="20"/>
      <c r="AY248" s="8">
        <v>-26740.823991379308</v>
      </c>
      <c r="AZ248" s="8">
        <v>1.4657056699414917</v>
      </c>
      <c r="BA248" s="8">
        <v>1.2202744353273284E-3</v>
      </c>
      <c r="BB248" s="8">
        <v>8560.9290004268023</v>
      </c>
      <c r="BC248" s="8">
        <v>105284.82884995527</v>
      </c>
      <c r="BD248" s="8">
        <v>8.3955539530304837E-2</v>
      </c>
      <c r="BE248" s="8">
        <v>9817.5131131663984</v>
      </c>
      <c r="BF248" s="8">
        <v>447.20777858098864</v>
      </c>
      <c r="BG248" s="8">
        <v>325.0279404272278</v>
      </c>
      <c r="BH248" s="8">
        <v>455.02982571023216</v>
      </c>
      <c r="BI248" s="8">
        <v>745.35772898166795</v>
      </c>
      <c r="BJ248" s="8">
        <v>775.34740098876114</v>
      </c>
      <c r="BK248" s="8">
        <v>17.357529328863158</v>
      </c>
      <c r="BL248" s="8">
        <v>1487485.4846913256</v>
      </c>
      <c r="BM248" s="8">
        <v>134014.42936466658</v>
      </c>
      <c r="BN248" s="8">
        <v>189689.91810560631</v>
      </c>
      <c r="BO248" s="8">
        <v>28460.518424092719</v>
      </c>
      <c r="BP248" s="8">
        <v>4674074.5497929482</v>
      </c>
      <c r="BQ248" s="8">
        <v>5140.2464538599361</v>
      </c>
      <c r="BR248" s="8">
        <v>7996.0432635701854</v>
      </c>
      <c r="BS248" s="8">
        <v>27422.604993640809</v>
      </c>
      <c r="BT248" s="8">
        <v>1045.186378473034</v>
      </c>
      <c r="BU248" s="20"/>
    </row>
    <row r="249" spans="2:73" x14ac:dyDescent="0.2">
      <c r="B249" s="4" t="s">
        <v>31</v>
      </c>
      <c r="C249" s="12">
        <v>2</v>
      </c>
      <c r="D249" s="19"/>
      <c r="E249" s="9">
        <f t="shared" si="24"/>
        <v>-109864.25015648594</v>
      </c>
      <c r="F249" s="9">
        <f t="shared" si="24"/>
        <v>0.23322672592805516</v>
      </c>
      <c r="G249" s="9">
        <f t="shared" si="24"/>
        <v>5.8435292920753492E-4</v>
      </c>
      <c r="H249" s="9">
        <f t="shared" si="24"/>
        <v>6501.716209582286</v>
      </c>
      <c r="I249" s="9">
        <f t="shared" si="24"/>
        <v>193339.85138744712</v>
      </c>
      <c r="J249" s="9">
        <f t="shared" si="23"/>
        <v>8.2139832995418077E-2</v>
      </c>
      <c r="K249" s="9">
        <f t="shared" si="23"/>
        <v>25890.158773751646</v>
      </c>
      <c r="L249" s="9">
        <f t="shared" si="23"/>
        <v>346.04867006679285</v>
      </c>
      <c r="M249" s="9">
        <f t="shared" si="22"/>
        <v>283.09679893425835</v>
      </c>
      <c r="N249" s="9">
        <f t="shared" si="22"/>
        <v>359.877298012599</v>
      </c>
      <c r="O249" s="9">
        <f t="shared" si="22"/>
        <v>360.21922104668693</v>
      </c>
      <c r="P249" s="9">
        <f t="shared" si="22"/>
        <v>-22.854637444904256</v>
      </c>
      <c r="Q249" s="9">
        <f t="shared" si="22"/>
        <v>3.029244044606628</v>
      </c>
      <c r="R249" s="9">
        <f t="shared" si="22"/>
        <v>-190050.68392439652</v>
      </c>
      <c r="S249" s="9">
        <f t="shared" si="22"/>
        <v>-14988.039927039325</v>
      </c>
      <c r="T249" s="9">
        <f t="shared" si="22"/>
        <v>-21512.655606862623</v>
      </c>
      <c r="U249" s="9">
        <f t="shared" si="22"/>
        <v>8630.283539376207</v>
      </c>
      <c r="V249" s="9">
        <f t="shared" si="21"/>
        <v>-684627.15156674758</v>
      </c>
      <c r="W249" s="9">
        <f t="shared" si="20"/>
        <v>-7568.1825069666793</v>
      </c>
      <c r="X249" s="9">
        <f t="shared" si="20"/>
        <v>-2656.0165452747915</v>
      </c>
      <c r="Y249" s="9">
        <f t="shared" si="20"/>
        <v>43873.449298936495</v>
      </c>
      <c r="Z249" s="9">
        <f t="shared" si="20"/>
        <v>1289.5506581583168</v>
      </c>
      <c r="AA249" s="20"/>
      <c r="AB249" s="9">
        <v>-163345.89813924456</v>
      </c>
      <c r="AC249" s="9">
        <v>3.1646380658110385</v>
      </c>
      <c r="AD249" s="9">
        <v>3.0249017998621917E-3</v>
      </c>
      <c r="AE249" s="9">
        <v>23623.574210435891</v>
      </c>
      <c r="AF249" s="9">
        <v>403909.50908735767</v>
      </c>
      <c r="AG249" s="9">
        <v>0.25005091205602775</v>
      </c>
      <c r="AH249" s="9">
        <v>45525.185000084442</v>
      </c>
      <c r="AI249" s="9">
        <v>1240.4642272287701</v>
      </c>
      <c r="AJ249" s="9">
        <v>933.15267978871395</v>
      </c>
      <c r="AK249" s="9">
        <v>1269.9369494330633</v>
      </c>
      <c r="AL249" s="9">
        <v>1850.9346790100228</v>
      </c>
      <c r="AM249" s="9">
        <v>1527.840164532618</v>
      </c>
      <c r="AN249" s="9">
        <v>37.744302702332945</v>
      </c>
      <c r="AO249" s="9">
        <v>2784920.2854582546</v>
      </c>
      <c r="AP249" s="9">
        <v>253040.81880229383</v>
      </c>
      <c r="AQ249" s="9">
        <v>357867.18060435</v>
      </c>
      <c r="AR249" s="9">
        <v>65551.320387561645</v>
      </c>
      <c r="AS249" s="9">
        <v>8663521.9480191488</v>
      </c>
      <c r="AT249" s="9">
        <v>2712.3104007531924</v>
      </c>
      <c r="AU249" s="9">
        <v>13336.069981865579</v>
      </c>
      <c r="AV249" s="9">
        <v>98718.659286218113</v>
      </c>
      <c r="AW249" s="9">
        <v>3379.9234151043847</v>
      </c>
      <c r="AX249" s="20"/>
      <c r="AY249" s="9">
        <v>-53481.647982758615</v>
      </c>
      <c r="AZ249" s="9">
        <v>2.9314113398829833</v>
      </c>
      <c r="BA249" s="9">
        <v>2.4405488706546567E-3</v>
      </c>
      <c r="BB249" s="9">
        <v>17121.858000853605</v>
      </c>
      <c r="BC249" s="9">
        <v>210569.65769991055</v>
      </c>
      <c r="BD249" s="9">
        <v>0.16791107906060967</v>
      </c>
      <c r="BE249" s="9">
        <v>19635.026226332797</v>
      </c>
      <c r="BF249" s="9">
        <v>894.41555716197729</v>
      </c>
      <c r="BG249" s="9">
        <v>650.05588085445561</v>
      </c>
      <c r="BH249" s="9">
        <v>910.05965142046432</v>
      </c>
      <c r="BI249" s="9">
        <v>1490.7154579633359</v>
      </c>
      <c r="BJ249" s="9">
        <v>1550.6948019775223</v>
      </c>
      <c r="BK249" s="9">
        <v>34.715058657726317</v>
      </c>
      <c r="BL249" s="9">
        <v>2974970.9693826512</v>
      </c>
      <c r="BM249" s="9">
        <v>268028.85872933315</v>
      </c>
      <c r="BN249" s="9">
        <v>379379.83621121262</v>
      </c>
      <c r="BO249" s="9">
        <v>56921.036848185438</v>
      </c>
      <c r="BP249" s="9">
        <v>9348149.0995858964</v>
      </c>
      <c r="BQ249" s="9">
        <v>10280.492907719872</v>
      </c>
      <c r="BR249" s="9">
        <v>15992.086527140371</v>
      </c>
      <c r="BS249" s="9">
        <v>54845.209987281618</v>
      </c>
      <c r="BT249" s="9">
        <v>2090.372756946068</v>
      </c>
      <c r="BU249" s="20"/>
    </row>
    <row r="250" spans="2:73" x14ac:dyDescent="0.2">
      <c r="B250" s="4" t="s">
        <v>31</v>
      </c>
      <c r="C250" s="12">
        <v>3</v>
      </c>
      <c r="D250" s="19"/>
      <c r="E250" s="9">
        <f t="shared" si="24"/>
        <v>125000.37967560391</v>
      </c>
      <c r="F250" s="9">
        <f t="shared" si="24"/>
        <v>0.60957761756258133</v>
      </c>
      <c r="G250" s="9">
        <f t="shared" si="24"/>
        <v>1.225288869382302E-3</v>
      </c>
      <c r="H250" s="9">
        <f t="shared" si="24"/>
        <v>12805.119600903385</v>
      </c>
      <c r="I250" s="9">
        <f t="shared" si="24"/>
        <v>333929.13118817005</v>
      </c>
      <c r="J250" s="9">
        <f t="shared" si="23"/>
        <v>0.14111031395162699</v>
      </c>
      <c r="K250" s="9">
        <f t="shared" si="23"/>
        <v>39036.601110718431</v>
      </c>
      <c r="L250" s="9">
        <f t="shared" si="23"/>
        <v>636.31333582118782</v>
      </c>
      <c r="M250" s="9">
        <f t="shared" si="22"/>
        <v>566.60391317288622</v>
      </c>
      <c r="N250" s="9">
        <f t="shared" si="22"/>
        <v>661.5510991578974</v>
      </c>
      <c r="O250" s="9">
        <f t="shared" si="22"/>
        <v>861.34597519952968</v>
      </c>
      <c r="P250" s="9">
        <f t="shared" si="22"/>
        <v>47.280658744391076</v>
      </c>
      <c r="Q250" s="9">
        <f t="shared" si="22"/>
        <v>8.5494399502899228</v>
      </c>
      <c r="R250" s="9">
        <f t="shared" si="22"/>
        <v>1066816.4117484046</v>
      </c>
      <c r="S250" s="9">
        <f t="shared" si="22"/>
        <v>-9500.7311156592332</v>
      </c>
      <c r="T250" s="9">
        <f t="shared" si="22"/>
        <v>-13644.073267594096</v>
      </c>
      <c r="U250" s="9">
        <f t="shared" si="22"/>
        <v>19496.141317314294</v>
      </c>
      <c r="V250" s="9">
        <f t="shared" si="21"/>
        <v>-557799.73486062884</v>
      </c>
      <c r="W250" s="9">
        <f t="shared" si="20"/>
        <v>-5080.9050653050344</v>
      </c>
      <c r="X250" s="9">
        <f t="shared" si="20"/>
        <v>-2351.7383842222007</v>
      </c>
      <c r="Y250" s="9">
        <f t="shared" si="20"/>
        <v>75617.767520309673</v>
      </c>
      <c r="Z250" s="9">
        <f t="shared" si="20"/>
        <v>2331.0642915149715</v>
      </c>
      <c r="AA250" s="20"/>
      <c r="AB250" s="9">
        <v>44777.907701465963</v>
      </c>
      <c r="AC250" s="9">
        <v>5.0066946273870538</v>
      </c>
      <c r="AD250" s="9">
        <v>4.8861121753642853E-3</v>
      </c>
      <c r="AE250" s="9">
        <v>38487.906602183801</v>
      </c>
      <c r="AF250" s="9">
        <v>649783.61773803609</v>
      </c>
      <c r="AG250" s="9">
        <v>0.39297693254254146</v>
      </c>
      <c r="AH250" s="9">
        <v>68489.140450217645</v>
      </c>
      <c r="AI250" s="9">
        <v>1977.936671564154</v>
      </c>
      <c r="AJ250" s="9">
        <v>1541.6877344545699</v>
      </c>
      <c r="AK250" s="9">
        <v>2026.6405762885938</v>
      </c>
      <c r="AL250" s="9">
        <v>3097.4191621445329</v>
      </c>
      <c r="AM250" s="9">
        <v>2373.3228617106756</v>
      </c>
      <c r="AN250" s="9">
        <v>60.622027936879384</v>
      </c>
      <c r="AO250" s="9">
        <v>5529272.8658223795</v>
      </c>
      <c r="AP250" s="9">
        <v>392542.55697834055</v>
      </c>
      <c r="AQ250" s="9">
        <v>555425.68104922469</v>
      </c>
      <c r="AR250" s="9">
        <v>104877.69658959242</v>
      </c>
      <c r="AS250" s="9">
        <v>13464423.914518218</v>
      </c>
      <c r="AT250" s="9">
        <v>10339.834296274776</v>
      </c>
      <c r="AU250" s="9">
        <v>21636.391406488357</v>
      </c>
      <c r="AV250" s="9">
        <v>157885.58250123213</v>
      </c>
      <c r="AW250" s="9">
        <v>5466.6234269340748</v>
      </c>
      <c r="AX250" s="20"/>
      <c r="AY250" s="9">
        <v>-80222.471974137938</v>
      </c>
      <c r="AZ250" s="9">
        <v>4.3971170098244725</v>
      </c>
      <c r="BA250" s="9">
        <v>3.6608233059819834E-3</v>
      </c>
      <c r="BB250" s="9">
        <v>25682.787001280416</v>
      </c>
      <c r="BC250" s="9">
        <v>315854.48654986604</v>
      </c>
      <c r="BD250" s="9">
        <v>0.25186661859091447</v>
      </c>
      <c r="BE250" s="9">
        <v>29452.539339499217</v>
      </c>
      <c r="BF250" s="9">
        <v>1341.6233357429662</v>
      </c>
      <c r="BG250" s="9">
        <v>975.08382128168364</v>
      </c>
      <c r="BH250" s="9">
        <v>1365.0894771306964</v>
      </c>
      <c r="BI250" s="9">
        <v>2236.0731869450033</v>
      </c>
      <c r="BJ250" s="9">
        <v>2326.0422029662845</v>
      </c>
      <c r="BK250" s="9">
        <v>52.072587986589461</v>
      </c>
      <c r="BL250" s="9">
        <v>4462456.4540739749</v>
      </c>
      <c r="BM250" s="9">
        <v>402043.28809399978</v>
      </c>
      <c r="BN250" s="9">
        <v>569069.75431681878</v>
      </c>
      <c r="BO250" s="9">
        <v>85381.555272278129</v>
      </c>
      <c r="BP250" s="9">
        <v>14022223.649378847</v>
      </c>
      <c r="BQ250" s="9">
        <v>15420.73936157981</v>
      </c>
      <c r="BR250" s="9">
        <v>23988.129790710558</v>
      </c>
      <c r="BS250" s="9">
        <v>82267.814980922456</v>
      </c>
      <c r="BT250" s="9">
        <v>3135.5591354191033</v>
      </c>
      <c r="BU250" s="20"/>
    </row>
    <row r="251" spans="2:73" x14ac:dyDescent="0.2">
      <c r="B251" s="4" t="s">
        <v>31</v>
      </c>
      <c r="C251" s="12">
        <v>4</v>
      </c>
      <c r="D251" s="19"/>
      <c r="E251" s="9">
        <f t="shared" si="24"/>
        <v>325569.53555380914</v>
      </c>
      <c r="F251" s="9">
        <f t="shared" si="24"/>
        <v>0.98590752385611058</v>
      </c>
      <c r="G251" s="9">
        <f t="shared" si="24"/>
        <v>1.8661954024150711E-3</v>
      </c>
      <c r="H251" s="9">
        <f t="shared" si="24"/>
        <v>19108.287499164573</v>
      </c>
      <c r="I251" s="9">
        <f t="shared" si="24"/>
        <v>474514.93937489443</v>
      </c>
      <c r="J251" s="9">
        <f t="shared" si="23"/>
        <v>0.20007933199083633</v>
      </c>
      <c r="K251" s="9">
        <f t="shared" si="23"/>
        <v>52183.033987503324</v>
      </c>
      <c r="L251" s="9">
        <f t="shared" si="23"/>
        <v>926.56772013358636</v>
      </c>
      <c r="M251" s="9">
        <f t="shared" si="22"/>
        <v>850.09968386851733</v>
      </c>
      <c r="N251" s="9">
        <f t="shared" si="22"/>
        <v>963.21426402519887</v>
      </c>
      <c r="O251" s="9">
        <f t="shared" si="22"/>
        <v>1362.4447000933756</v>
      </c>
      <c r="P251" s="9">
        <f t="shared" si="22"/>
        <v>117.40934511019168</v>
      </c>
      <c r="Q251" s="9">
        <f t="shared" si="22"/>
        <v>14.069286289213267</v>
      </c>
      <c r="R251" s="9">
        <f t="shared" si="22"/>
        <v>2323556.9681512099</v>
      </c>
      <c r="S251" s="9">
        <f t="shared" si="22"/>
        <v>-4014.5022540783975</v>
      </c>
      <c r="T251" s="9">
        <f t="shared" si="22"/>
        <v>-5777.0396137251519</v>
      </c>
      <c r="U251" s="9">
        <f t="shared" si="22"/>
        <v>30361.535278752446</v>
      </c>
      <c r="V251" s="9">
        <f t="shared" si="21"/>
        <v>-431011.85113348812</v>
      </c>
      <c r="W251" s="9">
        <f t="shared" si="20"/>
        <v>-2594.2115339333468</v>
      </c>
      <c r="X251" s="9">
        <f t="shared" si="20"/>
        <v>-2047.5750705495739</v>
      </c>
      <c r="Y251" s="9">
        <f t="shared" si="20"/>
        <v>107361.32459787306</v>
      </c>
      <c r="Z251" s="9">
        <f t="shared" si="20"/>
        <v>3372.5477163166361</v>
      </c>
      <c r="AA251" s="20"/>
      <c r="AB251" s="9">
        <v>218606.23958829188</v>
      </c>
      <c r="AC251" s="9">
        <v>6.8487302036220772</v>
      </c>
      <c r="AD251" s="9">
        <v>6.7472931437243845E-3</v>
      </c>
      <c r="AE251" s="9">
        <v>53352.003500871782</v>
      </c>
      <c r="AF251" s="9">
        <v>895654.25477471552</v>
      </c>
      <c r="AG251" s="9">
        <v>0.53590149011205568</v>
      </c>
      <c r="AH251" s="9">
        <v>91453.086440168918</v>
      </c>
      <c r="AI251" s="9">
        <v>2715.3988344575409</v>
      </c>
      <c r="AJ251" s="9">
        <v>2150.2114455774285</v>
      </c>
      <c r="AK251" s="9">
        <v>2783.3335668661275</v>
      </c>
      <c r="AL251" s="9">
        <v>4343.8756160200473</v>
      </c>
      <c r="AM251" s="9">
        <v>3218.7989490652362</v>
      </c>
      <c r="AN251" s="9">
        <v>83.499403604665901</v>
      </c>
      <c r="AO251" s="9">
        <v>8273498.9069165122</v>
      </c>
      <c r="AP251" s="9">
        <v>532043.2152045879</v>
      </c>
      <c r="AQ251" s="9">
        <v>752982.63280870009</v>
      </c>
      <c r="AR251" s="9">
        <v>144203.60897512332</v>
      </c>
      <c r="AS251" s="9">
        <v>18265286.348038305</v>
      </c>
      <c r="AT251" s="9">
        <v>17966.774281506398</v>
      </c>
      <c r="AU251" s="9">
        <v>29936.597983731168</v>
      </c>
      <c r="AV251" s="9">
        <v>217051.74457243629</v>
      </c>
      <c r="AW251" s="9">
        <v>7553.293230208772</v>
      </c>
      <c r="AX251" s="20"/>
      <c r="AY251" s="9">
        <v>-106963.29596551723</v>
      </c>
      <c r="AZ251" s="9">
        <v>5.8628226797659666</v>
      </c>
      <c r="BA251" s="9">
        <v>4.8810977413093135E-3</v>
      </c>
      <c r="BB251" s="9">
        <v>34243.716001707209</v>
      </c>
      <c r="BC251" s="9">
        <v>421139.31539982109</v>
      </c>
      <c r="BD251" s="9">
        <v>0.33582215812121935</v>
      </c>
      <c r="BE251" s="9">
        <v>39270.052452665594</v>
      </c>
      <c r="BF251" s="9">
        <v>1788.8311143239546</v>
      </c>
      <c r="BG251" s="9">
        <v>1300.1117617089112</v>
      </c>
      <c r="BH251" s="9">
        <v>1820.1193028409286</v>
      </c>
      <c r="BI251" s="9">
        <v>2981.4309159266718</v>
      </c>
      <c r="BJ251" s="9">
        <v>3101.3896039550445</v>
      </c>
      <c r="BK251" s="9">
        <v>69.430117315452634</v>
      </c>
      <c r="BL251" s="9">
        <v>5949941.9387653023</v>
      </c>
      <c r="BM251" s="9">
        <v>536057.7174586663</v>
      </c>
      <c r="BN251" s="9">
        <v>758759.67242242524</v>
      </c>
      <c r="BO251" s="9">
        <v>113842.07369637088</v>
      </c>
      <c r="BP251" s="9">
        <v>18696298.199171793</v>
      </c>
      <c r="BQ251" s="9">
        <v>20560.985815439744</v>
      </c>
      <c r="BR251" s="9">
        <v>31984.173054280742</v>
      </c>
      <c r="BS251" s="9">
        <v>109690.41997456324</v>
      </c>
      <c r="BT251" s="9">
        <v>4180.7455138921359</v>
      </c>
      <c r="BU251" s="20"/>
    </row>
    <row r="252" spans="2:73" x14ac:dyDescent="0.2">
      <c r="B252" s="4" t="s">
        <v>31</v>
      </c>
      <c r="C252" s="12">
        <v>5</v>
      </c>
      <c r="D252" s="19"/>
      <c r="E252" s="9">
        <f t="shared" si="24"/>
        <v>594729.63933978463</v>
      </c>
      <c r="F252" s="9">
        <f t="shared" si="24"/>
        <v>1.3747268219906319</v>
      </c>
      <c r="G252" s="9">
        <f t="shared" si="24"/>
        <v>2.5207996805898403E-3</v>
      </c>
      <c r="H252" s="9">
        <f t="shared" si="24"/>
        <v>25586.065125485686</v>
      </c>
      <c r="I252" s="9">
        <f t="shared" si="24"/>
        <v>617404.58875061804</v>
      </c>
      <c r="J252" s="9">
        <f t="shared" si="23"/>
        <v>0.25986747869704507</v>
      </c>
      <c r="K252" s="9">
        <f t="shared" si="23"/>
        <v>65356.16542447012</v>
      </c>
      <c r="L252" s="9">
        <f t="shared" si="23"/>
        <v>1220.4375783879818</v>
      </c>
      <c r="M252" s="9">
        <f t="shared" si="22"/>
        <v>1140.7362013571458</v>
      </c>
      <c r="N252" s="9">
        <f t="shared" si="22"/>
        <v>1268.7298286704968</v>
      </c>
      <c r="O252" s="9">
        <f t="shared" si="22"/>
        <v>1873.7490889962182</v>
      </c>
      <c r="P252" s="9">
        <f t="shared" si="22"/>
        <v>191.40991004948728</v>
      </c>
      <c r="Q252" s="9">
        <f t="shared" si="22"/>
        <v>19.716915069896544</v>
      </c>
      <c r="R252" s="9">
        <f t="shared" si="22"/>
        <v>3602033.1808240106</v>
      </c>
      <c r="S252" s="9">
        <f t="shared" si="22"/>
        <v>2018.1292573019164</v>
      </c>
      <c r="T252" s="9">
        <f t="shared" si="22"/>
        <v>2875.863175543258</v>
      </c>
      <c r="U252" s="9">
        <f t="shared" si="22"/>
        <v>41705.472831690568</v>
      </c>
      <c r="V252" s="9">
        <f t="shared" si="21"/>
        <v>-285736.57542736828</v>
      </c>
      <c r="W252" s="9">
        <f t="shared" si="20"/>
        <v>1.0593677282995486</v>
      </c>
      <c r="X252" s="9">
        <f t="shared" si="20"/>
        <v>-1622.358106996995</v>
      </c>
      <c r="Y252" s="9">
        <f t="shared" si="20"/>
        <v>139654.58654424615</v>
      </c>
      <c r="Z252" s="9">
        <f t="shared" si="20"/>
        <v>4437.7207621732896</v>
      </c>
      <c r="AA252" s="20"/>
      <c r="AB252" s="9">
        <v>461025.51938288799</v>
      </c>
      <c r="AC252" s="9">
        <v>8.7032551716980926</v>
      </c>
      <c r="AD252" s="9">
        <v>8.6221718572264787E-3</v>
      </c>
      <c r="AE252" s="9">
        <v>68390.710127619706</v>
      </c>
      <c r="AF252" s="9">
        <v>1143828.7330003942</v>
      </c>
      <c r="AG252" s="9">
        <v>0.67964517634856925</v>
      </c>
      <c r="AH252" s="9">
        <v>114443.73099030211</v>
      </c>
      <c r="AI252" s="9">
        <v>3456.476471292925</v>
      </c>
      <c r="AJ252" s="9">
        <v>2765.8759034932846</v>
      </c>
      <c r="AK252" s="9">
        <v>3543.8789572216569</v>
      </c>
      <c r="AL252" s="9">
        <v>5600.5377339045572</v>
      </c>
      <c r="AM252" s="9">
        <v>4068.1469149932946</v>
      </c>
      <c r="AN252" s="9">
        <v>106.50456171421234</v>
      </c>
      <c r="AO252" s="9">
        <v>11039460.604280638</v>
      </c>
      <c r="AP252" s="9">
        <v>672090.27608063456</v>
      </c>
      <c r="AQ252" s="9">
        <v>951325.45370357495</v>
      </c>
      <c r="AR252" s="9">
        <v>184008.06495215412</v>
      </c>
      <c r="AS252" s="9">
        <v>23084636.17353737</v>
      </c>
      <c r="AT252" s="9">
        <v>25702.291637027978</v>
      </c>
      <c r="AU252" s="9">
        <v>38357.858210853941</v>
      </c>
      <c r="AV252" s="9">
        <v>276767.61151245027</v>
      </c>
      <c r="AW252" s="9">
        <v>9663.6526545384622</v>
      </c>
      <c r="AX252" s="20"/>
      <c r="AY252" s="9">
        <v>-133704.11995689667</v>
      </c>
      <c r="AZ252" s="9">
        <v>7.3285283497074607</v>
      </c>
      <c r="BA252" s="9">
        <v>6.1013721766366383E-3</v>
      </c>
      <c r="BB252" s="9">
        <v>42804.645002134021</v>
      </c>
      <c r="BC252" s="9">
        <v>526424.14424977615</v>
      </c>
      <c r="BD252" s="9">
        <v>0.41977769765152417</v>
      </c>
      <c r="BE252" s="9">
        <v>49087.565565831988</v>
      </c>
      <c r="BF252" s="9">
        <v>2236.0388929049432</v>
      </c>
      <c r="BG252" s="9">
        <v>1625.1397021361388</v>
      </c>
      <c r="BH252" s="9">
        <v>2275.1491285511602</v>
      </c>
      <c r="BI252" s="9">
        <v>3726.7886449083389</v>
      </c>
      <c r="BJ252" s="9">
        <v>3876.7370049438073</v>
      </c>
      <c r="BK252" s="9">
        <v>86.787646644315799</v>
      </c>
      <c r="BL252" s="9">
        <v>7437427.4234566269</v>
      </c>
      <c r="BM252" s="9">
        <v>670072.14682333264</v>
      </c>
      <c r="BN252" s="9">
        <v>948449.59052803169</v>
      </c>
      <c r="BO252" s="9">
        <v>142302.59212046355</v>
      </c>
      <c r="BP252" s="9">
        <v>23370372.748964738</v>
      </c>
      <c r="BQ252" s="9">
        <v>25701.232269299679</v>
      </c>
      <c r="BR252" s="9">
        <v>39980.216317850936</v>
      </c>
      <c r="BS252" s="9">
        <v>137113.02496820412</v>
      </c>
      <c r="BT252" s="9">
        <v>5225.9318923651726</v>
      </c>
      <c r="BU252" s="20"/>
    </row>
    <row r="253" spans="2:73" x14ac:dyDescent="0.2">
      <c r="B253" s="4" t="s">
        <v>31</v>
      </c>
      <c r="C253" s="12">
        <v>6</v>
      </c>
      <c r="D253" s="19"/>
      <c r="E253" s="9">
        <f t="shared" si="24"/>
        <v>795298.79521799018</v>
      </c>
      <c r="F253" s="9">
        <f t="shared" si="24"/>
        <v>1.7510567282841727</v>
      </c>
      <c r="G253" s="9">
        <f t="shared" si="24"/>
        <v>3.1617062136226146E-3</v>
      </c>
      <c r="H253" s="9">
        <f t="shared" si="24"/>
        <v>31889.233023746863</v>
      </c>
      <c r="I253" s="9">
        <f t="shared" si="24"/>
        <v>757990.39693734166</v>
      </c>
      <c r="J253" s="9">
        <f t="shared" si="23"/>
        <v>0.31883649673625469</v>
      </c>
      <c r="K253" s="9">
        <f t="shared" si="23"/>
        <v>78502.598301254999</v>
      </c>
      <c r="L253" s="9">
        <f t="shared" si="23"/>
        <v>1510.6919627003813</v>
      </c>
      <c r="M253" s="9">
        <f t="shared" si="22"/>
        <v>1424.2319720527757</v>
      </c>
      <c r="N253" s="9">
        <f t="shared" si="22"/>
        <v>1570.3929935377996</v>
      </c>
      <c r="O253" s="9">
        <f t="shared" si="22"/>
        <v>2374.8478138900664</v>
      </c>
      <c r="P253" s="9">
        <f t="shared" si="22"/>
        <v>261.53859641528652</v>
      </c>
      <c r="Q253" s="9">
        <f t="shared" si="22"/>
        <v>25.236761408819959</v>
      </c>
      <c r="R253" s="9">
        <f t="shared" si="22"/>
        <v>4858773.7372268252</v>
      </c>
      <c r="S253" s="9">
        <f t="shared" si="22"/>
        <v>7504.3581188824028</v>
      </c>
      <c r="T253" s="9">
        <f t="shared" si="22"/>
        <v>10742.896829412784</v>
      </c>
      <c r="U253" s="9">
        <f t="shared" si="22"/>
        <v>52570.866793128807</v>
      </c>
      <c r="V253" s="9">
        <f t="shared" si="21"/>
        <v>-158948.69170023128</v>
      </c>
      <c r="W253" s="9">
        <f t="shared" si="20"/>
        <v>2487.7528990999854</v>
      </c>
      <c r="X253" s="9">
        <f t="shared" si="20"/>
        <v>-1318.1947933243646</v>
      </c>
      <c r="Y253" s="9">
        <f t="shared" si="20"/>
        <v>171398.14362180964</v>
      </c>
      <c r="Z253" s="9">
        <f t="shared" si="20"/>
        <v>5479.2041869749528</v>
      </c>
      <c r="AA253" s="20"/>
      <c r="AB253" s="9">
        <v>634853.8512697143</v>
      </c>
      <c r="AC253" s="9">
        <v>10.545290747933118</v>
      </c>
      <c r="AD253" s="9">
        <v>1.0483352825586581E-2</v>
      </c>
      <c r="AE253" s="9">
        <v>83254.807026307695</v>
      </c>
      <c r="AF253" s="9">
        <v>1389699.3700370737</v>
      </c>
      <c r="AG253" s="9">
        <v>0.82256973391808363</v>
      </c>
      <c r="AH253" s="9">
        <v>137407.67698025343</v>
      </c>
      <c r="AI253" s="9">
        <v>4193.9386341863137</v>
      </c>
      <c r="AJ253" s="9">
        <v>3374.399614616143</v>
      </c>
      <c r="AK253" s="9">
        <v>4300.5719477991925</v>
      </c>
      <c r="AL253" s="9">
        <v>6846.9941877800729</v>
      </c>
      <c r="AM253" s="9">
        <v>4913.6230023478556</v>
      </c>
      <c r="AN253" s="9">
        <v>129.38193738199888</v>
      </c>
      <c r="AO253" s="9">
        <v>13783686.645374775</v>
      </c>
      <c r="AP253" s="9">
        <v>811590.93430688197</v>
      </c>
      <c r="AQ253" s="9">
        <v>1148882.4054630504</v>
      </c>
      <c r="AR253" s="9">
        <v>223333.97733768506</v>
      </c>
      <c r="AS253" s="9">
        <v>27885498.607057463</v>
      </c>
      <c r="AT253" s="9">
        <v>33329.231622259606</v>
      </c>
      <c r="AU253" s="9">
        <v>46658.064788096752</v>
      </c>
      <c r="AV253" s="9">
        <v>335933.77358365455</v>
      </c>
      <c r="AW253" s="9">
        <v>11750.322457813159</v>
      </c>
      <c r="AX253" s="20"/>
      <c r="AY253" s="9">
        <v>-160444.94394827588</v>
      </c>
      <c r="AZ253" s="9">
        <v>8.794234019648945</v>
      </c>
      <c r="BA253" s="9">
        <v>7.3216466119639667E-3</v>
      </c>
      <c r="BB253" s="9">
        <v>51365.574002560832</v>
      </c>
      <c r="BC253" s="9">
        <v>631708.97309973207</v>
      </c>
      <c r="BD253" s="9">
        <v>0.50373323718182894</v>
      </c>
      <c r="BE253" s="9">
        <v>58905.078678998434</v>
      </c>
      <c r="BF253" s="9">
        <v>2683.2466714859324</v>
      </c>
      <c r="BG253" s="9">
        <v>1950.1676425633673</v>
      </c>
      <c r="BH253" s="9">
        <v>2730.1789542613928</v>
      </c>
      <c r="BI253" s="9">
        <v>4472.1463738900065</v>
      </c>
      <c r="BJ253" s="9">
        <v>4652.0844059325691</v>
      </c>
      <c r="BK253" s="9">
        <v>104.14517597317892</v>
      </c>
      <c r="BL253" s="9">
        <v>8924912.9081479497</v>
      </c>
      <c r="BM253" s="9">
        <v>804086.57618799957</v>
      </c>
      <c r="BN253" s="9">
        <v>1138139.5086336376</v>
      </c>
      <c r="BO253" s="9">
        <v>170763.11054455626</v>
      </c>
      <c r="BP253" s="9">
        <v>28044447.298757695</v>
      </c>
      <c r="BQ253" s="9">
        <v>30841.47872315962</v>
      </c>
      <c r="BR253" s="9">
        <v>47976.259581421116</v>
      </c>
      <c r="BS253" s="9">
        <v>164535.62996184491</v>
      </c>
      <c r="BT253" s="9">
        <v>6271.1182708382066</v>
      </c>
      <c r="BU253" s="20"/>
    </row>
    <row r="254" spans="2:73" x14ac:dyDescent="0.2">
      <c r="B254" s="4" t="s">
        <v>31</v>
      </c>
      <c r="C254" s="12">
        <v>7</v>
      </c>
      <c r="D254" s="19"/>
      <c r="E254" s="9">
        <f t="shared" si="24"/>
        <v>1030163.4250500808</v>
      </c>
      <c r="F254" s="9">
        <f t="shared" si="24"/>
        <v>2.1274076199186993</v>
      </c>
      <c r="G254" s="9">
        <f t="shared" si="24"/>
        <v>3.8026421537973847E-3</v>
      </c>
      <c r="H254" s="9">
        <f t="shared" si="24"/>
        <v>38192.636415068017</v>
      </c>
      <c r="I254" s="9">
        <f t="shared" si="24"/>
        <v>898579.67673806578</v>
      </c>
      <c r="J254" s="9">
        <f t="shared" si="23"/>
        <v>0.37780697769246407</v>
      </c>
      <c r="K254" s="9">
        <f t="shared" si="23"/>
        <v>91649.040638221864</v>
      </c>
      <c r="L254" s="9">
        <f t="shared" si="23"/>
        <v>1800.9566284547795</v>
      </c>
      <c r="M254" s="9">
        <f t="shared" si="22"/>
        <v>1707.7390862914067</v>
      </c>
      <c r="N254" s="9">
        <f t="shared" si="22"/>
        <v>1872.0667946831009</v>
      </c>
      <c r="O254" s="9">
        <f t="shared" si="22"/>
        <v>2875.9745680429123</v>
      </c>
      <c r="P254" s="9">
        <f t="shared" si="22"/>
        <v>331.67389260458458</v>
      </c>
      <c r="Q254" s="9">
        <f t="shared" si="22"/>
        <v>30.756957314503325</v>
      </c>
      <c r="R254" s="9">
        <f t="shared" si="22"/>
        <v>6115640.8328996263</v>
      </c>
      <c r="S254" s="9">
        <f t="shared" si="22"/>
        <v>12991.666930262581</v>
      </c>
      <c r="T254" s="9">
        <f t="shared" si="22"/>
        <v>18611.479168681893</v>
      </c>
      <c r="U254" s="9">
        <f t="shared" si="22"/>
        <v>63436.724571066938</v>
      </c>
      <c r="V254" s="9">
        <f t="shared" si="21"/>
        <v>-32121.274994101375</v>
      </c>
      <c r="W254" s="9">
        <f t="shared" si="20"/>
        <v>4975.0303407616375</v>
      </c>
      <c r="X254" s="9">
        <f t="shared" si="20"/>
        <v>-1013.9166322717501</v>
      </c>
      <c r="Y254" s="9">
        <f t="shared" si="20"/>
        <v>203142.46184318286</v>
      </c>
      <c r="Z254" s="9">
        <f t="shared" si="20"/>
        <v>6520.7178203316162</v>
      </c>
      <c r="AA254" s="20"/>
      <c r="AB254" s="9">
        <v>842977.65711042553</v>
      </c>
      <c r="AC254" s="9">
        <v>12.38734730950914</v>
      </c>
      <c r="AD254" s="9">
        <v>1.234456320108868E-2</v>
      </c>
      <c r="AE254" s="9">
        <v>98119.139418055667</v>
      </c>
      <c r="AF254" s="9">
        <v>1635573.4786877527</v>
      </c>
      <c r="AG254" s="9">
        <v>0.96549575440459778</v>
      </c>
      <c r="AH254" s="9">
        <v>160371.63243038667</v>
      </c>
      <c r="AI254" s="9">
        <v>4931.411078521699</v>
      </c>
      <c r="AJ254" s="9">
        <v>3982.9346692820013</v>
      </c>
      <c r="AK254" s="9">
        <v>5057.2755746547264</v>
      </c>
      <c r="AL254" s="9">
        <v>8093.4786709145874</v>
      </c>
      <c r="AM254" s="9">
        <v>5759.1056995259169</v>
      </c>
      <c r="AN254" s="9">
        <v>152.25966261654543</v>
      </c>
      <c r="AO254" s="9">
        <v>16528039.225738907</v>
      </c>
      <c r="AP254" s="9">
        <v>951092.67248292896</v>
      </c>
      <c r="AQ254" s="9">
        <v>1346440.9059079259</v>
      </c>
      <c r="AR254" s="9">
        <v>262660.35353971599</v>
      </c>
      <c r="AS254" s="9">
        <v>32686400.573556542</v>
      </c>
      <c r="AT254" s="9">
        <v>40956.75551778121</v>
      </c>
      <c r="AU254" s="9">
        <v>54958.386212719561</v>
      </c>
      <c r="AV254" s="9">
        <v>395100.69679866865</v>
      </c>
      <c r="AW254" s="9">
        <v>13837.022469642856</v>
      </c>
      <c r="AX254" s="20"/>
      <c r="AY254" s="9">
        <v>-187185.7679396552</v>
      </c>
      <c r="AZ254" s="9">
        <v>10.259939689590441</v>
      </c>
      <c r="BA254" s="9">
        <v>8.5419210472912951E-3</v>
      </c>
      <c r="BB254" s="9">
        <v>59926.503002987651</v>
      </c>
      <c r="BC254" s="9">
        <v>736993.80194968695</v>
      </c>
      <c r="BD254" s="9">
        <v>0.58768877671213371</v>
      </c>
      <c r="BE254" s="9">
        <v>68722.591792164807</v>
      </c>
      <c r="BF254" s="9">
        <v>3130.4544500669194</v>
      </c>
      <c r="BG254" s="9">
        <v>2275.1955829905946</v>
      </c>
      <c r="BH254" s="9">
        <v>3185.2087799716255</v>
      </c>
      <c r="BI254" s="9">
        <v>5217.5041028716751</v>
      </c>
      <c r="BJ254" s="9">
        <v>5427.4318069213323</v>
      </c>
      <c r="BK254" s="9">
        <v>121.5027053020421</v>
      </c>
      <c r="BL254" s="9">
        <v>10412398.392839281</v>
      </c>
      <c r="BM254" s="9">
        <v>938101.00555266638</v>
      </c>
      <c r="BN254" s="9">
        <v>1327829.426739244</v>
      </c>
      <c r="BO254" s="9">
        <v>199223.62896864905</v>
      </c>
      <c r="BP254" s="9">
        <v>32718521.848550644</v>
      </c>
      <c r="BQ254" s="9">
        <v>35981.725177019573</v>
      </c>
      <c r="BR254" s="9">
        <v>55972.302844991311</v>
      </c>
      <c r="BS254" s="9">
        <v>191958.23495548579</v>
      </c>
      <c r="BT254" s="9">
        <v>7316.3046493112397</v>
      </c>
      <c r="BU254" s="20"/>
    </row>
    <row r="255" spans="2:73" x14ac:dyDescent="0.2">
      <c r="B255" s="4" t="s">
        <v>31</v>
      </c>
      <c r="C255" s="12">
        <v>8</v>
      </c>
      <c r="D255" s="19"/>
      <c r="E255" s="9">
        <f t="shared" si="24"/>
        <v>1230732.5809282837</v>
      </c>
      <c r="F255" s="9">
        <f t="shared" si="24"/>
        <v>2.5037375262122161</v>
      </c>
      <c r="G255" s="9">
        <f t="shared" si="24"/>
        <v>4.4435486868301399E-3</v>
      </c>
      <c r="H255" s="9">
        <f t="shared" si="24"/>
        <v>44495.804313329121</v>
      </c>
      <c r="I255" s="9">
        <f t="shared" si="24"/>
        <v>1039165.484924788</v>
      </c>
      <c r="J255" s="9">
        <f t="shared" si="23"/>
        <v>0.43677599573167203</v>
      </c>
      <c r="K255" s="9">
        <f t="shared" si="23"/>
        <v>104795.4735150066</v>
      </c>
      <c r="L255" s="9">
        <f t="shared" si="23"/>
        <v>2091.2110127671708</v>
      </c>
      <c r="M255" s="9">
        <f t="shared" si="22"/>
        <v>1991.2348569870328</v>
      </c>
      <c r="N255" s="9">
        <f t="shared" si="22"/>
        <v>2173.729959550396</v>
      </c>
      <c r="O255" s="9">
        <f t="shared" si="22"/>
        <v>3377.0732929367468</v>
      </c>
      <c r="P255" s="9">
        <f t="shared" si="22"/>
        <v>401.80257897038246</v>
      </c>
      <c r="Q255" s="9">
        <f t="shared" si="22"/>
        <v>36.276803653426498</v>
      </c>
      <c r="R255" s="9">
        <f t="shared" si="22"/>
        <v>7372381.3893024139</v>
      </c>
      <c r="S255" s="9">
        <f t="shared" si="22"/>
        <v>18477.895791842835</v>
      </c>
      <c r="T255" s="9">
        <f t="shared" si="22"/>
        <v>26478.512822548859</v>
      </c>
      <c r="U255" s="9">
        <f t="shared" si="22"/>
        <v>74302.118532504828</v>
      </c>
      <c r="V255" s="9">
        <f t="shared" si="21"/>
        <v>94666.608733005822</v>
      </c>
      <c r="W255" s="9">
        <f t="shared" si="20"/>
        <v>7461.723872133276</v>
      </c>
      <c r="X255" s="9">
        <f t="shared" si="20"/>
        <v>-709.75331859917787</v>
      </c>
      <c r="Y255" s="9">
        <f t="shared" si="20"/>
        <v>234886.01892074593</v>
      </c>
      <c r="Z255" s="9">
        <f t="shared" si="20"/>
        <v>7562.2012451332666</v>
      </c>
      <c r="AA255" s="20"/>
      <c r="AB255" s="9">
        <v>1016805.9889972494</v>
      </c>
      <c r="AC255" s="9">
        <v>14.229382885744149</v>
      </c>
      <c r="AD255" s="9">
        <v>1.4205744169448767E-2</v>
      </c>
      <c r="AE255" s="9">
        <v>112983.23631674354</v>
      </c>
      <c r="AF255" s="9">
        <v>1881444.1157244302</v>
      </c>
      <c r="AG255" s="9">
        <v>1.1084203119741107</v>
      </c>
      <c r="AH255" s="9">
        <v>183335.57842033778</v>
      </c>
      <c r="AI255" s="9">
        <v>5668.87324141508</v>
      </c>
      <c r="AJ255" s="9">
        <v>4591.4583804048552</v>
      </c>
      <c r="AK255" s="9">
        <v>5813.9685652322532</v>
      </c>
      <c r="AL255" s="9">
        <v>9339.9351247900904</v>
      </c>
      <c r="AM255" s="9">
        <v>6604.5817868804716</v>
      </c>
      <c r="AN255" s="9">
        <v>175.13703828433177</v>
      </c>
      <c r="AO255" s="9">
        <v>19272265.266833019</v>
      </c>
      <c r="AP255" s="9">
        <v>1090593.3307091754</v>
      </c>
      <c r="AQ255" s="9">
        <v>1543997.8576673993</v>
      </c>
      <c r="AR255" s="9">
        <v>301986.26592524658</v>
      </c>
      <c r="AS255" s="9">
        <v>37487263.007076591</v>
      </c>
      <c r="AT255" s="9">
        <v>48583.695503012765</v>
      </c>
      <c r="AU255" s="9">
        <v>63258.592789962306</v>
      </c>
      <c r="AV255" s="9">
        <v>454266.85886987241</v>
      </c>
      <c r="AW255" s="9">
        <v>15923.692272917539</v>
      </c>
      <c r="AX255" s="20"/>
      <c r="AY255" s="9">
        <v>-213926.59193103446</v>
      </c>
      <c r="AZ255" s="9">
        <v>11.725645359531933</v>
      </c>
      <c r="BA255" s="9">
        <v>9.7621954826186269E-3</v>
      </c>
      <c r="BB255" s="9">
        <v>68487.432003414418</v>
      </c>
      <c r="BC255" s="9">
        <v>842278.63079964218</v>
      </c>
      <c r="BD255" s="9">
        <v>0.6716443162424387</v>
      </c>
      <c r="BE255" s="9">
        <v>78540.104905331187</v>
      </c>
      <c r="BF255" s="9">
        <v>3577.6622286479092</v>
      </c>
      <c r="BG255" s="9">
        <v>2600.2235234178224</v>
      </c>
      <c r="BH255" s="9">
        <v>3640.2386056818573</v>
      </c>
      <c r="BI255" s="9">
        <v>5962.8618318533436</v>
      </c>
      <c r="BJ255" s="9">
        <v>6202.7792079100891</v>
      </c>
      <c r="BK255" s="9">
        <v>138.86023463090527</v>
      </c>
      <c r="BL255" s="9">
        <v>11899883.877530605</v>
      </c>
      <c r="BM255" s="9">
        <v>1072115.4349173326</v>
      </c>
      <c r="BN255" s="9">
        <v>1517519.3448448505</v>
      </c>
      <c r="BO255" s="9">
        <v>227684.14739274175</v>
      </c>
      <c r="BP255" s="9">
        <v>37392596.398343585</v>
      </c>
      <c r="BQ255" s="9">
        <v>41121.971630879489</v>
      </c>
      <c r="BR255" s="9">
        <v>63968.346108561484</v>
      </c>
      <c r="BS255" s="9">
        <v>219380.83994912647</v>
      </c>
      <c r="BT255" s="9">
        <v>8361.4910277842719</v>
      </c>
      <c r="BU255" s="20"/>
    </row>
    <row r="256" spans="2:73" x14ac:dyDescent="0.2">
      <c r="B256" s="4" t="s">
        <v>31</v>
      </c>
      <c r="C256" s="12">
        <v>9</v>
      </c>
      <c r="D256" s="19"/>
      <c r="E256" s="9">
        <f t="shared" si="24"/>
        <v>1465597.2107603769</v>
      </c>
      <c r="F256" s="9">
        <f t="shared" si="24"/>
        <v>2.8800884178467605</v>
      </c>
      <c r="G256" s="9">
        <f t="shared" si="24"/>
        <v>5.0844846270049135E-3</v>
      </c>
      <c r="H256" s="9">
        <f t="shared" si="24"/>
        <v>50799.20770465034</v>
      </c>
      <c r="I256" s="9">
        <f t="shared" si="24"/>
        <v>1179754.7647255142</v>
      </c>
      <c r="J256" s="9">
        <f t="shared" si="23"/>
        <v>0.4957464766878823</v>
      </c>
      <c r="K256" s="9">
        <f t="shared" si="23"/>
        <v>117941.91585197356</v>
      </c>
      <c r="L256" s="9">
        <f t="shared" si="23"/>
        <v>2381.4756785215714</v>
      </c>
      <c r="M256" s="9">
        <f t="shared" si="22"/>
        <v>2274.7419712256674</v>
      </c>
      <c r="N256" s="9">
        <f t="shared" si="22"/>
        <v>2475.4037606957004</v>
      </c>
      <c r="O256" s="9">
        <f t="shared" si="22"/>
        <v>3878.2000470896</v>
      </c>
      <c r="P256" s="9">
        <f t="shared" si="22"/>
        <v>471.93787515967779</v>
      </c>
      <c r="Q256" s="9">
        <f t="shared" si="22"/>
        <v>41.796999559109963</v>
      </c>
      <c r="R256" s="9">
        <f t="shared" si="22"/>
        <v>8629248.4849752299</v>
      </c>
      <c r="S256" s="9">
        <f t="shared" si="22"/>
        <v>23965.204603223829</v>
      </c>
      <c r="T256" s="9">
        <f t="shared" si="22"/>
        <v>34347.095161817735</v>
      </c>
      <c r="U256" s="9">
        <f t="shared" si="22"/>
        <v>85167.976310443279</v>
      </c>
      <c r="V256" s="9">
        <f t="shared" si="21"/>
        <v>221494.02543917298</v>
      </c>
      <c r="W256" s="9">
        <f t="shared" si="20"/>
        <v>9949.0013137949572</v>
      </c>
      <c r="X256" s="9">
        <f t="shared" si="20"/>
        <v>-405.47515754651977</v>
      </c>
      <c r="Y256" s="9">
        <f t="shared" si="20"/>
        <v>266630.33714211953</v>
      </c>
      <c r="Z256" s="9">
        <f t="shared" si="20"/>
        <v>8603.71487848994</v>
      </c>
      <c r="AA256" s="20"/>
      <c r="AB256" s="9">
        <v>1224929.7948379628</v>
      </c>
      <c r="AC256" s="9">
        <v>16.071439447320191</v>
      </c>
      <c r="AD256" s="9">
        <v>1.6066954544950881E-2</v>
      </c>
      <c r="AE256" s="9">
        <v>127847.56870849164</v>
      </c>
      <c r="AF256" s="9">
        <v>2127318.2243751124</v>
      </c>
      <c r="AG256" s="9">
        <v>1.2513463324606262</v>
      </c>
      <c r="AH256" s="9">
        <v>206299.53387047123</v>
      </c>
      <c r="AI256" s="9">
        <v>6406.3456857504725</v>
      </c>
      <c r="AJ256" s="9">
        <v>5199.993435070719</v>
      </c>
      <c r="AK256" s="9">
        <v>6570.6721920877926</v>
      </c>
      <c r="AL256" s="9">
        <v>10586.419607924616</v>
      </c>
      <c r="AM256" s="9">
        <v>7450.0644840585383</v>
      </c>
      <c r="AN256" s="9">
        <v>198.01476351887845</v>
      </c>
      <c r="AO256" s="9">
        <v>22016617.847197175</v>
      </c>
      <c r="AP256" s="9">
        <v>1230095.0688852237</v>
      </c>
      <c r="AQ256" s="9">
        <v>1741556.3581122768</v>
      </c>
      <c r="AR256" s="9">
        <v>341312.64212727785</v>
      </c>
      <c r="AS256" s="9">
        <v>42288164.973575719</v>
      </c>
      <c r="AT256" s="9">
        <v>56211.219398534435</v>
      </c>
      <c r="AU256" s="9">
        <v>71558.91421458518</v>
      </c>
      <c r="AV256" s="9">
        <v>513433.78208488715</v>
      </c>
      <c r="AW256" s="9">
        <v>18010.392284747253</v>
      </c>
      <c r="AX256" s="20"/>
      <c r="AY256" s="9">
        <v>-240667.41592241407</v>
      </c>
      <c r="AZ256" s="9">
        <v>13.191351029473431</v>
      </c>
      <c r="BA256" s="9">
        <v>1.0982469917945967E-2</v>
      </c>
      <c r="BB256" s="9">
        <v>77048.361003841303</v>
      </c>
      <c r="BC256" s="9">
        <v>947563.45964959823</v>
      </c>
      <c r="BD256" s="9">
        <v>0.75559985577274391</v>
      </c>
      <c r="BE256" s="9">
        <v>88357.618018497669</v>
      </c>
      <c r="BF256" s="9">
        <v>4024.8700072289012</v>
      </c>
      <c r="BG256" s="9">
        <v>2925.2514638450516</v>
      </c>
      <c r="BH256" s="9">
        <v>4095.2684313920922</v>
      </c>
      <c r="BI256" s="9">
        <v>6708.2195608350157</v>
      </c>
      <c r="BJ256" s="9">
        <v>6978.1266088988605</v>
      </c>
      <c r="BK256" s="9">
        <v>156.21776395976849</v>
      </c>
      <c r="BL256" s="9">
        <v>13387369.362221945</v>
      </c>
      <c r="BM256" s="9">
        <v>1206129.8642819999</v>
      </c>
      <c r="BN256" s="9">
        <v>1707209.262950459</v>
      </c>
      <c r="BO256" s="9">
        <v>256144.66581683457</v>
      </c>
      <c r="BP256" s="9">
        <v>42066670.948136546</v>
      </c>
      <c r="BQ256" s="9">
        <v>46262.218084739477</v>
      </c>
      <c r="BR256" s="9">
        <v>71964.3893721317</v>
      </c>
      <c r="BS256" s="9">
        <v>246803.44494276762</v>
      </c>
      <c r="BT256" s="9">
        <v>9406.6774062573131</v>
      </c>
      <c r="BU256" s="20"/>
    </row>
    <row r="257" spans="2:73" x14ac:dyDescent="0.2">
      <c r="B257" s="4" t="s">
        <v>31</v>
      </c>
      <c r="C257" s="12">
        <v>10</v>
      </c>
      <c r="D257" s="19"/>
      <c r="E257" s="9">
        <f t="shared" si="24"/>
        <v>1700461.8405924658</v>
      </c>
      <c r="F257" s="9">
        <f t="shared" si="24"/>
        <v>3.2688867306402685</v>
      </c>
      <c r="G257" s="9">
        <f t="shared" si="24"/>
        <v>5.7390594980376818E-3</v>
      </c>
      <c r="H257" s="9">
        <f t="shared" si="24"/>
        <v>57276.74983791144</v>
      </c>
      <c r="I257" s="9">
        <f t="shared" si="24"/>
        <v>1322640.9424872366</v>
      </c>
      <c r="J257" s="9">
        <f t="shared" si="23"/>
        <v>0.55553316047709</v>
      </c>
      <c r="K257" s="9">
        <f t="shared" si="23"/>
        <v>131115.0378287583</v>
      </c>
      <c r="L257" s="9">
        <f t="shared" si="23"/>
        <v>2675.3352553339646</v>
      </c>
      <c r="M257" s="9">
        <f t="shared" si="22"/>
        <v>2565.3671451712917</v>
      </c>
      <c r="N257" s="9">
        <f t="shared" si="22"/>
        <v>2780.9086890629978</v>
      </c>
      <c r="O257" s="9">
        <f t="shared" si="22"/>
        <v>4389.4764067334345</v>
      </c>
      <c r="P257" s="9">
        <f t="shared" si="22"/>
        <v>545.93183027547184</v>
      </c>
      <c r="Q257" s="9">
        <f t="shared" si="22"/>
        <v>47.444278773033091</v>
      </c>
      <c r="R257" s="9">
        <f t="shared" si="22"/>
        <v>9907598.1583780237</v>
      </c>
      <c r="S257" s="9">
        <f t="shared" si="22"/>
        <v>29996.756164803868</v>
      </c>
      <c r="T257" s="9">
        <f t="shared" si="22"/>
        <v>42998.449265685398</v>
      </c>
      <c r="U257" s="9">
        <f t="shared" si="22"/>
        <v>96511.450046881044</v>
      </c>
      <c r="V257" s="9">
        <f t="shared" si="21"/>
        <v>366729.76816623658</v>
      </c>
      <c r="W257" s="9">
        <f t="shared" si="20"/>
        <v>12543.688305166608</v>
      </c>
      <c r="X257" s="9">
        <f t="shared" si="20"/>
        <v>19.626958626016858</v>
      </c>
      <c r="Y257" s="9">
        <f t="shared" si="20"/>
        <v>298922.8379446824</v>
      </c>
      <c r="Z257" s="9">
        <f t="shared" si="20"/>
        <v>9668.8577157915861</v>
      </c>
      <c r="AA257" s="20"/>
      <c r="AB257" s="9">
        <v>1433053.6006786723</v>
      </c>
      <c r="AC257" s="9">
        <v>17.925943430055195</v>
      </c>
      <c r="AD257" s="9">
        <v>1.7941803851310965E-2</v>
      </c>
      <c r="AE257" s="9">
        <v>142886.03984217951</v>
      </c>
      <c r="AF257" s="9">
        <v>2375489.2309867893</v>
      </c>
      <c r="AG257" s="9">
        <v>1.3950885557801389</v>
      </c>
      <c r="AH257" s="9">
        <v>229290.16896042236</v>
      </c>
      <c r="AI257" s="9">
        <v>7147.4130411438528</v>
      </c>
      <c r="AJ257" s="9">
        <v>5815.6465494435715</v>
      </c>
      <c r="AK257" s="9">
        <v>7331.20694616532</v>
      </c>
      <c r="AL257" s="9">
        <v>11843.05369655012</v>
      </c>
      <c r="AM257" s="9">
        <v>8299.4058401630919</v>
      </c>
      <c r="AN257" s="9">
        <v>221.0195720616648</v>
      </c>
      <c r="AO257" s="9">
        <v>24782453.005291283</v>
      </c>
      <c r="AP257" s="9">
        <v>1370141.0498114699</v>
      </c>
      <c r="AQ257" s="9">
        <v>1939897.6303217507</v>
      </c>
      <c r="AR257" s="9">
        <v>381116.63428780838</v>
      </c>
      <c r="AS257" s="9">
        <v>47107475.26609575</v>
      </c>
      <c r="AT257" s="9">
        <v>63946.152843765987</v>
      </c>
      <c r="AU257" s="9">
        <v>79980.059594327919</v>
      </c>
      <c r="AV257" s="9">
        <v>573148.88788109075</v>
      </c>
      <c r="AW257" s="9">
        <v>20120.721500521933</v>
      </c>
      <c r="AX257" s="20"/>
      <c r="AY257" s="9">
        <v>-267408.2399137934</v>
      </c>
      <c r="AZ257" s="9">
        <v>14.657056699414927</v>
      </c>
      <c r="BA257" s="9">
        <v>1.2202744353273284E-2</v>
      </c>
      <c r="BB257" s="9">
        <v>85609.29000426807</v>
      </c>
      <c r="BC257" s="9">
        <v>1052848.2884995528</v>
      </c>
      <c r="BD257" s="9">
        <v>0.8395553953030489</v>
      </c>
      <c r="BE257" s="9">
        <v>98175.131131664064</v>
      </c>
      <c r="BF257" s="9">
        <v>4472.0777858098882</v>
      </c>
      <c r="BG257" s="9">
        <v>3250.2794042722799</v>
      </c>
      <c r="BH257" s="9">
        <v>4550.2982571023222</v>
      </c>
      <c r="BI257" s="9">
        <v>7453.5772898166852</v>
      </c>
      <c r="BJ257" s="9">
        <v>7753.47400988762</v>
      </c>
      <c r="BK257" s="9">
        <v>173.57529328863171</v>
      </c>
      <c r="BL257" s="9">
        <v>14874854.846913259</v>
      </c>
      <c r="BM257" s="9">
        <v>1340144.293646666</v>
      </c>
      <c r="BN257" s="9">
        <v>1896899.1810560653</v>
      </c>
      <c r="BO257" s="9">
        <v>284605.18424092734</v>
      </c>
      <c r="BP257" s="9">
        <v>46740745.497929513</v>
      </c>
      <c r="BQ257" s="9">
        <v>51402.464538599379</v>
      </c>
      <c r="BR257" s="9">
        <v>79960.432635701902</v>
      </c>
      <c r="BS257" s="9">
        <v>274226.04993640835</v>
      </c>
      <c r="BT257" s="9">
        <v>10451.863784730347</v>
      </c>
      <c r="BU257" s="20"/>
    </row>
    <row r="258" spans="2:73" x14ac:dyDescent="0.2">
      <c r="B258" s="4" t="s">
        <v>31</v>
      </c>
      <c r="C258" s="12">
        <v>11</v>
      </c>
      <c r="D258" s="19"/>
      <c r="E258" s="9">
        <f t="shared" si="24"/>
        <v>1935326.4704245559</v>
      </c>
      <c r="F258" s="9">
        <f t="shared" si="24"/>
        <v>3.6452376222748022</v>
      </c>
      <c r="G258" s="9">
        <f t="shared" si="24"/>
        <v>6.3799954382124449E-3</v>
      </c>
      <c r="H258" s="9">
        <f t="shared" si="24"/>
        <v>63580.153229232557</v>
      </c>
      <c r="I258" s="9">
        <f t="shared" si="24"/>
        <v>1463230.2222879594</v>
      </c>
      <c r="J258" s="9">
        <f t="shared" si="23"/>
        <v>0.61450364143330005</v>
      </c>
      <c r="K258" s="9">
        <f t="shared" si="23"/>
        <v>144261.48016572511</v>
      </c>
      <c r="L258" s="9">
        <f t="shared" si="23"/>
        <v>2965.5999210883629</v>
      </c>
      <c r="M258" s="9">
        <f t="shared" si="22"/>
        <v>2848.8742594099244</v>
      </c>
      <c r="N258" s="9">
        <f t="shared" si="22"/>
        <v>3082.5824902082986</v>
      </c>
      <c r="O258" s="9">
        <f t="shared" si="22"/>
        <v>4890.6031608862795</v>
      </c>
      <c r="P258" s="9">
        <f t="shared" si="22"/>
        <v>616.06712646477354</v>
      </c>
      <c r="Q258" s="9">
        <f t="shared" si="22"/>
        <v>52.964474678716499</v>
      </c>
      <c r="R258" s="9">
        <f t="shared" si="22"/>
        <v>11164465.254050823</v>
      </c>
      <c r="S258" s="9">
        <f t="shared" si="22"/>
        <v>35484.064976183698</v>
      </c>
      <c r="T258" s="9">
        <f t="shared" si="22"/>
        <v>50867.031604954274</v>
      </c>
      <c r="U258" s="9">
        <f t="shared" si="22"/>
        <v>107377.30782481923</v>
      </c>
      <c r="V258" s="9">
        <f t="shared" si="21"/>
        <v>493557.18487236649</v>
      </c>
      <c r="W258" s="9">
        <f t="shared" si="20"/>
        <v>15030.96574682826</v>
      </c>
      <c r="X258" s="9">
        <f t="shared" si="20"/>
        <v>323.90511967866041</v>
      </c>
      <c r="Y258" s="9">
        <f t="shared" si="20"/>
        <v>330667.15616605594</v>
      </c>
      <c r="Z258" s="9">
        <f t="shared" si="20"/>
        <v>10710.371349148247</v>
      </c>
      <c r="AA258" s="20"/>
      <c r="AB258" s="9">
        <v>1641177.4065193837</v>
      </c>
      <c r="AC258" s="9">
        <v>19.767999991631218</v>
      </c>
      <c r="AD258" s="9">
        <v>1.9803014226813062E-2</v>
      </c>
      <c r="AE258" s="9">
        <v>157750.37223392745</v>
      </c>
      <c r="AF258" s="9">
        <v>2621363.3396374681</v>
      </c>
      <c r="AG258" s="9">
        <v>1.5380145762666533</v>
      </c>
      <c r="AH258" s="9">
        <v>252254.12441055561</v>
      </c>
      <c r="AI258" s="9">
        <v>7884.8854854792389</v>
      </c>
      <c r="AJ258" s="9">
        <v>6424.1816041094307</v>
      </c>
      <c r="AK258" s="9">
        <v>8087.910573020853</v>
      </c>
      <c r="AL258" s="9">
        <v>13089.538179684632</v>
      </c>
      <c r="AM258" s="9">
        <v>9144.8885373411522</v>
      </c>
      <c r="AN258" s="9">
        <v>243.89729729621129</v>
      </c>
      <c r="AO258" s="9">
        <v>27526805.585655414</v>
      </c>
      <c r="AP258" s="9">
        <v>1509642.787987517</v>
      </c>
      <c r="AQ258" s="9">
        <v>2137456.1307666255</v>
      </c>
      <c r="AR258" s="9">
        <v>420443.01048983936</v>
      </c>
      <c r="AS258" s="9">
        <v>51908377.23259484</v>
      </c>
      <c r="AT258" s="9">
        <v>71573.676739287592</v>
      </c>
      <c r="AU258" s="9">
        <v>88280.38101895072</v>
      </c>
      <c r="AV258" s="9">
        <v>632315.81109610503</v>
      </c>
      <c r="AW258" s="9">
        <v>22207.42151235163</v>
      </c>
      <c r="AX258" s="20"/>
      <c r="AY258" s="9">
        <v>-294149.06390517234</v>
      </c>
      <c r="AZ258" s="9">
        <v>16.122762369356415</v>
      </c>
      <c r="BA258" s="9">
        <v>1.3423018788600617E-2</v>
      </c>
      <c r="BB258" s="9">
        <v>94170.219004694896</v>
      </c>
      <c r="BC258" s="9">
        <v>1158133.1173495087</v>
      </c>
      <c r="BD258" s="9">
        <v>0.92351093483335323</v>
      </c>
      <c r="BE258" s="9">
        <v>107992.64424483052</v>
      </c>
      <c r="BF258" s="9">
        <v>4919.2855643908761</v>
      </c>
      <c r="BG258" s="9">
        <v>3575.3073446995063</v>
      </c>
      <c r="BH258" s="9">
        <v>5005.3280828125544</v>
      </c>
      <c r="BI258" s="9">
        <v>8198.9350187983528</v>
      </c>
      <c r="BJ258" s="9">
        <v>8528.8214108763786</v>
      </c>
      <c r="BK258" s="9">
        <v>190.93282261749479</v>
      </c>
      <c r="BL258" s="9">
        <v>16362340.331604591</v>
      </c>
      <c r="BM258" s="9">
        <v>1474158.7230113333</v>
      </c>
      <c r="BN258" s="9">
        <v>2086589.0991616712</v>
      </c>
      <c r="BO258" s="9">
        <v>313065.70266502013</v>
      </c>
      <c r="BP258" s="9">
        <v>51414820.047722474</v>
      </c>
      <c r="BQ258" s="9">
        <v>56542.710992459331</v>
      </c>
      <c r="BR258" s="9">
        <v>87956.47589927206</v>
      </c>
      <c r="BS258" s="9">
        <v>301648.65493004909</v>
      </c>
      <c r="BT258" s="9">
        <v>11497.050163203383</v>
      </c>
      <c r="BU258" s="20"/>
    </row>
    <row r="259" spans="2:73" x14ac:dyDescent="0.2">
      <c r="B259" s="4" t="s">
        <v>31</v>
      </c>
      <c r="C259" s="12">
        <v>12</v>
      </c>
      <c r="D259" s="19"/>
      <c r="E259" s="9">
        <f t="shared" si="24"/>
        <v>2135895.6263027615</v>
      </c>
      <c r="F259" s="9">
        <f t="shared" si="24"/>
        <v>4.0215675285683368</v>
      </c>
      <c r="G259" s="9">
        <f t="shared" si="24"/>
        <v>7.0209019712452313E-3</v>
      </c>
      <c r="H259" s="9">
        <f t="shared" si="24"/>
        <v>69883.321127493764</v>
      </c>
      <c r="I259" s="9">
        <f t="shared" si="24"/>
        <v>1603816.0304746835</v>
      </c>
      <c r="J259" s="9">
        <f t="shared" si="23"/>
        <v>0.67347265947250956</v>
      </c>
      <c r="K259" s="9">
        <f t="shared" si="23"/>
        <v>157407.91304250993</v>
      </c>
      <c r="L259" s="9">
        <f t="shared" si="23"/>
        <v>3255.8543054007596</v>
      </c>
      <c r="M259" s="9">
        <f t="shared" si="22"/>
        <v>3132.3700301055542</v>
      </c>
      <c r="N259" s="9">
        <f t="shared" si="22"/>
        <v>3384.2456550755978</v>
      </c>
      <c r="O259" s="9">
        <f t="shared" si="22"/>
        <v>5391.7018857801322</v>
      </c>
      <c r="P259" s="9">
        <f t="shared" si="22"/>
        <v>686.19581283057232</v>
      </c>
      <c r="Q259" s="9">
        <f t="shared" si="22"/>
        <v>58.484321017639843</v>
      </c>
      <c r="R259" s="9">
        <f t="shared" si="22"/>
        <v>12421205.810453646</v>
      </c>
      <c r="S259" s="9">
        <f t="shared" si="22"/>
        <v>40970.293837764766</v>
      </c>
      <c r="T259" s="9">
        <f t="shared" si="22"/>
        <v>58734.065258825198</v>
      </c>
      <c r="U259" s="9">
        <f t="shared" si="22"/>
        <v>118242.70178625762</v>
      </c>
      <c r="V259" s="9">
        <f t="shared" si="21"/>
        <v>620345.06859953701</v>
      </c>
      <c r="W259" s="9">
        <f t="shared" si="20"/>
        <v>17517.65927819995</v>
      </c>
      <c r="X259" s="9">
        <f t="shared" si="20"/>
        <v>628.06843335123267</v>
      </c>
      <c r="Y259" s="9">
        <f t="shared" si="20"/>
        <v>362410.71324361925</v>
      </c>
      <c r="Z259" s="9">
        <f t="shared" si="20"/>
        <v>11751.854773949908</v>
      </c>
      <c r="AA259" s="20"/>
      <c r="AB259" s="9">
        <v>1815005.7384062097</v>
      </c>
      <c r="AC259" s="9">
        <v>21.610035567866241</v>
      </c>
      <c r="AD259" s="9">
        <v>2.1664195195173166E-2</v>
      </c>
      <c r="AE259" s="9">
        <v>172614.46913261546</v>
      </c>
      <c r="AF259" s="9">
        <v>2867233.9766741479</v>
      </c>
      <c r="AG259" s="9">
        <v>1.6809391338361677</v>
      </c>
      <c r="AH259" s="9">
        <v>275218.07040050684</v>
      </c>
      <c r="AI259" s="9">
        <v>8622.3476483726263</v>
      </c>
      <c r="AJ259" s="9">
        <v>7032.7053152322887</v>
      </c>
      <c r="AK259" s="9">
        <v>8844.6035635983862</v>
      </c>
      <c r="AL259" s="9">
        <v>14335.994633560147</v>
      </c>
      <c r="AM259" s="9">
        <v>9990.3646246957142</v>
      </c>
      <c r="AN259" s="9">
        <v>266.77467296399783</v>
      </c>
      <c r="AO259" s="9">
        <v>30271031.626749553</v>
      </c>
      <c r="AP259" s="9">
        <v>1649143.4462137641</v>
      </c>
      <c r="AQ259" s="9">
        <v>2335013.0825261013</v>
      </c>
      <c r="AR259" s="9">
        <v>459768.92287537025</v>
      </c>
      <c r="AS259" s="9">
        <v>56709239.666114941</v>
      </c>
      <c r="AT259" s="9">
        <v>79200.616724519205</v>
      </c>
      <c r="AU259" s="9">
        <v>96580.587596193523</v>
      </c>
      <c r="AV259" s="9">
        <v>691481.97316730919</v>
      </c>
      <c r="AW259" s="9">
        <v>24294.091315626327</v>
      </c>
      <c r="AX259" s="20"/>
      <c r="AY259" s="9">
        <v>-320889.88789655187</v>
      </c>
      <c r="AZ259" s="9">
        <v>17.588468039297904</v>
      </c>
      <c r="BA259" s="9">
        <v>1.4643293223927935E-2</v>
      </c>
      <c r="BB259" s="9">
        <v>102731.14800512169</v>
      </c>
      <c r="BC259" s="9">
        <v>1263417.9461994644</v>
      </c>
      <c r="BD259" s="9">
        <v>1.0074664743636581</v>
      </c>
      <c r="BE259" s="9">
        <v>117810.15735799693</v>
      </c>
      <c r="BF259" s="9">
        <v>5366.4933429718667</v>
      </c>
      <c r="BG259" s="9">
        <v>3900.3352851267346</v>
      </c>
      <c r="BH259" s="9">
        <v>5460.3579085227884</v>
      </c>
      <c r="BI259" s="9">
        <v>8944.2927477800149</v>
      </c>
      <c r="BJ259" s="9">
        <v>9304.1688118651418</v>
      </c>
      <c r="BK259" s="9">
        <v>208.29035194635799</v>
      </c>
      <c r="BL259" s="9">
        <v>17849825.816295907</v>
      </c>
      <c r="BM259" s="9">
        <v>1608173.1523759994</v>
      </c>
      <c r="BN259" s="9">
        <v>2276279.0172672761</v>
      </c>
      <c r="BO259" s="9">
        <v>341526.22108911263</v>
      </c>
      <c r="BP259" s="9">
        <v>56088894.597515404</v>
      </c>
      <c r="BQ259" s="9">
        <v>61682.957446319255</v>
      </c>
      <c r="BR259" s="9">
        <v>95952.519162842291</v>
      </c>
      <c r="BS259" s="9">
        <v>329071.25992368994</v>
      </c>
      <c r="BT259" s="9">
        <v>12542.236541676419</v>
      </c>
      <c r="BU259" s="20"/>
    </row>
    <row r="260" spans="2:73" x14ac:dyDescent="0.2">
      <c r="B260" s="4" t="s">
        <v>31</v>
      </c>
      <c r="C260" s="12">
        <v>13</v>
      </c>
      <c r="D260" s="19"/>
      <c r="E260" s="9">
        <f t="shared" si="24"/>
        <v>2336464.7821809659</v>
      </c>
      <c r="F260" s="9">
        <f t="shared" si="24"/>
        <v>4.3978974348618678</v>
      </c>
      <c r="G260" s="9">
        <f t="shared" si="24"/>
        <v>7.6618085042779935E-3</v>
      </c>
      <c r="H260" s="9">
        <f t="shared" si="24"/>
        <v>76186.489025754854</v>
      </c>
      <c r="I260" s="9">
        <f t="shared" si="24"/>
        <v>1744401.8386614081</v>
      </c>
      <c r="J260" s="9">
        <f t="shared" si="23"/>
        <v>0.7324416775117184</v>
      </c>
      <c r="K260" s="9">
        <f t="shared" si="23"/>
        <v>170554.34591929481</v>
      </c>
      <c r="L260" s="9">
        <f t="shared" si="23"/>
        <v>3546.1086897131599</v>
      </c>
      <c r="M260" s="9">
        <f t="shared" si="22"/>
        <v>3415.8658008011826</v>
      </c>
      <c r="N260" s="9">
        <f t="shared" si="22"/>
        <v>3685.9088199429007</v>
      </c>
      <c r="O260" s="9">
        <f t="shared" si="22"/>
        <v>5892.8006106739667</v>
      </c>
      <c r="P260" s="9">
        <f t="shared" si="22"/>
        <v>756.32449919636929</v>
      </c>
      <c r="Q260" s="9">
        <f t="shared" si="22"/>
        <v>64.004167356563187</v>
      </c>
      <c r="R260" s="9">
        <f t="shared" si="22"/>
        <v>13677946.366856452</v>
      </c>
      <c r="S260" s="9">
        <f t="shared" si="22"/>
        <v>46456.522699345602</v>
      </c>
      <c r="T260" s="9">
        <f t="shared" si="22"/>
        <v>66601.09891269356</v>
      </c>
      <c r="U260" s="9">
        <f t="shared" si="22"/>
        <v>129108.09574769583</v>
      </c>
      <c r="V260" s="9">
        <f t="shared" si="21"/>
        <v>747132.95232664049</v>
      </c>
      <c r="W260" s="9">
        <f t="shared" si="20"/>
        <v>20004.352809571617</v>
      </c>
      <c r="X260" s="9">
        <f t="shared" si="20"/>
        <v>932.23174702387769</v>
      </c>
      <c r="Y260" s="9">
        <f t="shared" si="20"/>
        <v>394154.2703211825</v>
      </c>
      <c r="Z260" s="9">
        <f t="shared" si="20"/>
        <v>12793.338198751562</v>
      </c>
      <c r="AA260" s="20"/>
      <c r="AB260" s="9">
        <v>1988834.0702930351</v>
      </c>
      <c r="AC260" s="9">
        <v>23.452071144101261</v>
      </c>
      <c r="AD260" s="9">
        <v>2.3525376163533264E-2</v>
      </c>
      <c r="AE260" s="9">
        <v>187478.56603130334</v>
      </c>
      <c r="AF260" s="9">
        <v>3113104.6137108267</v>
      </c>
      <c r="AG260" s="9">
        <v>1.8238636914056812</v>
      </c>
      <c r="AH260" s="9">
        <v>298182.0163904581</v>
      </c>
      <c r="AI260" s="9">
        <v>9359.8098112660118</v>
      </c>
      <c r="AJ260" s="9">
        <v>7641.2290263551458</v>
      </c>
      <c r="AK260" s="9">
        <v>9601.2965541759186</v>
      </c>
      <c r="AL260" s="9">
        <v>15582.45108743566</v>
      </c>
      <c r="AM260" s="9">
        <v>10835.840712050274</v>
      </c>
      <c r="AN260" s="9">
        <v>289.65204863178434</v>
      </c>
      <c r="AO260" s="9">
        <v>33015257.667843688</v>
      </c>
      <c r="AP260" s="9">
        <v>1788644.1044400113</v>
      </c>
      <c r="AQ260" s="9">
        <v>2532570.0342855765</v>
      </c>
      <c r="AR260" s="9">
        <v>499094.83526090108</v>
      </c>
      <c r="AS260" s="9">
        <v>61510102.099635012</v>
      </c>
      <c r="AT260" s="9">
        <v>86827.556709750803</v>
      </c>
      <c r="AU260" s="9">
        <v>104880.79417343631</v>
      </c>
      <c r="AV260" s="9">
        <v>750648.13523851323</v>
      </c>
      <c r="AW260" s="9">
        <v>26380.761118901017</v>
      </c>
      <c r="AX260" s="20"/>
      <c r="AY260" s="9">
        <v>-347630.71188793099</v>
      </c>
      <c r="AZ260" s="9">
        <v>19.054173709239393</v>
      </c>
      <c r="BA260" s="9">
        <v>1.586356765925527E-2</v>
      </c>
      <c r="BB260" s="9">
        <v>111292.07700554849</v>
      </c>
      <c r="BC260" s="9">
        <v>1368702.7750494187</v>
      </c>
      <c r="BD260" s="9">
        <v>1.0914220138939628</v>
      </c>
      <c r="BE260" s="9">
        <v>127627.67047116329</v>
      </c>
      <c r="BF260" s="9">
        <v>5813.7011215528519</v>
      </c>
      <c r="BG260" s="9">
        <v>4225.3632255539633</v>
      </c>
      <c r="BH260" s="9">
        <v>5915.3877342330179</v>
      </c>
      <c r="BI260" s="9">
        <v>9689.6504767616934</v>
      </c>
      <c r="BJ260" s="9">
        <v>10079.516212853905</v>
      </c>
      <c r="BK260" s="9">
        <v>225.64788127522115</v>
      </c>
      <c r="BL260" s="9">
        <v>19337311.300987236</v>
      </c>
      <c r="BM260" s="9">
        <v>1742187.5817406657</v>
      </c>
      <c r="BN260" s="9">
        <v>2465968.935372883</v>
      </c>
      <c r="BO260" s="9">
        <v>369986.73951320525</v>
      </c>
      <c r="BP260" s="9">
        <v>60762969.147308372</v>
      </c>
      <c r="BQ260" s="9">
        <v>66823.203900179185</v>
      </c>
      <c r="BR260" s="9">
        <v>103948.56242641243</v>
      </c>
      <c r="BS260" s="9">
        <v>356493.86491733073</v>
      </c>
      <c r="BT260" s="9">
        <v>13587.422920149455</v>
      </c>
      <c r="BU260" s="20"/>
    </row>
    <row r="261" spans="2:73" x14ac:dyDescent="0.2">
      <c r="B261" s="4" t="s">
        <v>31</v>
      </c>
      <c r="C261" s="12">
        <v>14</v>
      </c>
      <c r="D261" s="19"/>
      <c r="E261" s="9">
        <f t="shared" si="24"/>
        <v>2605624.8859669426</v>
      </c>
      <c r="F261" s="9">
        <f t="shared" si="24"/>
        <v>4.7867167329963998</v>
      </c>
      <c r="G261" s="9">
        <f t="shared" si="24"/>
        <v>8.3164127824527714E-3</v>
      </c>
      <c r="H261" s="9">
        <f t="shared" si="24"/>
        <v>82664.266652076069</v>
      </c>
      <c r="I261" s="9">
        <f t="shared" si="24"/>
        <v>1887291.4880371331</v>
      </c>
      <c r="J261" s="9">
        <f t="shared" si="23"/>
        <v>0.79222982421792842</v>
      </c>
      <c r="K261" s="9">
        <f t="shared" si="23"/>
        <v>183727.47735626181</v>
      </c>
      <c r="L261" s="9">
        <f t="shared" si="23"/>
        <v>3839.9785479675602</v>
      </c>
      <c r="M261" s="9">
        <f t="shared" si="22"/>
        <v>3706.5023182898149</v>
      </c>
      <c r="N261" s="9">
        <f t="shared" si="22"/>
        <v>3991.4243845881983</v>
      </c>
      <c r="O261" s="9">
        <f t="shared" si="22"/>
        <v>6404.1049995768262</v>
      </c>
      <c r="P261" s="9">
        <f t="shared" ref="P261:Y300" si="25">AM261-BJ261</f>
        <v>830.32506413566807</v>
      </c>
      <c r="Q261" s="9">
        <f t="shared" si="25"/>
        <v>69.651796137246635</v>
      </c>
      <c r="R261" s="9">
        <f t="shared" si="25"/>
        <v>14956422.579529252</v>
      </c>
      <c r="S261" s="9">
        <f t="shared" si="25"/>
        <v>52489.154210725334</v>
      </c>
      <c r="T261" s="9">
        <f t="shared" si="25"/>
        <v>75254.001701961737</v>
      </c>
      <c r="U261" s="9">
        <f t="shared" si="25"/>
        <v>140452.03330063383</v>
      </c>
      <c r="V261" s="9">
        <f t="shared" si="21"/>
        <v>892408.22803279757</v>
      </c>
      <c r="W261" s="9">
        <f t="shared" si="20"/>
        <v>22599.623711233289</v>
      </c>
      <c r="X261" s="9">
        <f t="shared" si="20"/>
        <v>1357.4487105765147</v>
      </c>
      <c r="Y261" s="9">
        <f t="shared" si="20"/>
        <v>426447.53226755589</v>
      </c>
      <c r="Z261" s="9">
        <f t="shared" si="20"/>
        <v>13858.511244608231</v>
      </c>
      <c r="AA261" s="20"/>
      <c r="AB261" s="9">
        <v>2231253.350087632</v>
      </c>
      <c r="AC261" s="9">
        <v>25.306596112177289</v>
      </c>
      <c r="AD261" s="9">
        <v>2.5400254877035369E-2</v>
      </c>
      <c r="AE261" s="9">
        <v>202517.2726580514</v>
      </c>
      <c r="AF261" s="9">
        <v>3361279.0919365073</v>
      </c>
      <c r="AG261" s="9">
        <v>1.9676073776421961</v>
      </c>
      <c r="AH261" s="9">
        <v>321172.66094059142</v>
      </c>
      <c r="AI261" s="9">
        <v>10100.887448101399</v>
      </c>
      <c r="AJ261" s="9">
        <v>8256.8934842710059</v>
      </c>
      <c r="AK261" s="9">
        <v>10361.841944531452</v>
      </c>
      <c r="AL261" s="9">
        <v>16839.113205320176</v>
      </c>
      <c r="AM261" s="9">
        <v>11685.188677978334</v>
      </c>
      <c r="AN261" s="9">
        <v>312.65720674133087</v>
      </c>
      <c r="AO261" s="9">
        <v>35781219.365207814</v>
      </c>
      <c r="AP261" s="9">
        <v>1928691.1653160586</v>
      </c>
      <c r="AQ261" s="9">
        <v>2730912.8551804516</v>
      </c>
      <c r="AR261" s="9">
        <v>538899.29123793205</v>
      </c>
      <c r="AS261" s="9">
        <v>66329451.925134093</v>
      </c>
      <c r="AT261" s="9">
        <v>94563.074065272449</v>
      </c>
      <c r="AU261" s="9">
        <v>113302.05440055917</v>
      </c>
      <c r="AV261" s="9">
        <v>810364.00217852753</v>
      </c>
      <c r="AW261" s="9">
        <v>28491.120543230718</v>
      </c>
      <c r="AX261" s="20"/>
      <c r="AY261" s="9">
        <v>-374371.53587931045</v>
      </c>
      <c r="AZ261" s="9">
        <v>20.519879379180889</v>
      </c>
      <c r="BA261" s="9">
        <v>1.7083842094582597E-2</v>
      </c>
      <c r="BB261" s="9">
        <v>119853.00600597533</v>
      </c>
      <c r="BC261" s="9">
        <v>1473987.6038993741</v>
      </c>
      <c r="BD261" s="9">
        <v>1.1753775534242676</v>
      </c>
      <c r="BE261" s="9">
        <v>137445.18358432961</v>
      </c>
      <c r="BF261" s="9">
        <v>6260.9089001338389</v>
      </c>
      <c r="BG261" s="9">
        <v>4550.3911659811911</v>
      </c>
      <c r="BH261" s="9">
        <v>6370.4175599432538</v>
      </c>
      <c r="BI261" s="9">
        <v>10435.00820574335</v>
      </c>
      <c r="BJ261" s="9">
        <v>10854.863613842666</v>
      </c>
      <c r="BK261" s="9">
        <v>243.00541060408423</v>
      </c>
      <c r="BL261" s="9">
        <v>20824796.785678562</v>
      </c>
      <c r="BM261" s="9">
        <v>1876202.0111053332</v>
      </c>
      <c r="BN261" s="9">
        <v>2655658.8534784899</v>
      </c>
      <c r="BO261" s="9">
        <v>398447.25793729821</v>
      </c>
      <c r="BP261" s="9">
        <v>65437043.697101295</v>
      </c>
      <c r="BQ261" s="9">
        <v>71963.45035403916</v>
      </c>
      <c r="BR261" s="9">
        <v>111944.60568998265</v>
      </c>
      <c r="BS261" s="9">
        <v>383916.46991097165</v>
      </c>
      <c r="BT261" s="9">
        <v>14632.609298622487</v>
      </c>
      <c r="BU261" s="20"/>
    </row>
    <row r="262" spans="2:73" x14ac:dyDescent="0.2">
      <c r="B262" s="4" t="s">
        <v>31</v>
      </c>
      <c r="C262" s="12">
        <v>15</v>
      </c>
      <c r="D262" s="19"/>
      <c r="E262" s="9">
        <f t="shared" si="24"/>
        <v>2806194.0418451461</v>
      </c>
      <c r="F262" s="9">
        <f t="shared" si="24"/>
        <v>5.1630466392899237</v>
      </c>
      <c r="G262" s="9">
        <f t="shared" si="24"/>
        <v>8.9573193154855214E-3</v>
      </c>
      <c r="H262" s="9">
        <f t="shared" si="24"/>
        <v>88967.434550337159</v>
      </c>
      <c r="I262" s="9">
        <f t="shared" si="24"/>
        <v>2027877.2962238553</v>
      </c>
      <c r="J262" s="9">
        <f t="shared" si="23"/>
        <v>0.85119884225713638</v>
      </c>
      <c r="K262" s="9">
        <f t="shared" si="23"/>
        <v>196873.91023304651</v>
      </c>
      <c r="L262" s="9">
        <f t="shared" si="23"/>
        <v>4130.2329322799515</v>
      </c>
      <c r="M262" s="9">
        <f t="shared" si="23"/>
        <v>3989.9980889854423</v>
      </c>
      <c r="N262" s="9">
        <f t="shared" si="23"/>
        <v>4293.0875494555003</v>
      </c>
      <c r="O262" s="9">
        <f t="shared" si="23"/>
        <v>6905.2037244706662</v>
      </c>
      <c r="P262" s="9">
        <f t="shared" si="25"/>
        <v>900.4537505014614</v>
      </c>
      <c r="Q262" s="9">
        <f t="shared" si="25"/>
        <v>75.171642476169836</v>
      </c>
      <c r="R262" s="9">
        <f t="shared" si="25"/>
        <v>16213163.135932051</v>
      </c>
      <c r="S262" s="9">
        <f t="shared" si="25"/>
        <v>57975.383072305704</v>
      </c>
      <c r="T262" s="9">
        <f t="shared" si="25"/>
        <v>83121.035355830099</v>
      </c>
      <c r="U262" s="9">
        <f t="shared" si="25"/>
        <v>151317.42726207193</v>
      </c>
      <c r="V262" s="9">
        <f t="shared" si="21"/>
        <v>1019196.1117598712</v>
      </c>
      <c r="W262" s="9">
        <f t="shared" si="20"/>
        <v>25086.317242604928</v>
      </c>
      <c r="X262" s="9">
        <f t="shared" si="20"/>
        <v>1661.6120242491015</v>
      </c>
      <c r="Y262" s="9">
        <f t="shared" si="20"/>
        <v>458191.08934511896</v>
      </c>
      <c r="Z262" s="9">
        <f t="shared" si="20"/>
        <v>14899.994669409883</v>
      </c>
      <c r="AA262" s="20"/>
      <c r="AB262" s="9">
        <v>2405081.6819744566</v>
      </c>
      <c r="AC262" s="9">
        <v>27.148631688412298</v>
      </c>
      <c r="AD262" s="9">
        <v>2.7261435845395452E-2</v>
      </c>
      <c r="AE262" s="9">
        <v>217381.36955673926</v>
      </c>
      <c r="AF262" s="9">
        <v>3607149.7289731847</v>
      </c>
      <c r="AG262" s="9">
        <v>2.1105319352117093</v>
      </c>
      <c r="AH262" s="9">
        <v>344136.60693054256</v>
      </c>
      <c r="AI262" s="9">
        <v>10838.349610994781</v>
      </c>
      <c r="AJ262" s="9">
        <v>8865.4171953938603</v>
      </c>
      <c r="AK262" s="9">
        <v>11118.534935108981</v>
      </c>
      <c r="AL262" s="9">
        <v>18085.569659195684</v>
      </c>
      <c r="AM262" s="9">
        <v>12530.664765332889</v>
      </c>
      <c r="AN262" s="9">
        <v>335.53458240911726</v>
      </c>
      <c r="AO262" s="9">
        <v>38525445.406301931</v>
      </c>
      <c r="AP262" s="9">
        <v>2068191.823542305</v>
      </c>
      <c r="AQ262" s="9">
        <v>2928469.8069399265</v>
      </c>
      <c r="AR262" s="9">
        <v>578225.2036234627</v>
      </c>
      <c r="AS262" s="9">
        <v>71130314.358654141</v>
      </c>
      <c r="AT262" s="9">
        <v>102190.014050504</v>
      </c>
      <c r="AU262" s="9">
        <v>121602.26097780187</v>
      </c>
      <c r="AV262" s="9">
        <v>869530.16424973134</v>
      </c>
      <c r="AW262" s="9">
        <v>30577.790346505404</v>
      </c>
      <c r="AX262" s="20"/>
      <c r="AY262" s="9">
        <v>-401112.35987068963</v>
      </c>
      <c r="AZ262" s="9">
        <v>21.985585049122374</v>
      </c>
      <c r="BA262" s="9">
        <v>1.8304116529909931E-2</v>
      </c>
      <c r="BB262" s="9">
        <v>128413.9350064021</v>
      </c>
      <c r="BC262" s="9">
        <v>1579272.4327493294</v>
      </c>
      <c r="BD262" s="9">
        <v>1.259333092954573</v>
      </c>
      <c r="BE262" s="9">
        <v>147262.69669749605</v>
      </c>
      <c r="BF262" s="9">
        <v>6708.1166787148295</v>
      </c>
      <c r="BG262" s="9">
        <v>4875.419106408418</v>
      </c>
      <c r="BH262" s="9">
        <v>6825.4473856534805</v>
      </c>
      <c r="BI262" s="9">
        <v>11180.365934725018</v>
      </c>
      <c r="BJ262" s="9">
        <v>11630.211014831428</v>
      </c>
      <c r="BK262" s="9">
        <v>260.36293993294743</v>
      </c>
      <c r="BL262" s="9">
        <v>22312282.27036988</v>
      </c>
      <c r="BM262" s="9">
        <v>2010216.4404699993</v>
      </c>
      <c r="BN262" s="9">
        <v>2845348.7715840964</v>
      </c>
      <c r="BO262" s="9">
        <v>426907.77636139077</v>
      </c>
      <c r="BP262" s="9">
        <v>70111118.24689427</v>
      </c>
      <c r="BQ262" s="9">
        <v>77103.696807899076</v>
      </c>
      <c r="BR262" s="9">
        <v>119940.64895355277</v>
      </c>
      <c r="BS262" s="9">
        <v>411339.07490461238</v>
      </c>
      <c r="BT262" s="9">
        <v>15677.795677095521</v>
      </c>
      <c r="BU262" s="20"/>
    </row>
    <row r="263" spans="2:73" x14ac:dyDescent="0.2">
      <c r="B263" s="4" t="s">
        <v>31</v>
      </c>
      <c r="C263" s="12">
        <v>16</v>
      </c>
      <c r="D263" s="19"/>
      <c r="E263" s="9">
        <f t="shared" si="24"/>
        <v>3041058.6716772346</v>
      </c>
      <c r="F263" s="9">
        <f t="shared" si="24"/>
        <v>5.5393975309244432</v>
      </c>
      <c r="G263" s="9">
        <f t="shared" si="24"/>
        <v>9.5982552556602777E-3</v>
      </c>
      <c r="H263" s="9">
        <f t="shared" si="24"/>
        <v>95270.837941658276</v>
      </c>
      <c r="I263" s="9">
        <f t="shared" si="24"/>
        <v>2168466.576024577</v>
      </c>
      <c r="J263" s="9">
        <f t="shared" si="23"/>
        <v>0.9101693232133452</v>
      </c>
      <c r="K263" s="9">
        <f t="shared" si="23"/>
        <v>210020.35257001329</v>
      </c>
      <c r="L263" s="9">
        <f t="shared" si="23"/>
        <v>4420.4975980343452</v>
      </c>
      <c r="M263" s="9">
        <f t="shared" si="23"/>
        <v>4273.5052032240692</v>
      </c>
      <c r="N263" s="9">
        <f t="shared" si="23"/>
        <v>4594.7613506007938</v>
      </c>
      <c r="O263" s="9">
        <f t="shared" si="23"/>
        <v>7406.3304786235021</v>
      </c>
      <c r="P263" s="9">
        <f t="shared" si="25"/>
        <v>970.58904669076219</v>
      </c>
      <c r="Q263" s="9">
        <f t="shared" si="25"/>
        <v>80.691838381853074</v>
      </c>
      <c r="R263" s="9">
        <f t="shared" si="25"/>
        <v>17470030.231604837</v>
      </c>
      <c r="S263" s="9">
        <f t="shared" si="25"/>
        <v>63462.691883685999</v>
      </c>
      <c r="T263" s="9">
        <f t="shared" si="25"/>
        <v>90989.617695099209</v>
      </c>
      <c r="U263" s="9">
        <f t="shared" si="25"/>
        <v>162183.28504000988</v>
      </c>
      <c r="V263" s="9">
        <f t="shared" si="21"/>
        <v>1146023.5284660459</v>
      </c>
      <c r="W263" s="9">
        <f t="shared" si="20"/>
        <v>27573.594684266587</v>
      </c>
      <c r="X263" s="9">
        <f t="shared" si="20"/>
        <v>1965.8901853016869</v>
      </c>
      <c r="Y263" s="9">
        <f t="shared" si="20"/>
        <v>489935.40756649204</v>
      </c>
      <c r="Z263" s="9">
        <f t="shared" si="20"/>
        <v>15941.508302766539</v>
      </c>
      <c r="AA263" s="20"/>
      <c r="AB263" s="9">
        <v>2613205.4878151654</v>
      </c>
      <c r="AC263" s="9">
        <v>28.990688249988313</v>
      </c>
      <c r="AD263" s="9">
        <v>2.9122646220897538E-2</v>
      </c>
      <c r="AE263" s="9">
        <v>232245.70194848714</v>
      </c>
      <c r="AF263" s="9">
        <v>3853023.8376238621</v>
      </c>
      <c r="AG263" s="9">
        <v>2.2534579556982228</v>
      </c>
      <c r="AH263" s="9">
        <v>367100.56238067569</v>
      </c>
      <c r="AI263" s="9">
        <v>11575.822055330163</v>
      </c>
      <c r="AJ263" s="9">
        <v>9473.9522500597141</v>
      </c>
      <c r="AK263" s="9">
        <v>11875.238561964508</v>
      </c>
      <c r="AL263" s="9">
        <v>19332.054142330191</v>
      </c>
      <c r="AM263" s="9">
        <v>13376.147462510946</v>
      </c>
      <c r="AN263" s="9">
        <v>358.41230764366367</v>
      </c>
      <c r="AO263" s="9">
        <v>41269797.986666046</v>
      </c>
      <c r="AP263" s="9">
        <v>2207693.5617183517</v>
      </c>
      <c r="AQ263" s="9">
        <v>3126028.3073848006</v>
      </c>
      <c r="AR263" s="9">
        <v>617551.57982549339</v>
      </c>
      <c r="AS263" s="9">
        <v>75931216.325153217</v>
      </c>
      <c r="AT263" s="9">
        <v>109817.53794602558</v>
      </c>
      <c r="AU263" s="9">
        <v>129902.58240242467</v>
      </c>
      <c r="AV263" s="9">
        <v>928697.08746474504</v>
      </c>
      <c r="AW263" s="9">
        <v>32664.490358335082</v>
      </c>
      <c r="AX263" s="20"/>
      <c r="AY263" s="9">
        <v>-427853.18386206892</v>
      </c>
      <c r="AZ263" s="9">
        <v>23.45129071906387</v>
      </c>
      <c r="BA263" s="9">
        <v>1.9524390965237261E-2</v>
      </c>
      <c r="BB263" s="9">
        <v>136974.86400682887</v>
      </c>
      <c r="BC263" s="9">
        <v>1684557.2615992848</v>
      </c>
      <c r="BD263" s="9">
        <v>1.3432886324848776</v>
      </c>
      <c r="BE263" s="9">
        <v>157080.2098106624</v>
      </c>
      <c r="BF263" s="9">
        <v>7155.3244572958183</v>
      </c>
      <c r="BG263" s="9">
        <v>5200.4470468356449</v>
      </c>
      <c r="BH263" s="9">
        <v>7280.4772113637146</v>
      </c>
      <c r="BI263" s="9">
        <v>11925.723663706689</v>
      </c>
      <c r="BJ263" s="9">
        <v>12405.558415820184</v>
      </c>
      <c r="BK263" s="9">
        <v>277.72046926181059</v>
      </c>
      <c r="BL263" s="9">
        <v>23799767.755061209</v>
      </c>
      <c r="BM263" s="9">
        <v>2144230.8698346657</v>
      </c>
      <c r="BN263" s="9">
        <v>3035038.6896897014</v>
      </c>
      <c r="BO263" s="9">
        <v>455368.29478548351</v>
      </c>
      <c r="BP263" s="9">
        <v>74785192.796687171</v>
      </c>
      <c r="BQ263" s="9">
        <v>82243.943261758992</v>
      </c>
      <c r="BR263" s="9">
        <v>127936.69221712298</v>
      </c>
      <c r="BS263" s="9">
        <v>438761.679898253</v>
      </c>
      <c r="BT263" s="9">
        <v>16722.982055568544</v>
      </c>
      <c r="BU263" s="20"/>
    </row>
    <row r="264" spans="2:73" x14ac:dyDescent="0.2">
      <c r="B264" s="4" t="s">
        <v>31</v>
      </c>
      <c r="C264" s="12">
        <v>17</v>
      </c>
      <c r="D264" s="19"/>
      <c r="E264" s="9">
        <f t="shared" si="24"/>
        <v>3241627.8275554371</v>
      </c>
      <c r="F264" s="9">
        <f t="shared" si="24"/>
        <v>5.91572743721796</v>
      </c>
      <c r="G264" s="9">
        <f t="shared" si="24"/>
        <v>1.0239161788693042E-2</v>
      </c>
      <c r="H264" s="9">
        <f t="shared" si="24"/>
        <v>101574.00583991929</v>
      </c>
      <c r="I264" s="9">
        <f t="shared" si="24"/>
        <v>2309052.384211299</v>
      </c>
      <c r="J264" s="9">
        <f t="shared" si="23"/>
        <v>0.96913834125255316</v>
      </c>
      <c r="K264" s="9">
        <f t="shared" si="23"/>
        <v>223166.78544679782</v>
      </c>
      <c r="L264" s="9">
        <f t="shared" si="23"/>
        <v>4710.7519823467328</v>
      </c>
      <c r="M264" s="9">
        <f t="shared" si="23"/>
        <v>4557.0009739196885</v>
      </c>
      <c r="N264" s="9">
        <f t="shared" si="23"/>
        <v>4896.4245154680902</v>
      </c>
      <c r="O264" s="9">
        <f t="shared" si="23"/>
        <v>7907.429203517333</v>
      </c>
      <c r="P264" s="9">
        <f t="shared" si="25"/>
        <v>1040.7177330565428</v>
      </c>
      <c r="Q264" s="9">
        <f t="shared" si="25"/>
        <v>86.211684720776134</v>
      </c>
      <c r="R264" s="9">
        <f t="shared" si="25"/>
        <v>18726770.78800761</v>
      </c>
      <c r="S264" s="9">
        <f t="shared" si="25"/>
        <v>68948.920745264739</v>
      </c>
      <c r="T264" s="9">
        <f t="shared" si="25"/>
        <v>98856.651348964311</v>
      </c>
      <c r="U264" s="9">
        <f t="shared" si="25"/>
        <v>173048.67900144751</v>
      </c>
      <c r="V264" s="9">
        <f t="shared" si="21"/>
        <v>1272811.4121931195</v>
      </c>
      <c r="W264" s="9">
        <f t="shared" si="20"/>
        <v>30060.288215638095</v>
      </c>
      <c r="X264" s="9">
        <f t="shared" si="20"/>
        <v>2270.0534989741573</v>
      </c>
      <c r="Y264" s="9">
        <f t="shared" si="20"/>
        <v>521678.96464405447</v>
      </c>
      <c r="Z264" s="9">
        <f t="shared" si="20"/>
        <v>16982.991727568162</v>
      </c>
      <c r="AA264" s="20"/>
      <c r="AB264" s="9">
        <v>2787033.8197019887</v>
      </c>
      <c r="AC264" s="9">
        <v>30.832723826223315</v>
      </c>
      <c r="AD264" s="9">
        <v>3.0983827189257615E-2</v>
      </c>
      <c r="AE264" s="9">
        <v>247109.79884717491</v>
      </c>
      <c r="AF264" s="9">
        <v>4098894.4746605381</v>
      </c>
      <c r="AG264" s="9">
        <v>2.396382513267735</v>
      </c>
      <c r="AH264" s="9">
        <v>390064.50837062666</v>
      </c>
      <c r="AI264" s="9">
        <v>12313.28421822354</v>
      </c>
      <c r="AJ264" s="9">
        <v>10082.475961182563</v>
      </c>
      <c r="AK264" s="9">
        <v>12631.931552542035</v>
      </c>
      <c r="AL264" s="9">
        <v>20578.510596205688</v>
      </c>
      <c r="AM264" s="9">
        <v>14221.623549865493</v>
      </c>
      <c r="AN264" s="9">
        <v>381.28968331144989</v>
      </c>
      <c r="AO264" s="9">
        <v>44014024.027760148</v>
      </c>
      <c r="AP264" s="9">
        <v>2347194.2199445968</v>
      </c>
      <c r="AQ264" s="9">
        <v>3323585.2591442731</v>
      </c>
      <c r="AR264" s="9">
        <v>656877.49221102381</v>
      </c>
      <c r="AS264" s="9">
        <v>80732078.758673236</v>
      </c>
      <c r="AT264" s="9">
        <v>117444.47793125708</v>
      </c>
      <c r="AU264" s="9">
        <v>138202.78897966738</v>
      </c>
      <c r="AV264" s="9">
        <v>987863.24953594862</v>
      </c>
      <c r="AW264" s="9">
        <v>34751.160161609754</v>
      </c>
      <c r="AX264" s="20"/>
      <c r="AY264" s="9">
        <v>-454594.00785344839</v>
      </c>
      <c r="AZ264" s="9">
        <v>24.916996389005355</v>
      </c>
      <c r="BA264" s="9">
        <v>2.0744665400564574E-2</v>
      </c>
      <c r="BB264" s="9">
        <v>145535.79300725562</v>
      </c>
      <c r="BC264" s="9">
        <v>1789842.0904492394</v>
      </c>
      <c r="BD264" s="9">
        <v>1.4272441720151818</v>
      </c>
      <c r="BE264" s="9">
        <v>166897.72292382884</v>
      </c>
      <c r="BF264" s="9">
        <v>7602.5322358768071</v>
      </c>
      <c r="BG264" s="9">
        <v>5525.4749872628745</v>
      </c>
      <c r="BH264" s="9">
        <v>7735.507037073945</v>
      </c>
      <c r="BI264" s="9">
        <v>12671.081392688355</v>
      </c>
      <c r="BJ264" s="9">
        <v>13180.90581680895</v>
      </c>
      <c r="BK264" s="9">
        <v>295.07799859067376</v>
      </c>
      <c r="BL264" s="9">
        <v>25287253.239752539</v>
      </c>
      <c r="BM264" s="9">
        <v>2278245.299199332</v>
      </c>
      <c r="BN264" s="9">
        <v>3224728.6077953088</v>
      </c>
      <c r="BO264" s="9">
        <v>483828.8132095763</v>
      </c>
      <c r="BP264" s="9">
        <v>79459267.346480116</v>
      </c>
      <c r="BQ264" s="9">
        <v>87384.189715618981</v>
      </c>
      <c r="BR264" s="9">
        <v>135932.73548069323</v>
      </c>
      <c r="BS264" s="9">
        <v>466184.28489189415</v>
      </c>
      <c r="BT264" s="9">
        <v>17768.168434041592</v>
      </c>
      <c r="BU264" s="20"/>
    </row>
    <row r="265" spans="2:73" x14ac:dyDescent="0.2">
      <c r="B265" s="4" t="s">
        <v>31</v>
      </c>
      <c r="C265" s="12">
        <v>18</v>
      </c>
      <c r="D265" s="19"/>
      <c r="E265" s="9">
        <f t="shared" si="24"/>
        <v>3476492.4573875316</v>
      </c>
      <c r="F265" s="9">
        <f t="shared" si="24"/>
        <v>6.2920783288525115</v>
      </c>
      <c r="G265" s="9">
        <f t="shared" si="24"/>
        <v>1.088009772886785E-2</v>
      </c>
      <c r="H265" s="9">
        <f t="shared" si="24"/>
        <v>107877.40923124066</v>
      </c>
      <c r="I265" s="9">
        <f t="shared" si="24"/>
        <v>2449641.6640120274</v>
      </c>
      <c r="J265" s="9">
        <f t="shared" si="23"/>
        <v>1.0281088222087646</v>
      </c>
      <c r="K265" s="9">
        <f t="shared" si="23"/>
        <v>236313.22778376503</v>
      </c>
      <c r="L265" s="9">
        <f t="shared" si="23"/>
        <v>5001.016648101142</v>
      </c>
      <c r="M265" s="9">
        <f t="shared" si="23"/>
        <v>4840.5080881583335</v>
      </c>
      <c r="N265" s="9">
        <f t="shared" si="23"/>
        <v>5198.0983166134001</v>
      </c>
      <c r="O265" s="9">
        <f t="shared" si="23"/>
        <v>8408.5559576702035</v>
      </c>
      <c r="P265" s="9">
        <f t="shared" si="25"/>
        <v>1110.8530292458636</v>
      </c>
      <c r="Q265" s="9">
        <f t="shared" si="25"/>
        <v>91.73188062645994</v>
      </c>
      <c r="R265" s="9">
        <f t="shared" si="25"/>
        <v>19983637.883680467</v>
      </c>
      <c r="S265" s="9">
        <f t="shared" si="25"/>
        <v>74436.229556647595</v>
      </c>
      <c r="T265" s="9">
        <f t="shared" si="25"/>
        <v>106725.23368823901</v>
      </c>
      <c r="U265" s="9">
        <f t="shared" si="25"/>
        <v>183914.53677938657</v>
      </c>
      <c r="V265" s="9">
        <f t="shared" si="21"/>
        <v>1399638.8288993239</v>
      </c>
      <c r="W265" s="9">
        <f t="shared" si="20"/>
        <v>32547.565657299914</v>
      </c>
      <c r="X265" s="9">
        <f t="shared" si="20"/>
        <v>2574.3316600270045</v>
      </c>
      <c r="Y265" s="9">
        <f t="shared" si="20"/>
        <v>553423.28286542895</v>
      </c>
      <c r="Z265" s="9">
        <f t="shared" si="20"/>
        <v>18024.505360924879</v>
      </c>
      <c r="AA265" s="20"/>
      <c r="AB265" s="9">
        <v>2995157.625542704</v>
      </c>
      <c r="AC265" s="9">
        <v>32.674780387799366</v>
      </c>
      <c r="AD265" s="9">
        <v>3.2845037564759753E-2</v>
      </c>
      <c r="AE265" s="9">
        <v>261974.13123892318</v>
      </c>
      <c r="AF265" s="9">
        <v>4344768.5833112225</v>
      </c>
      <c r="AG265" s="9">
        <v>2.5393085337542516</v>
      </c>
      <c r="AH265" s="9">
        <v>413028.46382076031</v>
      </c>
      <c r="AI265" s="9">
        <v>13050.756662558939</v>
      </c>
      <c r="AJ265" s="9">
        <v>10691.011015848433</v>
      </c>
      <c r="AK265" s="9">
        <v>13388.635179397579</v>
      </c>
      <c r="AL265" s="9">
        <v>21824.995079340224</v>
      </c>
      <c r="AM265" s="9">
        <v>15067.106247043572</v>
      </c>
      <c r="AN265" s="9">
        <v>404.16740854599675</v>
      </c>
      <c r="AO265" s="9">
        <v>46758376.608124331</v>
      </c>
      <c r="AP265" s="9">
        <v>2486695.9581206464</v>
      </c>
      <c r="AQ265" s="9">
        <v>3521143.7595891524</v>
      </c>
      <c r="AR265" s="9">
        <v>696203.86841305543</v>
      </c>
      <c r="AS265" s="9">
        <v>85532980.7251724</v>
      </c>
      <c r="AT265" s="9">
        <v>125072.0018267788</v>
      </c>
      <c r="AU265" s="9">
        <v>146503.11040429032</v>
      </c>
      <c r="AV265" s="9">
        <v>1047030.1727509637</v>
      </c>
      <c r="AW265" s="9">
        <v>36837.860173439491</v>
      </c>
      <c r="AX265" s="20"/>
      <c r="AY265" s="9">
        <v>-481334.83184482751</v>
      </c>
      <c r="AZ265" s="9">
        <v>26.382702058946855</v>
      </c>
      <c r="BA265" s="9">
        <v>2.1964939835891904E-2</v>
      </c>
      <c r="BB265" s="9">
        <v>154096.72200768252</v>
      </c>
      <c r="BC265" s="9">
        <v>1895126.9192991951</v>
      </c>
      <c r="BD265" s="9">
        <v>1.5111997115454869</v>
      </c>
      <c r="BE265" s="9">
        <v>176715.23603699528</v>
      </c>
      <c r="BF265" s="9">
        <v>8049.7400144577969</v>
      </c>
      <c r="BG265" s="9">
        <v>5850.5029276900996</v>
      </c>
      <c r="BH265" s="9">
        <v>8190.536862784179</v>
      </c>
      <c r="BI265" s="9">
        <v>13416.439121670021</v>
      </c>
      <c r="BJ265" s="9">
        <v>13956.253217797708</v>
      </c>
      <c r="BK265" s="9">
        <v>312.43552791953681</v>
      </c>
      <c r="BL265" s="9">
        <v>26774738.724443864</v>
      </c>
      <c r="BM265" s="9">
        <v>2412259.7285639988</v>
      </c>
      <c r="BN265" s="9">
        <v>3414418.5259009134</v>
      </c>
      <c r="BO265" s="9">
        <v>512289.33163366886</v>
      </c>
      <c r="BP265" s="9">
        <v>84133341.896273077</v>
      </c>
      <c r="BQ265" s="9">
        <v>92524.436169478882</v>
      </c>
      <c r="BR265" s="9">
        <v>143928.77874426331</v>
      </c>
      <c r="BS265" s="9">
        <v>493606.88988553477</v>
      </c>
      <c r="BT265" s="9">
        <v>18813.354812514612</v>
      </c>
      <c r="BU265" s="20"/>
    </row>
    <row r="266" spans="2:73" x14ac:dyDescent="0.2">
      <c r="B266" s="4" t="s">
        <v>31</v>
      </c>
      <c r="C266" s="12">
        <v>19</v>
      </c>
      <c r="D266" s="19"/>
      <c r="E266" s="9">
        <f t="shared" si="24"/>
        <v>3711357.0872196229</v>
      </c>
      <c r="F266" s="9">
        <f t="shared" si="24"/>
        <v>6.6808766416460372</v>
      </c>
      <c r="G266" s="9">
        <f t="shared" si="24"/>
        <v>1.1534672599900615E-2</v>
      </c>
      <c r="H266" s="9">
        <f t="shared" si="24"/>
        <v>114354.95136450179</v>
      </c>
      <c r="I266" s="9">
        <f t="shared" si="24"/>
        <v>2592527.8417737493</v>
      </c>
      <c r="J266" s="9">
        <f t="shared" si="23"/>
        <v>1.0878955059979734</v>
      </c>
      <c r="K266" s="9">
        <f t="shared" si="23"/>
        <v>249486.34976054993</v>
      </c>
      <c r="L266" s="9">
        <f t="shared" si="23"/>
        <v>5294.876224913538</v>
      </c>
      <c r="M266" s="9">
        <f t="shared" si="23"/>
        <v>5131.1332621039573</v>
      </c>
      <c r="N266" s="9">
        <f t="shared" si="23"/>
        <v>5503.6032449807044</v>
      </c>
      <c r="O266" s="9">
        <f t="shared" si="23"/>
        <v>8919.8323173140416</v>
      </c>
      <c r="P266" s="9">
        <f t="shared" si="25"/>
        <v>1184.8469843616531</v>
      </c>
      <c r="Q266" s="9">
        <f t="shared" si="25"/>
        <v>97.379159840383238</v>
      </c>
      <c r="R266" s="9">
        <f t="shared" si="25"/>
        <v>21261987.55708326</v>
      </c>
      <c r="S266" s="9">
        <f t="shared" si="25"/>
        <v>80467.781118227169</v>
      </c>
      <c r="T266" s="9">
        <f t="shared" si="25"/>
        <v>115376.58779210411</v>
      </c>
      <c r="U266" s="9">
        <f t="shared" si="25"/>
        <v>195258.01051582454</v>
      </c>
      <c r="V266" s="9">
        <f t="shared" si="21"/>
        <v>1544874.5716264546</v>
      </c>
      <c r="W266" s="9">
        <f t="shared" si="20"/>
        <v>35142.252648671594</v>
      </c>
      <c r="X266" s="9">
        <f t="shared" si="20"/>
        <v>2999.4337761996139</v>
      </c>
      <c r="Y266" s="9">
        <f t="shared" si="20"/>
        <v>585715.7836679921</v>
      </c>
      <c r="Z266" s="9">
        <f t="shared" si="20"/>
        <v>19089.648198226521</v>
      </c>
      <c r="AA266" s="20"/>
      <c r="AB266" s="9">
        <v>3203281.4313834161</v>
      </c>
      <c r="AC266" s="9">
        <v>34.529284370534377</v>
      </c>
      <c r="AD266" s="9">
        <v>3.4719886871119841E-2</v>
      </c>
      <c r="AE266" s="9">
        <v>277012.60237261106</v>
      </c>
      <c r="AF266" s="9">
        <v>4592939.5899228994</v>
      </c>
      <c r="AG266" s="9">
        <v>2.6830507570737647</v>
      </c>
      <c r="AH266" s="9">
        <v>436019.09891071147</v>
      </c>
      <c r="AI266" s="9">
        <v>13791.82401795232</v>
      </c>
      <c r="AJ266" s="9">
        <v>11306.664130221288</v>
      </c>
      <c r="AK266" s="9">
        <v>14149.16993347511</v>
      </c>
      <c r="AL266" s="9">
        <v>23081.62916796573</v>
      </c>
      <c r="AM266" s="9">
        <v>15916.447603148126</v>
      </c>
      <c r="AN266" s="9">
        <v>427.17221708878321</v>
      </c>
      <c r="AO266" s="9">
        <v>49524211.766218454</v>
      </c>
      <c r="AP266" s="9">
        <v>2626741.9390468928</v>
      </c>
      <c r="AQ266" s="9">
        <v>3719485.0317986263</v>
      </c>
      <c r="AR266" s="9">
        <v>736007.86057358608</v>
      </c>
      <c r="AS266" s="9">
        <v>90352291.017692477</v>
      </c>
      <c r="AT266" s="9">
        <v>132806.93527201042</v>
      </c>
      <c r="AU266" s="9">
        <v>154924.25578403307</v>
      </c>
      <c r="AV266" s="9">
        <v>1106745.2785471675</v>
      </c>
      <c r="AW266" s="9">
        <v>38948.189389214174</v>
      </c>
      <c r="AX266" s="20"/>
      <c r="AY266" s="9">
        <v>-508075.65583620692</v>
      </c>
      <c r="AZ266" s="9">
        <v>27.84840772888834</v>
      </c>
      <c r="BA266" s="9">
        <v>2.3185214271219227E-2</v>
      </c>
      <c r="BB266" s="9">
        <v>162657.65100810927</v>
      </c>
      <c r="BC266" s="9">
        <v>2000411.7481491498</v>
      </c>
      <c r="BD266" s="9">
        <v>1.5951552510757914</v>
      </c>
      <c r="BE266" s="9">
        <v>186532.74915016154</v>
      </c>
      <c r="BF266" s="9">
        <v>8496.947793038782</v>
      </c>
      <c r="BG266" s="9">
        <v>6175.530868117331</v>
      </c>
      <c r="BH266" s="9">
        <v>8645.5666884944058</v>
      </c>
      <c r="BI266" s="9">
        <v>14161.796850651688</v>
      </c>
      <c r="BJ266" s="9">
        <v>14731.600618786473</v>
      </c>
      <c r="BK266" s="9">
        <v>329.79305724839998</v>
      </c>
      <c r="BL266" s="9">
        <v>28262224.209135193</v>
      </c>
      <c r="BM266" s="9">
        <v>2546274.1579286656</v>
      </c>
      <c r="BN266" s="9">
        <v>3604108.4440065222</v>
      </c>
      <c r="BO266" s="9">
        <v>540749.85005776153</v>
      </c>
      <c r="BP266" s="9">
        <v>88807416.446066022</v>
      </c>
      <c r="BQ266" s="9">
        <v>97664.682623338827</v>
      </c>
      <c r="BR266" s="9">
        <v>151924.82200783346</v>
      </c>
      <c r="BS266" s="9">
        <v>521029.49487917544</v>
      </c>
      <c r="BT266" s="9">
        <v>19858.541190987653</v>
      </c>
      <c r="BU266" s="20"/>
    </row>
    <row r="267" spans="2:73" x14ac:dyDescent="0.2">
      <c r="B267" s="5" t="s">
        <v>31</v>
      </c>
      <c r="C267" s="13">
        <v>20</v>
      </c>
      <c r="D267" s="19"/>
      <c r="E267" s="10">
        <f t="shared" si="24"/>
        <v>3946221.7170517119</v>
      </c>
      <c r="F267" s="10">
        <f t="shared" si="24"/>
        <v>7.0572275332805496</v>
      </c>
      <c r="G267" s="10">
        <f t="shared" si="24"/>
        <v>1.2175608540075378E-2</v>
      </c>
      <c r="H267" s="10">
        <f t="shared" si="24"/>
        <v>120658.35475582289</v>
      </c>
      <c r="I267" s="10">
        <f t="shared" si="24"/>
        <v>2733117.1215744736</v>
      </c>
      <c r="J267" s="10">
        <f t="shared" si="23"/>
        <v>1.1468659869541815</v>
      </c>
      <c r="K267" s="10">
        <f t="shared" si="23"/>
        <v>262632.79209751671</v>
      </c>
      <c r="L267" s="10">
        <f t="shared" si="23"/>
        <v>5585.1408906679335</v>
      </c>
      <c r="M267" s="10">
        <f t="shared" si="23"/>
        <v>5414.6403763425869</v>
      </c>
      <c r="N267" s="10">
        <f t="shared" si="23"/>
        <v>5805.2770461260006</v>
      </c>
      <c r="O267" s="10">
        <f t="shared" si="23"/>
        <v>9420.9590714668811</v>
      </c>
      <c r="P267" s="10">
        <f t="shared" si="25"/>
        <v>1254.9822805509521</v>
      </c>
      <c r="Q267" s="10">
        <f t="shared" si="25"/>
        <v>102.89935574606636</v>
      </c>
      <c r="R267" s="10">
        <f t="shared" si="25"/>
        <v>22518854.652756061</v>
      </c>
      <c r="S267" s="10">
        <f t="shared" si="25"/>
        <v>85955.089929609094</v>
      </c>
      <c r="T267" s="10">
        <f t="shared" si="25"/>
        <v>123245.17013137462</v>
      </c>
      <c r="U267" s="10">
        <f t="shared" si="25"/>
        <v>206123.86829376256</v>
      </c>
      <c r="V267" s="10">
        <f t="shared" si="21"/>
        <v>1671701.9883325547</v>
      </c>
      <c r="W267" s="10">
        <f t="shared" si="20"/>
        <v>37629.530090333239</v>
      </c>
      <c r="X267" s="10">
        <f t="shared" si="20"/>
        <v>3303.7119372520829</v>
      </c>
      <c r="Y267" s="10">
        <f t="shared" si="20"/>
        <v>617460.101889365</v>
      </c>
      <c r="Z267" s="10">
        <f t="shared" si="20"/>
        <v>20131.161831583177</v>
      </c>
      <c r="AA267" s="20"/>
      <c r="AB267" s="10">
        <v>3411405.2372241253</v>
      </c>
      <c r="AC267" s="10">
        <v>36.371340932110392</v>
      </c>
      <c r="AD267" s="10">
        <v>3.6581097246621931E-2</v>
      </c>
      <c r="AE267" s="10">
        <v>291876.93476435897</v>
      </c>
      <c r="AF267" s="10">
        <v>4838813.6985735781</v>
      </c>
      <c r="AG267" s="10">
        <v>2.8259767775602782</v>
      </c>
      <c r="AH267" s="10">
        <v>458983.05436084466</v>
      </c>
      <c r="AI267" s="10">
        <v>14529.296462287706</v>
      </c>
      <c r="AJ267" s="10">
        <v>11915.199184887142</v>
      </c>
      <c r="AK267" s="10">
        <v>14905.873560330641</v>
      </c>
      <c r="AL267" s="10">
        <v>24328.113651100237</v>
      </c>
      <c r="AM267" s="10">
        <v>16761.930300326181</v>
      </c>
      <c r="AN267" s="10">
        <v>450.04994232332956</v>
      </c>
      <c r="AO267" s="10">
        <v>52268564.346582569</v>
      </c>
      <c r="AP267" s="10">
        <v>2766243.6772229397</v>
      </c>
      <c r="AQ267" s="10">
        <v>3917043.5322435014</v>
      </c>
      <c r="AR267" s="10">
        <v>775334.23677561677</v>
      </c>
      <c r="AS267" s="10">
        <v>95153192.984191507</v>
      </c>
      <c r="AT267" s="10">
        <v>140434.45916753195</v>
      </c>
      <c r="AU267" s="10">
        <v>163224.57720865583</v>
      </c>
      <c r="AV267" s="10">
        <v>1165912.2017621815</v>
      </c>
      <c r="AW267" s="10">
        <v>41034.889401043867</v>
      </c>
      <c r="AX267" s="20"/>
      <c r="AY267" s="10">
        <v>-534816.47982758668</v>
      </c>
      <c r="AZ267" s="10">
        <v>29.314113398829843</v>
      </c>
      <c r="BA267" s="10">
        <v>2.4405488706546553E-2</v>
      </c>
      <c r="BB267" s="10">
        <v>171218.58000853608</v>
      </c>
      <c r="BC267" s="10">
        <v>2105696.5769991046</v>
      </c>
      <c r="BD267" s="10">
        <v>1.6791107906060967</v>
      </c>
      <c r="BE267" s="10">
        <v>196350.26226332795</v>
      </c>
      <c r="BF267" s="10">
        <v>8944.1555716197727</v>
      </c>
      <c r="BG267" s="10">
        <v>6500.5588085445552</v>
      </c>
      <c r="BH267" s="10">
        <v>9100.5965142046407</v>
      </c>
      <c r="BI267" s="10">
        <v>14907.154579633356</v>
      </c>
      <c r="BJ267" s="10">
        <v>15506.948019775229</v>
      </c>
      <c r="BK267" s="10">
        <v>347.1505865772632</v>
      </c>
      <c r="BL267" s="10">
        <v>29749709.693826508</v>
      </c>
      <c r="BM267" s="10">
        <v>2680288.5872933306</v>
      </c>
      <c r="BN267" s="10">
        <v>3793798.3621121268</v>
      </c>
      <c r="BO267" s="10">
        <v>569210.36848185421</v>
      </c>
      <c r="BP267" s="10">
        <v>93481490.995858952</v>
      </c>
      <c r="BQ267" s="10">
        <v>102804.92907719871</v>
      </c>
      <c r="BR267" s="10">
        <v>159920.86527140375</v>
      </c>
      <c r="BS267" s="10">
        <v>548452.09987281647</v>
      </c>
      <c r="BT267" s="10">
        <v>20903.727569460691</v>
      </c>
      <c r="BU267" s="20"/>
    </row>
    <row r="268" spans="2:73" x14ac:dyDescent="0.2">
      <c r="B268" s="7" t="s">
        <v>32</v>
      </c>
      <c r="C268" s="11">
        <v>1</v>
      </c>
      <c r="D268" s="19"/>
      <c r="E268" s="8">
        <f t="shared" si="24"/>
        <v>0</v>
      </c>
      <c r="F268" s="8">
        <f t="shared" si="24"/>
        <v>0</v>
      </c>
      <c r="G268" s="8">
        <f t="shared" si="24"/>
        <v>0</v>
      </c>
      <c r="H268" s="8">
        <f t="shared" si="24"/>
        <v>0</v>
      </c>
      <c r="I268" s="8">
        <f t="shared" si="24"/>
        <v>0</v>
      </c>
      <c r="J268" s="8">
        <f t="shared" si="23"/>
        <v>0</v>
      </c>
      <c r="K268" s="8">
        <f t="shared" si="23"/>
        <v>0</v>
      </c>
      <c r="L268" s="8">
        <f t="shared" si="23"/>
        <v>0</v>
      </c>
      <c r="M268" s="8">
        <f t="shared" si="23"/>
        <v>0</v>
      </c>
      <c r="N268" s="8">
        <f t="shared" si="23"/>
        <v>0</v>
      </c>
      <c r="O268" s="8">
        <f t="shared" si="23"/>
        <v>0</v>
      </c>
      <c r="P268" s="8">
        <f t="shared" si="25"/>
        <v>0</v>
      </c>
      <c r="Q268" s="8">
        <f t="shared" si="25"/>
        <v>0</v>
      </c>
      <c r="R268" s="8">
        <f t="shared" si="25"/>
        <v>0</v>
      </c>
      <c r="S268" s="8">
        <f t="shared" si="25"/>
        <v>0</v>
      </c>
      <c r="T268" s="8">
        <f t="shared" si="25"/>
        <v>0</v>
      </c>
      <c r="U268" s="8">
        <f t="shared" si="25"/>
        <v>0</v>
      </c>
      <c r="V268" s="8">
        <f t="shared" si="21"/>
        <v>0</v>
      </c>
      <c r="W268" s="8">
        <f t="shared" si="20"/>
        <v>0</v>
      </c>
      <c r="X268" s="8">
        <f t="shared" si="20"/>
        <v>0</v>
      </c>
      <c r="Y268" s="8">
        <f t="shared" si="20"/>
        <v>0</v>
      </c>
      <c r="Z268" s="8">
        <f t="shared" si="20"/>
        <v>0</v>
      </c>
      <c r="AA268" s="20"/>
      <c r="AB268" s="8">
        <v>-26740.823991379308</v>
      </c>
      <c r="AC268" s="8">
        <v>1.4657056699414917</v>
      </c>
      <c r="AD268" s="8">
        <v>1.2202744353273284E-3</v>
      </c>
      <c r="AE268" s="8">
        <v>8560.9290004268023</v>
      </c>
      <c r="AF268" s="8">
        <v>105284.82884995527</v>
      </c>
      <c r="AG268" s="8">
        <v>8.3955539530304837E-2</v>
      </c>
      <c r="AH268" s="8">
        <v>9817.5131131663984</v>
      </c>
      <c r="AI268" s="8">
        <v>447.20777858098864</v>
      </c>
      <c r="AJ268" s="8">
        <v>325.0279404272278</v>
      </c>
      <c r="AK268" s="8">
        <v>455.02982571023216</v>
      </c>
      <c r="AL268" s="8">
        <v>745.35772898166795</v>
      </c>
      <c r="AM268" s="8">
        <v>775.34740098876114</v>
      </c>
      <c r="AN268" s="8">
        <v>17.357529328863158</v>
      </c>
      <c r="AO268" s="8">
        <v>1487485.4846913256</v>
      </c>
      <c r="AP268" s="8">
        <v>134014.42936466658</v>
      </c>
      <c r="AQ268" s="8">
        <v>189689.91810560631</v>
      </c>
      <c r="AR268" s="8">
        <v>28460.518424092719</v>
      </c>
      <c r="AS268" s="8">
        <v>4674074.5497929482</v>
      </c>
      <c r="AT268" s="8">
        <v>5140.2464538599361</v>
      </c>
      <c r="AU268" s="8">
        <v>7996.0432635701854</v>
      </c>
      <c r="AV268" s="8">
        <v>27422.604993640809</v>
      </c>
      <c r="AW268" s="8">
        <v>1045.186378473034</v>
      </c>
      <c r="AX268" s="20"/>
      <c r="AY268" s="8">
        <v>-26740.823991379308</v>
      </c>
      <c r="AZ268" s="8">
        <v>1.4657056699414917</v>
      </c>
      <c r="BA268" s="8">
        <v>1.2202744353273284E-3</v>
      </c>
      <c r="BB268" s="8">
        <v>8560.9290004268023</v>
      </c>
      <c r="BC268" s="8">
        <v>105284.82884995527</v>
      </c>
      <c r="BD268" s="8">
        <v>8.3955539530304837E-2</v>
      </c>
      <c r="BE268" s="8">
        <v>9817.5131131663984</v>
      </c>
      <c r="BF268" s="8">
        <v>447.20777858098864</v>
      </c>
      <c r="BG268" s="8">
        <v>325.0279404272278</v>
      </c>
      <c r="BH268" s="8">
        <v>455.02982571023216</v>
      </c>
      <c r="BI268" s="8">
        <v>745.35772898166795</v>
      </c>
      <c r="BJ268" s="8">
        <v>775.34740098876114</v>
      </c>
      <c r="BK268" s="8">
        <v>17.357529328863158</v>
      </c>
      <c r="BL268" s="8">
        <v>1487485.4846913256</v>
      </c>
      <c r="BM268" s="8">
        <v>134014.42936466658</v>
      </c>
      <c r="BN268" s="8">
        <v>189689.91810560631</v>
      </c>
      <c r="BO268" s="8">
        <v>28460.518424092719</v>
      </c>
      <c r="BP268" s="8">
        <v>4674074.5497929482</v>
      </c>
      <c r="BQ268" s="8">
        <v>5140.2464538599361</v>
      </c>
      <c r="BR268" s="8">
        <v>7996.0432635701854</v>
      </c>
      <c r="BS268" s="8">
        <v>27422.604993640809</v>
      </c>
      <c r="BT268" s="8">
        <v>1045.186378473034</v>
      </c>
      <c r="BU268" s="20"/>
    </row>
    <row r="269" spans="2:73" x14ac:dyDescent="0.2">
      <c r="B269" s="4" t="s">
        <v>32</v>
      </c>
      <c r="C269" s="12">
        <v>2</v>
      </c>
      <c r="D269" s="19"/>
      <c r="E269" s="9">
        <f t="shared" si="24"/>
        <v>0</v>
      </c>
      <c r="F269" s="9">
        <f t="shared" si="24"/>
        <v>0</v>
      </c>
      <c r="G269" s="9">
        <f t="shared" si="24"/>
        <v>0</v>
      </c>
      <c r="H269" s="9">
        <f t="shared" si="24"/>
        <v>0</v>
      </c>
      <c r="I269" s="9">
        <f t="shared" si="24"/>
        <v>0</v>
      </c>
      <c r="J269" s="9">
        <f t="shared" si="23"/>
        <v>0</v>
      </c>
      <c r="K269" s="9">
        <f t="shared" si="23"/>
        <v>0</v>
      </c>
      <c r="L269" s="9">
        <f t="shared" si="23"/>
        <v>0</v>
      </c>
      <c r="M269" s="9">
        <f t="shared" si="23"/>
        <v>0</v>
      </c>
      <c r="N269" s="9">
        <f t="shared" si="23"/>
        <v>0</v>
      </c>
      <c r="O269" s="9">
        <f t="shared" si="23"/>
        <v>0</v>
      </c>
      <c r="P269" s="9">
        <f t="shared" si="25"/>
        <v>0</v>
      </c>
      <c r="Q269" s="9">
        <f t="shared" si="25"/>
        <v>0</v>
      </c>
      <c r="R269" s="9">
        <f t="shared" si="25"/>
        <v>0</v>
      </c>
      <c r="S269" s="9">
        <f t="shared" si="25"/>
        <v>0</v>
      </c>
      <c r="T269" s="9">
        <f t="shared" si="25"/>
        <v>0</v>
      </c>
      <c r="U269" s="9">
        <f t="shared" si="25"/>
        <v>0</v>
      </c>
      <c r="V269" s="9">
        <f t="shared" si="21"/>
        <v>0</v>
      </c>
      <c r="W269" s="9">
        <f t="shared" si="20"/>
        <v>0</v>
      </c>
      <c r="X269" s="9">
        <f t="shared" si="20"/>
        <v>0</v>
      </c>
      <c r="Y269" s="9">
        <f t="shared" si="20"/>
        <v>0</v>
      </c>
      <c r="Z269" s="9">
        <f t="shared" si="20"/>
        <v>0</v>
      </c>
      <c r="AA269" s="20"/>
      <c r="AB269" s="9">
        <v>-53481.647982758615</v>
      </c>
      <c r="AC269" s="9">
        <v>2.9314113398829833</v>
      </c>
      <c r="AD269" s="9">
        <v>2.4405488706546567E-3</v>
      </c>
      <c r="AE269" s="9">
        <v>17121.858000853605</v>
      </c>
      <c r="AF269" s="9">
        <v>210569.65769991055</v>
      </c>
      <c r="AG269" s="9">
        <v>0.16791107906060967</v>
      </c>
      <c r="AH269" s="9">
        <v>19635.026226332797</v>
      </c>
      <c r="AI269" s="9">
        <v>894.41555716197729</v>
      </c>
      <c r="AJ269" s="9">
        <v>650.05588085445561</v>
      </c>
      <c r="AK269" s="9">
        <v>910.05965142046432</v>
      </c>
      <c r="AL269" s="9">
        <v>1490.7154579633359</v>
      </c>
      <c r="AM269" s="9">
        <v>1550.6948019775223</v>
      </c>
      <c r="AN269" s="9">
        <v>34.715058657726317</v>
      </c>
      <c r="AO269" s="9">
        <v>2974970.9693826512</v>
      </c>
      <c r="AP269" s="9">
        <v>268028.85872933315</v>
      </c>
      <c r="AQ269" s="9">
        <v>379379.83621121262</v>
      </c>
      <c r="AR269" s="9">
        <v>56921.036848185438</v>
      </c>
      <c r="AS269" s="9">
        <v>9348149.0995858964</v>
      </c>
      <c r="AT269" s="9">
        <v>10280.492907719872</v>
      </c>
      <c r="AU269" s="9">
        <v>15992.086527140371</v>
      </c>
      <c r="AV269" s="9">
        <v>54845.209987281618</v>
      </c>
      <c r="AW269" s="9">
        <v>2090.372756946068</v>
      </c>
      <c r="AX269" s="20"/>
      <c r="AY269" s="9">
        <v>-53481.647982758615</v>
      </c>
      <c r="AZ269" s="9">
        <v>2.9314113398829833</v>
      </c>
      <c r="BA269" s="9">
        <v>2.4405488706546567E-3</v>
      </c>
      <c r="BB269" s="9">
        <v>17121.858000853605</v>
      </c>
      <c r="BC269" s="9">
        <v>210569.65769991055</v>
      </c>
      <c r="BD269" s="9">
        <v>0.16791107906060967</v>
      </c>
      <c r="BE269" s="9">
        <v>19635.026226332797</v>
      </c>
      <c r="BF269" s="9">
        <v>894.41555716197729</v>
      </c>
      <c r="BG269" s="9">
        <v>650.05588085445561</v>
      </c>
      <c r="BH269" s="9">
        <v>910.05965142046432</v>
      </c>
      <c r="BI269" s="9">
        <v>1490.7154579633359</v>
      </c>
      <c r="BJ269" s="9">
        <v>1550.6948019775223</v>
      </c>
      <c r="BK269" s="9">
        <v>34.715058657726317</v>
      </c>
      <c r="BL269" s="9">
        <v>2974970.9693826512</v>
      </c>
      <c r="BM269" s="9">
        <v>268028.85872933315</v>
      </c>
      <c r="BN269" s="9">
        <v>379379.83621121262</v>
      </c>
      <c r="BO269" s="9">
        <v>56921.036848185438</v>
      </c>
      <c r="BP269" s="9">
        <v>9348149.0995858964</v>
      </c>
      <c r="BQ269" s="9">
        <v>10280.492907719872</v>
      </c>
      <c r="BR269" s="9">
        <v>15992.086527140371</v>
      </c>
      <c r="BS269" s="9">
        <v>54845.209987281618</v>
      </c>
      <c r="BT269" s="9">
        <v>2090.372756946068</v>
      </c>
      <c r="BU269" s="20"/>
    </row>
    <row r="270" spans="2:73" x14ac:dyDescent="0.2">
      <c r="B270" s="4" t="s">
        <v>32</v>
      </c>
      <c r="C270" s="12">
        <v>3</v>
      </c>
      <c r="D270" s="19"/>
      <c r="E270" s="9">
        <f t="shared" si="24"/>
        <v>104596.60779752937</v>
      </c>
      <c r="F270" s="9">
        <f t="shared" si="24"/>
        <v>0.60919191512742099</v>
      </c>
      <c r="G270" s="9">
        <f t="shared" si="24"/>
        <v>1.2241417170599034E-3</v>
      </c>
      <c r="H270" s="9">
        <f t="shared" si="24"/>
        <v>12816.638172426839</v>
      </c>
      <c r="I270" s="9">
        <f t="shared" si="24"/>
        <v>333684.44606520806</v>
      </c>
      <c r="J270" s="9">
        <f t="shared" si="23"/>
        <v>0.14098244466067272</v>
      </c>
      <c r="K270" s="9">
        <f t="shared" si="23"/>
        <v>39246.714317691964</v>
      </c>
      <c r="L270" s="9">
        <f t="shared" si="23"/>
        <v>636.52335628806009</v>
      </c>
      <c r="M270" s="9">
        <f t="shared" si="23"/>
        <v>566.63274082154771</v>
      </c>
      <c r="N270" s="9">
        <f t="shared" si="23"/>
        <v>661.77344633273265</v>
      </c>
      <c r="O270" s="9">
        <f t="shared" si="23"/>
        <v>861.18585979770523</v>
      </c>
      <c r="P270" s="9">
        <f t="shared" si="25"/>
        <v>46.711686835386445</v>
      </c>
      <c r="Q270" s="9">
        <f t="shared" si="25"/>
        <v>8.5156160780255519</v>
      </c>
      <c r="R270" s="9">
        <f t="shared" si="25"/>
        <v>1067291.6730485223</v>
      </c>
      <c r="S270" s="9">
        <f t="shared" si="25"/>
        <v>-9511.0967258809833</v>
      </c>
      <c r="T270" s="9">
        <f t="shared" si="25"/>
        <v>-13657.859786672634</v>
      </c>
      <c r="U270" s="9">
        <f t="shared" si="25"/>
        <v>19473.114397439465</v>
      </c>
      <c r="V270" s="9">
        <f t="shared" si="21"/>
        <v>-558053.74800927378</v>
      </c>
      <c r="W270" s="9">
        <f t="shared" si="20"/>
        <v>-5075.9742490633835</v>
      </c>
      <c r="X270" s="9">
        <f t="shared" si="20"/>
        <v>-2351.3135051328609</v>
      </c>
      <c r="Y270" s="9">
        <f t="shared" si="20"/>
        <v>75573.353802046782</v>
      </c>
      <c r="Z270" s="9">
        <f t="shared" si="20"/>
        <v>2330.7355515663953</v>
      </c>
      <c r="AA270" s="20"/>
      <c r="AB270" s="9">
        <v>24374.135823391436</v>
      </c>
      <c r="AC270" s="9">
        <v>5.0063089249518935</v>
      </c>
      <c r="AD270" s="9">
        <v>4.8849650230418868E-3</v>
      </c>
      <c r="AE270" s="9">
        <v>38499.425173707255</v>
      </c>
      <c r="AF270" s="9">
        <v>649538.9326150741</v>
      </c>
      <c r="AG270" s="9">
        <v>0.39284906325158719</v>
      </c>
      <c r="AH270" s="9">
        <v>68699.253657191177</v>
      </c>
      <c r="AI270" s="9">
        <v>1978.1466920310263</v>
      </c>
      <c r="AJ270" s="9">
        <v>1541.7165621032314</v>
      </c>
      <c r="AK270" s="9">
        <v>2026.8629234634291</v>
      </c>
      <c r="AL270" s="9">
        <v>3097.2590467427085</v>
      </c>
      <c r="AM270" s="9">
        <v>2372.753889801671</v>
      </c>
      <c r="AN270" s="9">
        <v>60.588204064615013</v>
      </c>
      <c r="AO270" s="9">
        <v>5529748.1271224972</v>
      </c>
      <c r="AP270" s="9">
        <v>392532.1913681188</v>
      </c>
      <c r="AQ270" s="9">
        <v>555411.89453014615</v>
      </c>
      <c r="AR270" s="9">
        <v>104854.66966971759</v>
      </c>
      <c r="AS270" s="9">
        <v>13464169.901369574</v>
      </c>
      <c r="AT270" s="9">
        <v>10344.765112516427</v>
      </c>
      <c r="AU270" s="9">
        <v>21636.816285577697</v>
      </c>
      <c r="AV270" s="9">
        <v>157841.16878296924</v>
      </c>
      <c r="AW270" s="9">
        <v>5466.2946869854986</v>
      </c>
      <c r="AX270" s="20"/>
      <c r="AY270" s="9">
        <v>-80222.471974137938</v>
      </c>
      <c r="AZ270" s="9">
        <v>4.3971170098244725</v>
      </c>
      <c r="BA270" s="9">
        <v>3.6608233059819834E-3</v>
      </c>
      <c r="BB270" s="9">
        <v>25682.787001280416</v>
      </c>
      <c r="BC270" s="9">
        <v>315854.48654986604</v>
      </c>
      <c r="BD270" s="9">
        <v>0.25186661859091447</v>
      </c>
      <c r="BE270" s="9">
        <v>29452.539339499217</v>
      </c>
      <c r="BF270" s="9">
        <v>1341.6233357429662</v>
      </c>
      <c r="BG270" s="9">
        <v>975.08382128168364</v>
      </c>
      <c r="BH270" s="9">
        <v>1365.0894771306964</v>
      </c>
      <c r="BI270" s="9">
        <v>2236.0731869450033</v>
      </c>
      <c r="BJ270" s="9">
        <v>2326.0422029662845</v>
      </c>
      <c r="BK270" s="9">
        <v>52.072587986589461</v>
      </c>
      <c r="BL270" s="9">
        <v>4462456.4540739749</v>
      </c>
      <c r="BM270" s="9">
        <v>402043.28809399978</v>
      </c>
      <c r="BN270" s="9">
        <v>569069.75431681878</v>
      </c>
      <c r="BO270" s="9">
        <v>85381.555272278129</v>
      </c>
      <c r="BP270" s="9">
        <v>14022223.649378847</v>
      </c>
      <c r="BQ270" s="9">
        <v>15420.73936157981</v>
      </c>
      <c r="BR270" s="9">
        <v>23988.129790710558</v>
      </c>
      <c r="BS270" s="9">
        <v>82267.814980922456</v>
      </c>
      <c r="BT270" s="9">
        <v>3135.5591354191033</v>
      </c>
      <c r="BU270" s="20"/>
    </row>
    <row r="271" spans="2:73" x14ac:dyDescent="0.2">
      <c r="B271" s="4" t="s">
        <v>32</v>
      </c>
      <c r="C271" s="12">
        <v>4</v>
      </c>
      <c r="D271" s="19"/>
      <c r="E271" s="9">
        <f t="shared" si="24"/>
        <v>303112.58494837087</v>
      </c>
      <c r="F271" s="9">
        <f t="shared" si="24"/>
        <v>0.98539325394255961</v>
      </c>
      <c r="G271" s="9">
        <f t="shared" si="24"/>
        <v>1.8646658659852025E-3</v>
      </c>
      <c r="H271" s="9">
        <f t="shared" si="24"/>
        <v>19123.645594529138</v>
      </c>
      <c r="I271" s="9">
        <f t="shared" si="24"/>
        <v>474188.69254427782</v>
      </c>
      <c r="J271" s="9">
        <f t="shared" si="23"/>
        <v>0.19990883960289701</v>
      </c>
      <c r="K271" s="9">
        <f t="shared" si="23"/>
        <v>52463.184930134637</v>
      </c>
      <c r="L271" s="9">
        <f t="shared" si="23"/>
        <v>926.84774742274817</v>
      </c>
      <c r="M271" s="9">
        <f t="shared" si="23"/>
        <v>850.13812073339795</v>
      </c>
      <c r="N271" s="9">
        <f t="shared" si="23"/>
        <v>963.51072692497769</v>
      </c>
      <c r="O271" s="9">
        <f t="shared" si="23"/>
        <v>1362.2312128909402</v>
      </c>
      <c r="P271" s="9">
        <f t="shared" si="25"/>
        <v>116.65071589818444</v>
      </c>
      <c r="Q271" s="9">
        <f t="shared" si="25"/>
        <v>14.024187792860744</v>
      </c>
      <c r="R271" s="9">
        <f t="shared" si="25"/>
        <v>2324190.6498846933</v>
      </c>
      <c r="S271" s="9">
        <f t="shared" si="25"/>
        <v>-4028.3230677077081</v>
      </c>
      <c r="T271" s="9">
        <f t="shared" si="25"/>
        <v>-5795.4216391636292</v>
      </c>
      <c r="U271" s="9">
        <f t="shared" si="25"/>
        <v>30330.832718919264</v>
      </c>
      <c r="V271" s="9">
        <f t="shared" si="21"/>
        <v>-431350.53533168882</v>
      </c>
      <c r="W271" s="9">
        <f t="shared" si="20"/>
        <v>-2587.6371122778291</v>
      </c>
      <c r="X271" s="9">
        <f t="shared" si="20"/>
        <v>-2047.0085650971378</v>
      </c>
      <c r="Y271" s="9">
        <f t="shared" si="20"/>
        <v>107302.10630685574</v>
      </c>
      <c r="Z271" s="9">
        <f t="shared" si="20"/>
        <v>3372.1093963851981</v>
      </c>
      <c r="AA271" s="20"/>
      <c r="AB271" s="9">
        <v>196149.28898285364</v>
      </c>
      <c r="AC271" s="9">
        <v>6.8482159337085262</v>
      </c>
      <c r="AD271" s="9">
        <v>6.745763607294516E-3</v>
      </c>
      <c r="AE271" s="9">
        <v>53367.361596236347</v>
      </c>
      <c r="AF271" s="9">
        <v>895328.00794409891</v>
      </c>
      <c r="AG271" s="9">
        <v>0.53573099772411636</v>
      </c>
      <c r="AH271" s="9">
        <v>91733.237382800231</v>
      </c>
      <c r="AI271" s="9">
        <v>2715.6788617467028</v>
      </c>
      <c r="AJ271" s="9">
        <v>2150.2498824423092</v>
      </c>
      <c r="AK271" s="9">
        <v>2783.6300297659063</v>
      </c>
      <c r="AL271" s="9">
        <v>4343.662128817612</v>
      </c>
      <c r="AM271" s="9">
        <v>3218.040319853229</v>
      </c>
      <c r="AN271" s="9">
        <v>83.454305108313378</v>
      </c>
      <c r="AO271" s="9">
        <v>8274132.5886499956</v>
      </c>
      <c r="AP271" s="9">
        <v>532029.39439095859</v>
      </c>
      <c r="AQ271" s="9">
        <v>752964.25078326161</v>
      </c>
      <c r="AR271" s="9">
        <v>144172.90641529014</v>
      </c>
      <c r="AS271" s="9">
        <v>18264947.663840104</v>
      </c>
      <c r="AT271" s="9">
        <v>17973.348703161915</v>
      </c>
      <c r="AU271" s="9">
        <v>29937.164489183604</v>
      </c>
      <c r="AV271" s="9">
        <v>216992.52628141898</v>
      </c>
      <c r="AW271" s="9">
        <v>7552.8549102773341</v>
      </c>
      <c r="AX271" s="20"/>
      <c r="AY271" s="9">
        <v>-106963.29596551723</v>
      </c>
      <c r="AZ271" s="9">
        <v>5.8628226797659666</v>
      </c>
      <c r="BA271" s="9">
        <v>4.8810977413093135E-3</v>
      </c>
      <c r="BB271" s="9">
        <v>34243.716001707209</v>
      </c>
      <c r="BC271" s="9">
        <v>421139.31539982109</v>
      </c>
      <c r="BD271" s="9">
        <v>0.33582215812121935</v>
      </c>
      <c r="BE271" s="9">
        <v>39270.052452665594</v>
      </c>
      <c r="BF271" s="9">
        <v>1788.8311143239546</v>
      </c>
      <c r="BG271" s="9">
        <v>1300.1117617089112</v>
      </c>
      <c r="BH271" s="9">
        <v>1820.1193028409286</v>
      </c>
      <c r="BI271" s="9">
        <v>2981.4309159266718</v>
      </c>
      <c r="BJ271" s="9">
        <v>3101.3896039550445</v>
      </c>
      <c r="BK271" s="9">
        <v>69.430117315452634</v>
      </c>
      <c r="BL271" s="9">
        <v>5949941.9387653023</v>
      </c>
      <c r="BM271" s="9">
        <v>536057.7174586663</v>
      </c>
      <c r="BN271" s="9">
        <v>758759.67242242524</v>
      </c>
      <c r="BO271" s="9">
        <v>113842.07369637088</v>
      </c>
      <c r="BP271" s="9">
        <v>18696298.199171793</v>
      </c>
      <c r="BQ271" s="9">
        <v>20560.985815439744</v>
      </c>
      <c r="BR271" s="9">
        <v>31984.173054280742</v>
      </c>
      <c r="BS271" s="9">
        <v>109690.41997456324</v>
      </c>
      <c r="BT271" s="9">
        <v>4180.7455138921359</v>
      </c>
      <c r="BU271" s="20"/>
    </row>
    <row r="272" spans="2:73" x14ac:dyDescent="0.2">
      <c r="B272" s="4" t="s">
        <v>32</v>
      </c>
      <c r="C272" s="12">
        <v>5</v>
      </c>
      <c r="D272" s="19"/>
      <c r="E272" s="9">
        <f t="shared" si="24"/>
        <v>572269.04032295325</v>
      </c>
      <c r="F272" s="9">
        <f t="shared" si="24"/>
        <v>1.3740839845986974</v>
      </c>
      <c r="G272" s="9">
        <f t="shared" si="24"/>
        <v>2.5188877600525097E-3</v>
      </c>
      <c r="H272" s="9">
        <f t="shared" si="24"/>
        <v>25605.262744691405</v>
      </c>
      <c r="I272" s="9">
        <f t="shared" si="24"/>
        <v>616996.78021234763</v>
      </c>
      <c r="J272" s="9">
        <f t="shared" si="23"/>
        <v>0.25965436321212121</v>
      </c>
      <c r="K272" s="9">
        <f t="shared" si="23"/>
        <v>65706.354102759331</v>
      </c>
      <c r="L272" s="9">
        <f t="shared" si="23"/>
        <v>1220.7876124994345</v>
      </c>
      <c r="M272" s="9">
        <f t="shared" si="23"/>
        <v>1140.7842474382476</v>
      </c>
      <c r="N272" s="9">
        <f t="shared" si="23"/>
        <v>1269.1004072952228</v>
      </c>
      <c r="O272" s="9">
        <f t="shared" si="23"/>
        <v>1873.4822299931757</v>
      </c>
      <c r="P272" s="9">
        <f t="shared" si="25"/>
        <v>190.46162353447835</v>
      </c>
      <c r="Q272" s="9">
        <f t="shared" si="25"/>
        <v>19.66054194945589</v>
      </c>
      <c r="R272" s="9">
        <f t="shared" si="25"/>
        <v>3602825.2829908682</v>
      </c>
      <c r="S272" s="9">
        <f t="shared" si="25"/>
        <v>2000.853240265511</v>
      </c>
      <c r="T272" s="9">
        <f t="shared" si="25"/>
        <v>2852.8856437454233</v>
      </c>
      <c r="U272" s="9">
        <f t="shared" si="25"/>
        <v>41667.094631899119</v>
      </c>
      <c r="V272" s="9">
        <f t="shared" si="21"/>
        <v>-286159.93067511171</v>
      </c>
      <c r="W272" s="9">
        <f t="shared" si="20"/>
        <v>9.2773947977111675</v>
      </c>
      <c r="X272" s="9">
        <f t="shared" si="20"/>
        <v>-1621.6499751814335</v>
      </c>
      <c r="Y272" s="9">
        <f t="shared" si="20"/>
        <v>139580.56368047462</v>
      </c>
      <c r="Z272" s="9">
        <f t="shared" si="20"/>
        <v>4437.1728622589953</v>
      </c>
      <c r="AA272" s="20"/>
      <c r="AB272" s="9">
        <v>438564.92036605655</v>
      </c>
      <c r="AC272" s="9">
        <v>8.7026123343061581</v>
      </c>
      <c r="AD272" s="9">
        <v>8.620259936689148E-3</v>
      </c>
      <c r="AE272" s="9">
        <v>68409.907746825425</v>
      </c>
      <c r="AF272" s="9">
        <v>1143420.9244621238</v>
      </c>
      <c r="AG272" s="9">
        <v>0.67943206086364538</v>
      </c>
      <c r="AH272" s="9">
        <v>114793.91966859132</v>
      </c>
      <c r="AI272" s="9">
        <v>3456.8265054043777</v>
      </c>
      <c r="AJ272" s="9">
        <v>2765.9239495743864</v>
      </c>
      <c r="AK272" s="9">
        <v>3544.249535846383</v>
      </c>
      <c r="AL272" s="9">
        <v>5600.2708749015146</v>
      </c>
      <c r="AM272" s="9">
        <v>4067.1986284782856</v>
      </c>
      <c r="AN272" s="9">
        <v>106.44818859377169</v>
      </c>
      <c r="AO272" s="9">
        <v>11040252.706447495</v>
      </c>
      <c r="AP272" s="9">
        <v>672073.00006359816</v>
      </c>
      <c r="AQ272" s="9">
        <v>951302.47617177712</v>
      </c>
      <c r="AR272" s="9">
        <v>183969.68675236267</v>
      </c>
      <c r="AS272" s="9">
        <v>23084212.818289626</v>
      </c>
      <c r="AT272" s="9">
        <v>25710.50966409739</v>
      </c>
      <c r="AU272" s="9">
        <v>38358.566342669503</v>
      </c>
      <c r="AV272" s="9">
        <v>276693.58864867873</v>
      </c>
      <c r="AW272" s="9">
        <v>9663.104754624168</v>
      </c>
      <c r="AX272" s="20"/>
      <c r="AY272" s="9">
        <v>-133704.11995689667</v>
      </c>
      <c r="AZ272" s="9">
        <v>7.3285283497074607</v>
      </c>
      <c r="BA272" s="9">
        <v>6.1013721766366383E-3</v>
      </c>
      <c r="BB272" s="9">
        <v>42804.645002134021</v>
      </c>
      <c r="BC272" s="9">
        <v>526424.14424977615</v>
      </c>
      <c r="BD272" s="9">
        <v>0.41977769765152417</v>
      </c>
      <c r="BE272" s="9">
        <v>49087.565565831988</v>
      </c>
      <c r="BF272" s="9">
        <v>2236.0388929049432</v>
      </c>
      <c r="BG272" s="9">
        <v>1625.1397021361388</v>
      </c>
      <c r="BH272" s="9">
        <v>2275.1491285511602</v>
      </c>
      <c r="BI272" s="9">
        <v>3726.7886449083389</v>
      </c>
      <c r="BJ272" s="9">
        <v>3876.7370049438073</v>
      </c>
      <c r="BK272" s="9">
        <v>86.787646644315799</v>
      </c>
      <c r="BL272" s="9">
        <v>7437427.4234566269</v>
      </c>
      <c r="BM272" s="9">
        <v>670072.14682333264</v>
      </c>
      <c r="BN272" s="9">
        <v>948449.59052803169</v>
      </c>
      <c r="BO272" s="9">
        <v>142302.59212046355</v>
      </c>
      <c r="BP272" s="9">
        <v>23370372.748964738</v>
      </c>
      <c r="BQ272" s="9">
        <v>25701.232269299679</v>
      </c>
      <c r="BR272" s="9">
        <v>39980.216317850936</v>
      </c>
      <c r="BS272" s="9">
        <v>137113.02496820412</v>
      </c>
      <c r="BT272" s="9">
        <v>5225.9318923651726</v>
      </c>
      <c r="BU272" s="20"/>
    </row>
    <row r="273" spans="2:73" x14ac:dyDescent="0.2">
      <c r="B273" s="4" t="s">
        <v>32</v>
      </c>
      <c r="C273" s="12">
        <v>6</v>
      </c>
      <c r="D273" s="19"/>
      <c r="E273" s="9">
        <f t="shared" si="24"/>
        <v>770785.01747379475</v>
      </c>
      <c r="F273" s="9">
        <f t="shared" si="24"/>
        <v>1.7502853234138431</v>
      </c>
      <c r="G273" s="9">
        <f t="shared" si="24"/>
        <v>3.1594119089778071E-3</v>
      </c>
      <c r="H273" s="9">
        <f t="shared" si="24"/>
        <v>31912.270166793685</v>
      </c>
      <c r="I273" s="9">
        <f t="shared" si="24"/>
        <v>757501.02669141605</v>
      </c>
      <c r="J273" s="9">
        <f t="shared" si="23"/>
        <v>0.3185807581543455</v>
      </c>
      <c r="K273" s="9">
        <f t="shared" si="23"/>
        <v>78922.824715201918</v>
      </c>
      <c r="L273" s="9">
        <f t="shared" si="23"/>
        <v>1511.1120036341204</v>
      </c>
      <c r="M273" s="9">
        <f t="shared" si="23"/>
        <v>1424.2896273500951</v>
      </c>
      <c r="N273" s="9">
        <f t="shared" si="23"/>
        <v>1570.8376878874656</v>
      </c>
      <c r="O273" s="9">
        <f t="shared" si="23"/>
        <v>2374.5275830864102</v>
      </c>
      <c r="P273" s="9">
        <f t="shared" si="25"/>
        <v>260.40065259727271</v>
      </c>
      <c r="Q273" s="9">
        <f t="shared" si="25"/>
        <v>25.169113664291118</v>
      </c>
      <c r="R273" s="9">
        <f t="shared" si="25"/>
        <v>4859724.2598270439</v>
      </c>
      <c r="S273" s="9">
        <f t="shared" si="25"/>
        <v>7483.6268984380877</v>
      </c>
      <c r="T273" s="9">
        <f t="shared" si="25"/>
        <v>10715.323791254777</v>
      </c>
      <c r="U273" s="9">
        <f t="shared" si="25"/>
        <v>52524.812953378947</v>
      </c>
      <c r="V273" s="9">
        <f t="shared" si="21"/>
        <v>-159456.71799754351</v>
      </c>
      <c r="W273" s="9">
        <f t="shared" si="20"/>
        <v>2497.61453158324</v>
      </c>
      <c r="X273" s="9">
        <f t="shared" si="20"/>
        <v>-1317.3450351457213</v>
      </c>
      <c r="Y273" s="9">
        <f t="shared" si="20"/>
        <v>171309.31618528356</v>
      </c>
      <c r="Z273" s="9">
        <f t="shared" si="20"/>
        <v>5478.5467070777913</v>
      </c>
      <c r="AA273" s="20"/>
      <c r="AB273" s="9">
        <v>610340.07352551888</v>
      </c>
      <c r="AC273" s="9">
        <v>10.544519343062788</v>
      </c>
      <c r="AD273" s="9">
        <v>1.0481058520941774E-2</v>
      </c>
      <c r="AE273" s="9">
        <v>83277.844169354517</v>
      </c>
      <c r="AF273" s="9">
        <v>1389209.9997911481</v>
      </c>
      <c r="AG273" s="9">
        <v>0.82231399533617444</v>
      </c>
      <c r="AH273" s="9">
        <v>137827.90339420034</v>
      </c>
      <c r="AI273" s="9">
        <v>4194.3586751200528</v>
      </c>
      <c r="AJ273" s="9">
        <v>3374.4572699134624</v>
      </c>
      <c r="AK273" s="9">
        <v>4301.0166421488584</v>
      </c>
      <c r="AL273" s="9">
        <v>6846.6739569764168</v>
      </c>
      <c r="AM273" s="9">
        <v>4912.4850585298418</v>
      </c>
      <c r="AN273" s="9">
        <v>129.31428963747004</v>
      </c>
      <c r="AO273" s="9">
        <v>13784637.167974994</v>
      </c>
      <c r="AP273" s="9">
        <v>811570.20308643766</v>
      </c>
      <c r="AQ273" s="9">
        <v>1148854.8324248923</v>
      </c>
      <c r="AR273" s="9">
        <v>223287.9234979352</v>
      </c>
      <c r="AS273" s="9">
        <v>27884990.580760151</v>
      </c>
      <c r="AT273" s="9">
        <v>33339.09325474286</v>
      </c>
      <c r="AU273" s="9">
        <v>46658.914546275395</v>
      </c>
      <c r="AV273" s="9">
        <v>335844.94614712847</v>
      </c>
      <c r="AW273" s="9">
        <v>11749.664977915998</v>
      </c>
      <c r="AX273" s="20"/>
      <c r="AY273" s="9">
        <v>-160444.94394827588</v>
      </c>
      <c r="AZ273" s="9">
        <v>8.794234019648945</v>
      </c>
      <c r="BA273" s="9">
        <v>7.3216466119639667E-3</v>
      </c>
      <c r="BB273" s="9">
        <v>51365.574002560832</v>
      </c>
      <c r="BC273" s="9">
        <v>631708.97309973207</v>
      </c>
      <c r="BD273" s="9">
        <v>0.50373323718182894</v>
      </c>
      <c r="BE273" s="9">
        <v>58905.078678998434</v>
      </c>
      <c r="BF273" s="9">
        <v>2683.2466714859324</v>
      </c>
      <c r="BG273" s="9">
        <v>1950.1676425633673</v>
      </c>
      <c r="BH273" s="9">
        <v>2730.1789542613928</v>
      </c>
      <c r="BI273" s="9">
        <v>4472.1463738900065</v>
      </c>
      <c r="BJ273" s="9">
        <v>4652.0844059325691</v>
      </c>
      <c r="BK273" s="9">
        <v>104.14517597317892</v>
      </c>
      <c r="BL273" s="9">
        <v>8924912.9081479497</v>
      </c>
      <c r="BM273" s="9">
        <v>804086.57618799957</v>
      </c>
      <c r="BN273" s="9">
        <v>1138139.5086336376</v>
      </c>
      <c r="BO273" s="9">
        <v>170763.11054455626</v>
      </c>
      <c r="BP273" s="9">
        <v>28044447.298757695</v>
      </c>
      <c r="BQ273" s="9">
        <v>30841.47872315962</v>
      </c>
      <c r="BR273" s="9">
        <v>47976.259581421116</v>
      </c>
      <c r="BS273" s="9">
        <v>164535.62996184491</v>
      </c>
      <c r="BT273" s="9">
        <v>6271.1182708382066</v>
      </c>
      <c r="BU273" s="20"/>
    </row>
    <row r="274" spans="2:73" x14ac:dyDescent="0.2">
      <c r="B274" s="4" t="s">
        <v>32</v>
      </c>
      <c r="C274" s="12">
        <v>7</v>
      </c>
      <c r="D274" s="19"/>
      <c r="E274" s="9">
        <f t="shared" si="24"/>
        <v>1004621.2337364632</v>
      </c>
      <c r="F274" s="9">
        <f t="shared" si="24"/>
        <v>2.1265076475696851</v>
      </c>
      <c r="G274" s="9">
        <f t="shared" si="24"/>
        <v>3.7999654650448106E-3</v>
      </c>
      <c r="H274" s="9">
        <f t="shared" si="24"/>
        <v>38219.513081953526</v>
      </c>
      <c r="I274" s="9">
        <f t="shared" si="24"/>
        <v>898008.74478444655</v>
      </c>
      <c r="J274" s="9">
        <f t="shared" si="23"/>
        <v>0.3775086160135469</v>
      </c>
      <c r="K274" s="9">
        <f t="shared" si="23"/>
        <v>92139.304787822999</v>
      </c>
      <c r="L274" s="9">
        <f t="shared" si="23"/>
        <v>1801.4466762106908</v>
      </c>
      <c r="M274" s="9">
        <f t="shared" si="23"/>
        <v>1707.8063508048476</v>
      </c>
      <c r="N274" s="9">
        <f t="shared" si="23"/>
        <v>1872.585604757588</v>
      </c>
      <c r="O274" s="9">
        <f t="shared" si="23"/>
        <v>2875.6009654384443</v>
      </c>
      <c r="P274" s="9">
        <f t="shared" si="25"/>
        <v>330.34629148343265</v>
      </c>
      <c r="Q274" s="9">
        <f t="shared" si="25"/>
        <v>30.678034945882644</v>
      </c>
      <c r="R274" s="9">
        <f t="shared" si="25"/>
        <v>6116749.7759327665</v>
      </c>
      <c r="S274" s="9">
        <f t="shared" si="25"/>
        <v>12967.480506388703</v>
      </c>
      <c r="T274" s="9">
        <f t="shared" si="25"/>
        <v>18579.310624132631</v>
      </c>
      <c r="U274" s="9">
        <f t="shared" si="25"/>
        <v>63382.995091352408</v>
      </c>
      <c r="V274" s="9">
        <f t="shared" si="21"/>
        <v>-32713.972341727465</v>
      </c>
      <c r="W274" s="9">
        <f t="shared" si="20"/>
        <v>4986.5355786575237</v>
      </c>
      <c r="X274" s="9">
        <f t="shared" si="20"/>
        <v>-1012.9252477313348</v>
      </c>
      <c r="Y274" s="9">
        <f t="shared" si="20"/>
        <v>203038.82983389287</v>
      </c>
      <c r="Z274" s="9">
        <f t="shared" si="20"/>
        <v>6519.9507604512582</v>
      </c>
      <c r="AA274" s="20"/>
      <c r="AB274" s="9">
        <v>817435.46579680801</v>
      </c>
      <c r="AC274" s="9">
        <v>12.386447337160126</v>
      </c>
      <c r="AD274" s="9">
        <v>1.2341886512336106E-2</v>
      </c>
      <c r="AE274" s="9">
        <v>98146.016084941177</v>
      </c>
      <c r="AF274" s="9">
        <v>1635002.5467341335</v>
      </c>
      <c r="AG274" s="9">
        <v>0.96519739272568061</v>
      </c>
      <c r="AH274" s="9">
        <v>160861.89657998781</v>
      </c>
      <c r="AI274" s="9">
        <v>4931.9011262776103</v>
      </c>
      <c r="AJ274" s="9">
        <v>3983.0019337954423</v>
      </c>
      <c r="AK274" s="9">
        <v>5057.7943847292136</v>
      </c>
      <c r="AL274" s="9">
        <v>8093.1050683101193</v>
      </c>
      <c r="AM274" s="9">
        <v>5757.7780984047649</v>
      </c>
      <c r="AN274" s="9">
        <v>152.18074024792475</v>
      </c>
      <c r="AO274" s="9">
        <v>16529148.168772047</v>
      </c>
      <c r="AP274" s="9">
        <v>951068.48605905508</v>
      </c>
      <c r="AQ274" s="9">
        <v>1346408.7373633767</v>
      </c>
      <c r="AR274" s="9">
        <v>262606.62406000146</v>
      </c>
      <c r="AS274" s="9">
        <v>32685807.876208916</v>
      </c>
      <c r="AT274" s="9">
        <v>40968.260755677096</v>
      </c>
      <c r="AU274" s="9">
        <v>54959.377597259976</v>
      </c>
      <c r="AV274" s="9">
        <v>394997.06478937867</v>
      </c>
      <c r="AW274" s="9">
        <v>13836.255409762498</v>
      </c>
      <c r="AX274" s="20"/>
      <c r="AY274" s="9">
        <v>-187185.7679396552</v>
      </c>
      <c r="AZ274" s="9">
        <v>10.259939689590441</v>
      </c>
      <c r="BA274" s="9">
        <v>8.5419210472912951E-3</v>
      </c>
      <c r="BB274" s="9">
        <v>59926.503002987651</v>
      </c>
      <c r="BC274" s="9">
        <v>736993.80194968695</v>
      </c>
      <c r="BD274" s="9">
        <v>0.58768877671213371</v>
      </c>
      <c r="BE274" s="9">
        <v>68722.591792164807</v>
      </c>
      <c r="BF274" s="9">
        <v>3130.4544500669194</v>
      </c>
      <c r="BG274" s="9">
        <v>2275.1955829905946</v>
      </c>
      <c r="BH274" s="9">
        <v>3185.2087799716255</v>
      </c>
      <c r="BI274" s="9">
        <v>5217.5041028716751</v>
      </c>
      <c r="BJ274" s="9">
        <v>5427.4318069213323</v>
      </c>
      <c r="BK274" s="9">
        <v>121.5027053020421</v>
      </c>
      <c r="BL274" s="9">
        <v>10412398.392839281</v>
      </c>
      <c r="BM274" s="9">
        <v>938101.00555266638</v>
      </c>
      <c r="BN274" s="9">
        <v>1327829.426739244</v>
      </c>
      <c r="BO274" s="9">
        <v>199223.62896864905</v>
      </c>
      <c r="BP274" s="9">
        <v>32718521.848550644</v>
      </c>
      <c r="BQ274" s="9">
        <v>35981.725177019573</v>
      </c>
      <c r="BR274" s="9">
        <v>55972.302844991311</v>
      </c>
      <c r="BS274" s="9">
        <v>191958.23495548579</v>
      </c>
      <c r="BT274" s="9">
        <v>7316.3046493112397</v>
      </c>
      <c r="BU274" s="20"/>
    </row>
    <row r="275" spans="2:73" x14ac:dyDescent="0.2">
      <c r="B275" s="4" t="s">
        <v>32</v>
      </c>
      <c r="C275" s="12">
        <v>8</v>
      </c>
      <c r="D275" s="19"/>
      <c r="E275" s="9">
        <f t="shared" si="24"/>
        <v>1203137.2108873478</v>
      </c>
      <c r="F275" s="9">
        <f t="shared" si="24"/>
        <v>2.5027089863851195</v>
      </c>
      <c r="G275" s="9">
        <f t="shared" si="24"/>
        <v>4.4404896139704046E-3</v>
      </c>
      <c r="H275" s="9">
        <f t="shared" si="24"/>
        <v>44526.520504058266</v>
      </c>
      <c r="I275" s="9">
        <f t="shared" si="24"/>
        <v>1038512.9912635555</v>
      </c>
      <c r="J275" s="9">
        <f t="shared" si="23"/>
        <v>0.43643501095579385</v>
      </c>
      <c r="K275" s="9">
        <f t="shared" si="23"/>
        <v>105355.77540026925</v>
      </c>
      <c r="L275" s="9">
        <f t="shared" si="23"/>
        <v>2091.7710673454953</v>
      </c>
      <c r="M275" s="9">
        <f t="shared" si="23"/>
        <v>1991.311730716795</v>
      </c>
      <c r="N275" s="9">
        <f t="shared" si="23"/>
        <v>2174.3228853499545</v>
      </c>
      <c r="O275" s="9">
        <f t="shared" si="23"/>
        <v>3376.646318531878</v>
      </c>
      <c r="P275" s="9">
        <f t="shared" si="25"/>
        <v>400.28532054636798</v>
      </c>
      <c r="Q275" s="9">
        <f t="shared" si="25"/>
        <v>36.186606660721452</v>
      </c>
      <c r="R275" s="9">
        <f t="shared" si="25"/>
        <v>7373648.7527693845</v>
      </c>
      <c r="S275" s="9">
        <f t="shared" si="25"/>
        <v>18450.254164584447</v>
      </c>
      <c r="T275" s="9">
        <f t="shared" si="25"/>
        <v>26441.748771672836</v>
      </c>
      <c r="U275" s="9">
        <f t="shared" si="25"/>
        <v>74240.713412838522</v>
      </c>
      <c r="V275" s="9">
        <f t="shared" si="21"/>
        <v>93989.240336619318</v>
      </c>
      <c r="W275" s="9">
        <f t="shared" si="20"/>
        <v>7474.8727154443259</v>
      </c>
      <c r="X275" s="9">
        <f t="shared" si="20"/>
        <v>-708.62030769426929</v>
      </c>
      <c r="Y275" s="9">
        <f t="shared" si="20"/>
        <v>234767.58233871148</v>
      </c>
      <c r="Z275" s="9">
        <f t="shared" si="20"/>
        <v>7561.3246052703926</v>
      </c>
      <c r="AA275" s="20"/>
      <c r="AB275" s="9">
        <v>989210.61895631335</v>
      </c>
      <c r="AC275" s="9">
        <v>14.228354345917053</v>
      </c>
      <c r="AD275" s="9">
        <v>1.4202685096589032E-2</v>
      </c>
      <c r="AE275" s="9">
        <v>113013.95250747268</v>
      </c>
      <c r="AF275" s="9">
        <v>1880791.6220631977</v>
      </c>
      <c r="AG275" s="9">
        <v>1.1080793271982325</v>
      </c>
      <c r="AH275" s="9">
        <v>183895.88030560044</v>
      </c>
      <c r="AI275" s="9">
        <v>5669.4332959934045</v>
      </c>
      <c r="AJ275" s="9">
        <v>4591.5352541346174</v>
      </c>
      <c r="AK275" s="9">
        <v>5814.5614910318118</v>
      </c>
      <c r="AL275" s="9">
        <v>9339.5081503852216</v>
      </c>
      <c r="AM275" s="9">
        <v>6603.0645284564571</v>
      </c>
      <c r="AN275" s="9">
        <v>175.04684129162672</v>
      </c>
      <c r="AO275" s="9">
        <v>19273532.630299989</v>
      </c>
      <c r="AP275" s="9">
        <v>1090565.6890819171</v>
      </c>
      <c r="AQ275" s="9">
        <v>1543961.0936165233</v>
      </c>
      <c r="AR275" s="9">
        <v>301924.86080558028</v>
      </c>
      <c r="AS275" s="9">
        <v>37486585.638680205</v>
      </c>
      <c r="AT275" s="9">
        <v>48596.844346323815</v>
      </c>
      <c r="AU275" s="9">
        <v>63259.725800867214</v>
      </c>
      <c r="AV275" s="9">
        <v>454148.42228783795</v>
      </c>
      <c r="AW275" s="9">
        <v>15922.815633054664</v>
      </c>
      <c r="AX275" s="20"/>
      <c r="AY275" s="9">
        <v>-213926.59193103446</v>
      </c>
      <c r="AZ275" s="9">
        <v>11.725645359531933</v>
      </c>
      <c r="BA275" s="9">
        <v>9.7621954826186269E-3</v>
      </c>
      <c r="BB275" s="9">
        <v>68487.432003414418</v>
      </c>
      <c r="BC275" s="9">
        <v>842278.63079964218</v>
      </c>
      <c r="BD275" s="9">
        <v>0.6716443162424387</v>
      </c>
      <c r="BE275" s="9">
        <v>78540.104905331187</v>
      </c>
      <c r="BF275" s="9">
        <v>3577.6622286479092</v>
      </c>
      <c r="BG275" s="9">
        <v>2600.2235234178224</v>
      </c>
      <c r="BH275" s="9">
        <v>3640.2386056818573</v>
      </c>
      <c r="BI275" s="9">
        <v>5962.8618318533436</v>
      </c>
      <c r="BJ275" s="9">
        <v>6202.7792079100891</v>
      </c>
      <c r="BK275" s="9">
        <v>138.86023463090527</v>
      </c>
      <c r="BL275" s="9">
        <v>11899883.877530605</v>
      </c>
      <c r="BM275" s="9">
        <v>1072115.4349173326</v>
      </c>
      <c r="BN275" s="9">
        <v>1517519.3448448505</v>
      </c>
      <c r="BO275" s="9">
        <v>227684.14739274175</v>
      </c>
      <c r="BP275" s="9">
        <v>37392596.398343585</v>
      </c>
      <c r="BQ275" s="9">
        <v>41121.971630879489</v>
      </c>
      <c r="BR275" s="9">
        <v>63968.346108561484</v>
      </c>
      <c r="BS275" s="9">
        <v>219380.83994912647</v>
      </c>
      <c r="BT275" s="9">
        <v>8361.4910277842719</v>
      </c>
      <c r="BU275" s="20"/>
    </row>
    <row r="276" spans="2:73" x14ac:dyDescent="0.2">
      <c r="B276" s="4" t="s">
        <v>32</v>
      </c>
      <c r="C276" s="12">
        <v>9</v>
      </c>
      <c r="D276" s="19"/>
      <c r="E276" s="9">
        <f t="shared" si="24"/>
        <v>1436973.4271500628</v>
      </c>
      <c r="F276" s="9">
        <f t="shared" si="24"/>
        <v>2.8789313105412688</v>
      </c>
      <c r="G276" s="9">
        <f t="shared" si="24"/>
        <v>5.0810431700377134E-3</v>
      </c>
      <c r="H276" s="9">
        <f t="shared" si="24"/>
        <v>50833.763419220617</v>
      </c>
      <c r="I276" s="9">
        <f t="shared" si="24"/>
        <v>1179020.7093566265</v>
      </c>
      <c r="J276" s="9">
        <f t="shared" si="23"/>
        <v>0.49536286881501912</v>
      </c>
      <c r="K276" s="9">
        <f t="shared" si="23"/>
        <v>118572.2554728941</v>
      </c>
      <c r="L276" s="9">
        <f t="shared" si="23"/>
        <v>2382.1057399221854</v>
      </c>
      <c r="M276" s="9">
        <f t="shared" si="23"/>
        <v>2274.8284541716498</v>
      </c>
      <c r="N276" s="9">
        <f t="shared" si="23"/>
        <v>2476.0708022202039</v>
      </c>
      <c r="O276" s="9">
        <f t="shared" si="23"/>
        <v>3877.7197008841213</v>
      </c>
      <c r="P276" s="9">
        <f t="shared" si="25"/>
        <v>470.23095943266253</v>
      </c>
      <c r="Q276" s="9">
        <f t="shared" si="25"/>
        <v>41.695527942316772</v>
      </c>
      <c r="R276" s="9">
        <f t="shared" si="25"/>
        <v>8630674.2688755728</v>
      </c>
      <c r="S276" s="9">
        <f t="shared" si="25"/>
        <v>23934.107772557996</v>
      </c>
      <c r="T276" s="9">
        <f t="shared" si="25"/>
        <v>34305.735604581423</v>
      </c>
      <c r="U276" s="9">
        <f t="shared" si="25"/>
        <v>85098.895550818619</v>
      </c>
      <c r="V276" s="9">
        <f t="shared" si="21"/>
        <v>220731.98599322885</v>
      </c>
      <c r="W276" s="9">
        <f t="shared" si="20"/>
        <v>9963.7937625199047</v>
      </c>
      <c r="X276" s="9">
        <f t="shared" si="20"/>
        <v>-404.20052027852216</v>
      </c>
      <c r="Y276" s="9">
        <f t="shared" si="20"/>
        <v>266497.09598733066</v>
      </c>
      <c r="Z276" s="9">
        <f t="shared" si="20"/>
        <v>8602.728658644206</v>
      </c>
      <c r="AA276" s="20"/>
      <c r="AB276" s="9">
        <v>1196306.0112276487</v>
      </c>
      <c r="AC276" s="9">
        <v>16.0702823400147</v>
      </c>
      <c r="AD276" s="9">
        <v>1.6063513087983681E-2</v>
      </c>
      <c r="AE276" s="9">
        <v>127882.12442306192</v>
      </c>
      <c r="AF276" s="9">
        <v>2126584.1690062247</v>
      </c>
      <c r="AG276" s="9">
        <v>1.250962724587763</v>
      </c>
      <c r="AH276" s="9">
        <v>206929.87349139177</v>
      </c>
      <c r="AI276" s="9">
        <v>6406.9757471510866</v>
      </c>
      <c r="AJ276" s="9">
        <v>5200.0799180167014</v>
      </c>
      <c r="AK276" s="9">
        <v>6571.3392336122961</v>
      </c>
      <c r="AL276" s="9">
        <v>10585.939261719137</v>
      </c>
      <c r="AM276" s="9">
        <v>7448.357568331523</v>
      </c>
      <c r="AN276" s="9">
        <v>197.91329190208526</v>
      </c>
      <c r="AO276" s="9">
        <v>22018043.631097518</v>
      </c>
      <c r="AP276" s="9">
        <v>1230063.9720545579</v>
      </c>
      <c r="AQ276" s="9">
        <v>1741514.9985550405</v>
      </c>
      <c r="AR276" s="9">
        <v>341243.56136765319</v>
      </c>
      <c r="AS276" s="9">
        <v>42287402.934129775</v>
      </c>
      <c r="AT276" s="9">
        <v>56226.011847259382</v>
      </c>
      <c r="AU276" s="9">
        <v>71560.188851853178</v>
      </c>
      <c r="AV276" s="9">
        <v>513300.54093009827</v>
      </c>
      <c r="AW276" s="9">
        <v>18009.406064901519</v>
      </c>
      <c r="AX276" s="20"/>
      <c r="AY276" s="9">
        <v>-240667.41592241407</v>
      </c>
      <c r="AZ276" s="9">
        <v>13.191351029473431</v>
      </c>
      <c r="BA276" s="9">
        <v>1.0982469917945967E-2</v>
      </c>
      <c r="BB276" s="9">
        <v>77048.361003841303</v>
      </c>
      <c r="BC276" s="9">
        <v>947563.45964959823</v>
      </c>
      <c r="BD276" s="9">
        <v>0.75559985577274391</v>
      </c>
      <c r="BE276" s="9">
        <v>88357.618018497669</v>
      </c>
      <c r="BF276" s="9">
        <v>4024.8700072289012</v>
      </c>
      <c r="BG276" s="9">
        <v>2925.2514638450516</v>
      </c>
      <c r="BH276" s="9">
        <v>4095.2684313920922</v>
      </c>
      <c r="BI276" s="9">
        <v>6708.2195608350157</v>
      </c>
      <c r="BJ276" s="9">
        <v>6978.1266088988605</v>
      </c>
      <c r="BK276" s="9">
        <v>156.21776395976849</v>
      </c>
      <c r="BL276" s="9">
        <v>13387369.362221945</v>
      </c>
      <c r="BM276" s="9">
        <v>1206129.8642819999</v>
      </c>
      <c r="BN276" s="9">
        <v>1707209.262950459</v>
      </c>
      <c r="BO276" s="9">
        <v>256144.66581683457</v>
      </c>
      <c r="BP276" s="9">
        <v>42066670.948136546</v>
      </c>
      <c r="BQ276" s="9">
        <v>46262.218084739477</v>
      </c>
      <c r="BR276" s="9">
        <v>71964.3893721317</v>
      </c>
      <c r="BS276" s="9">
        <v>246803.44494276762</v>
      </c>
      <c r="BT276" s="9">
        <v>9406.6774062573131</v>
      </c>
      <c r="BU276" s="20"/>
    </row>
    <row r="277" spans="2:73" x14ac:dyDescent="0.2">
      <c r="B277" s="4" t="s">
        <v>32</v>
      </c>
      <c r="C277" s="12">
        <v>10</v>
      </c>
      <c r="D277" s="19"/>
      <c r="E277" s="9">
        <f t="shared" si="24"/>
        <v>1670809.6434127726</v>
      </c>
      <c r="F277" s="9">
        <f t="shared" si="24"/>
        <v>3.2676010558563924</v>
      </c>
      <c r="G277" s="9">
        <f t="shared" si="24"/>
        <v>5.73523565696301E-3</v>
      </c>
      <c r="H277" s="9">
        <f t="shared" si="24"/>
        <v>57315.145076322762</v>
      </c>
      <c r="I277" s="9">
        <f t="shared" si="24"/>
        <v>1321825.3254106948</v>
      </c>
      <c r="J277" s="9">
        <f t="shared" si="23"/>
        <v>0.55510692950724183</v>
      </c>
      <c r="K277" s="9">
        <f t="shared" si="23"/>
        <v>131815.41518533655</v>
      </c>
      <c r="L277" s="9">
        <f t="shared" si="23"/>
        <v>2676.0353235568673</v>
      </c>
      <c r="M277" s="9">
        <f t="shared" si="23"/>
        <v>2565.4632373334925</v>
      </c>
      <c r="N277" s="9">
        <f t="shared" si="23"/>
        <v>2781.6498463124444</v>
      </c>
      <c r="O277" s="9">
        <f t="shared" si="23"/>
        <v>4388.9426887273421</v>
      </c>
      <c r="P277" s="9">
        <f t="shared" si="25"/>
        <v>544.03525724545125</v>
      </c>
      <c r="Q277" s="9">
        <f t="shared" si="25"/>
        <v>47.331532532151698</v>
      </c>
      <c r="R277" s="9">
        <f t="shared" si="25"/>
        <v>9909182.3627117313</v>
      </c>
      <c r="S277" s="9">
        <f t="shared" si="25"/>
        <v>29962.204130730126</v>
      </c>
      <c r="T277" s="9">
        <f t="shared" si="25"/>
        <v>42952.494202088797</v>
      </c>
      <c r="U277" s="9">
        <f t="shared" si="25"/>
        <v>96434.693647298031</v>
      </c>
      <c r="V277" s="9">
        <f t="shared" si="21"/>
        <v>365883.05767074227</v>
      </c>
      <c r="W277" s="9">
        <f t="shared" si="20"/>
        <v>12560.124359305402</v>
      </c>
      <c r="X277" s="9">
        <f t="shared" si="20"/>
        <v>21.043222257110756</v>
      </c>
      <c r="Y277" s="9">
        <f t="shared" si="20"/>
        <v>298774.7922171391</v>
      </c>
      <c r="Z277" s="9">
        <f t="shared" si="20"/>
        <v>9667.7619159629867</v>
      </c>
      <c r="AA277" s="20"/>
      <c r="AB277" s="9">
        <v>1403401.4034989791</v>
      </c>
      <c r="AC277" s="9">
        <v>17.924657755271319</v>
      </c>
      <c r="AD277" s="9">
        <v>1.7937980010236294E-2</v>
      </c>
      <c r="AE277" s="9">
        <v>142924.43508059083</v>
      </c>
      <c r="AF277" s="9">
        <v>2374673.6139102476</v>
      </c>
      <c r="AG277" s="9">
        <v>1.3946623248102907</v>
      </c>
      <c r="AH277" s="9">
        <v>229990.54631700061</v>
      </c>
      <c r="AI277" s="9">
        <v>7148.1131093667555</v>
      </c>
      <c r="AJ277" s="9">
        <v>5815.7426416057724</v>
      </c>
      <c r="AK277" s="9">
        <v>7331.9481034147666</v>
      </c>
      <c r="AL277" s="9">
        <v>11842.519978544027</v>
      </c>
      <c r="AM277" s="9">
        <v>8297.5092671330713</v>
      </c>
      <c r="AN277" s="9">
        <v>220.90682582078341</v>
      </c>
      <c r="AO277" s="9">
        <v>24784037.209624991</v>
      </c>
      <c r="AP277" s="9">
        <v>1370106.4977773961</v>
      </c>
      <c r="AQ277" s="9">
        <v>1939851.675258154</v>
      </c>
      <c r="AR277" s="9">
        <v>381039.87788822537</v>
      </c>
      <c r="AS277" s="9">
        <v>47106628.555600256</v>
      </c>
      <c r="AT277" s="9">
        <v>63962.588897904781</v>
      </c>
      <c r="AU277" s="9">
        <v>79981.475857959013</v>
      </c>
      <c r="AV277" s="9">
        <v>573000.84215354745</v>
      </c>
      <c r="AW277" s="9">
        <v>20119.625700693334</v>
      </c>
      <c r="AX277" s="20"/>
      <c r="AY277" s="9">
        <v>-267408.2399137934</v>
      </c>
      <c r="AZ277" s="9">
        <v>14.657056699414927</v>
      </c>
      <c r="BA277" s="9">
        <v>1.2202744353273284E-2</v>
      </c>
      <c r="BB277" s="9">
        <v>85609.29000426807</v>
      </c>
      <c r="BC277" s="9">
        <v>1052848.2884995528</v>
      </c>
      <c r="BD277" s="9">
        <v>0.8395553953030489</v>
      </c>
      <c r="BE277" s="9">
        <v>98175.131131664064</v>
      </c>
      <c r="BF277" s="9">
        <v>4472.0777858098882</v>
      </c>
      <c r="BG277" s="9">
        <v>3250.2794042722799</v>
      </c>
      <c r="BH277" s="9">
        <v>4550.2982571023222</v>
      </c>
      <c r="BI277" s="9">
        <v>7453.5772898166852</v>
      </c>
      <c r="BJ277" s="9">
        <v>7753.47400988762</v>
      </c>
      <c r="BK277" s="9">
        <v>173.57529328863171</v>
      </c>
      <c r="BL277" s="9">
        <v>14874854.846913259</v>
      </c>
      <c r="BM277" s="9">
        <v>1340144.293646666</v>
      </c>
      <c r="BN277" s="9">
        <v>1896899.1810560653</v>
      </c>
      <c r="BO277" s="9">
        <v>284605.18424092734</v>
      </c>
      <c r="BP277" s="9">
        <v>46740745.497929513</v>
      </c>
      <c r="BQ277" s="9">
        <v>51402.464538599379</v>
      </c>
      <c r="BR277" s="9">
        <v>79960.432635701902</v>
      </c>
      <c r="BS277" s="9">
        <v>274226.04993640835</v>
      </c>
      <c r="BT277" s="9">
        <v>10451.863784730347</v>
      </c>
      <c r="BU277" s="20"/>
    </row>
    <row r="278" spans="2:73" x14ac:dyDescent="0.2">
      <c r="B278" s="4" t="s">
        <v>32</v>
      </c>
      <c r="C278" s="12">
        <v>11</v>
      </c>
      <c r="D278" s="19"/>
      <c r="E278" s="9">
        <f t="shared" si="24"/>
        <v>1904645.8596754838</v>
      </c>
      <c r="F278" s="9">
        <f t="shared" si="24"/>
        <v>3.643823380012531</v>
      </c>
      <c r="G278" s="9">
        <f t="shared" si="24"/>
        <v>6.3757892130303015E-3</v>
      </c>
      <c r="H278" s="9">
        <f t="shared" si="24"/>
        <v>63622.38799148504</v>
      </c>
      <c r="I278" s="9">
        <f t="shared" si="24"/>
        <v>1462333.0435037627</v>
      </c>
      <c r="J278" s="9">
        <f t="shared" si="23"/>
        <v>0.61403478736646644</v>
      </c>
      <c r="K278" s="9">
        <f t="shared" si="23"/>
        <v>145031.89525796112</v>
      </c>
      <c r="L278" s="9">
        <f t="shared" si="23"/>
        <v>2966.3699961335551</v>
      </c>
      <c r="M278" s="9">
        <f t="shared" si="23"/>
        <v>2848.9799607883419</v>
      </c>
      <c r="N278" s="9">
        <f t="shared" si="23"/>
        <v>3083.3977631826874</v>
      </c>
      <c r="O278" s="9">
        <f t="shared" si="23"/>
        <v>4890.0160710795753</v>
      </c>
      <c r="P278" s="9">
        <f t="shared" si="25"/>
        <v>613.98089613174852</v>
      </c>
      <c r="Q278" s="9">
        <f t="shared" si="25"/>
        <v>52.840453813746961</v>
      </c>
      <c r="R278" s="9">
        <f t="shared" si="25"/>
        <v>11166207.878817895</v>
      </c>
      <c r="S278" s="9">
        <f t="shared" si="25"/>
        <v>35446.057738702511</v>
      </c>
      <c r="T278" s="9">
        <f t="shared" si="25"/>
        <v>50816.481034997618</v>
      </c>
      <c r="U278" s="9">
        <f t="shared" si="25"/>
        <v>107292.87578527769</v>
      </c>
      <c r="V278" s="9">
        <f t="shared" si="21"/>
        <v>492625.8033272922</v>
      </c>
      <c r="W278" s="9">
        <f t="shared" si="20"/>
        <v>15049.045406380923</v>
      </c>
      <c r="X278" s="9">
        <f t="shared" si="20"/>
        <v>325.46300967283605</v>
      </c>
      <c r="Y278" s="9">
        <f t="shared" si="20"/>
        <v>330504.3058657581</v>
      </c>
      <c r="Z278" s="9">
        <f t="shared" si="20"/>
        <v>10709.165969336782</v>
      </c>
      <c r="AA278" s="20"/>
      <c r="AB278" s="9">
        <v>1610496.7957703115</v>
      </c>
      <c r="AC278" s="9">
        <v>19.766585749368947</v>
      </c>
      <c r="AD278" s="9">
        <v>1.9798808001630919E-2</v>
      </c>
      <c r="AE278" s="9">
        <v>157792.60699617994</v>
      </c>
      <c r="AF278" s="9">
        <v>2620466.1608532714</v>
      </c>
      <c r="AG278" s="9">
        <v>1.5375457221998197</v>
      </c>
      <c r="AH278" s="9">
        <v>253024.53950279162</v>
      </c>
      <c r="AI278" s="9">
        <v>7885.6555605244312</v>
      </c>
      <c r="AJ278" s="9">
        <v>6424.2873054878482</v>
      </c>
      <c r="AK278" s="9">
        <v>8088.7258459952418</v>
      </c>
      <c r="AL278" s="9">
        <v>13088.951089877928</v>
      </c>
      <c r="AM278" s="9">
        <v>9142.8023070081272</v>
      </c>
      <c r="AN278" s="9">
        <v>243.77327643124175</v>
      </c>
      <c r="AO278" s="9">
        <v>27528548.210422486</v>
      </c>
      <c r="AP278" s="9">
        <v>1509604.7807500358</v>
      </c>
      <c r="AQ278" s="9">
        <v>2137405.5801966689</v>
      </c>
      <c r="AR278" s="9">
        <v>420358.57845029782</v>
      </c>
      <c r="AS278" s="9">
        <v>51907445.851049766</v>
      </c>
      <c r="AT278" s="9">
        <v>71591.756398840254</v>
      </c>
      <c r="AU278" s="9">
        <v>88281.938908944896</v>
      </c>
      <c r="AV278" s="9">
        <v>632152.96079580719</v>
      </c>
      <c r="AW278" s="9">
        <v>22206.216132540165</v>
      </c>
      <c r="AX278" s="20"/>
      <c r="AY278" s="9">
        <v>-294149.06390517234</v>
      </c>
      <c r="AZ278" s="9">
        <v>16.122762369356415</v>
      </c>
      <c r="BA278" s="9">
        <v>1.3423018788600617E-2</v>
      </c>
      <c r="BB278" s="9">
        <v>94170.219004694896</v>
      </c>
      <c r="BC278" s="9">
        <v>1158133.1173495087</v>
      </c>
      <c r="BD278" s="9">
        <v>0.92351093483335323</v>
      </c>
      <c r="BE278" s="9">
        <v>107992.64424483052</v>
      </c>
      <c r="BF278" s="9">
        <v>4919.2855643908761</v>
      </c>
      <c r="BG278" s="9">
        <v>3575.3073446995063</v>
      </c>
      <c r="BH278" s="9">
        <v>5005.3280828125544</v>
      </c>
      <c r="BI278" s="9">
        <v>8198.9350187983528</v>
      </c>
      <c r="BJ278" s="9">
        <v>8528.8214108763786</v>
      </c>
      <c r="BK278" s="9">
        <v>190.93282261749479</v>
      </c>
      <c r="BL278" s="9">
        <v>16362340.331604591</v>
      </c>
      <c r="BM278" s="9">
        <v>1474158.7230113333</v>
      </c>
      <c r="BN278" s="9">
        <v>2086589.0991616712</v>
      </c>
      <c r="BO278" s="9">
        <v>313065.70266502013</v>
      </c>
      <c r="BP278" s="9">
        <v>51414820.047722474</v>
      </c>
      <c r="BQ278" s="9">
        <v>56542.710992459331</v>
      </c>
      <c r="BR278" s="9">
        <v>87956.47589927206</v>
      </c>
      <c r="BS278" s="9">
        <v>301648.65493004909</v>
      </c>
      <c r="BT278" s="9">
        <v>11497.050163203383</v>
      </c>
      <c r="BU278" s="20"/>
    </row>
    <row r="279" spans="2:73" x14ac:dyDescent="0.2">
      <c r="B279" s="4" t="s">
        <v>32</v>
      </c>
      <c r="C279" s="12">
        <v>12</v>
      </c>
      <c r="D279" s="19"/>
      <c r="E279" s="9">
        <f t="shared" si="24"/>
        <v>2103161.8368263268</v>
      </c>
      <c r="F279" s="9">
        <f t="shared" si="24"/>
        <v>4.0200247188276848</v>
      </c>
      <c r="G279" s="9">
        <f t="shared" si="24"/>
        <v>7.0163133619556232E-3</v>
      </c>
      <c r="H279" s="9">
        <f t="shared" si="24"/>
        <v>69929.395413587408</v>
      </c>
      <c r="I279" s="9">
        <f t="shared" si="24"/>
        <v>1602837.2899828332</v>
      </c>
      <c r="J279" s="9">
        <f t="shared" si="23"/>
        <v>0.6729611823086914</v>
      </c>
      <c r="K279" s="9">
        <f t="shared" si="23"/>
        <v>158248.36587040388</v>
      </c>
      <c r="L279" s="9">
        <f t="shared" si="23"/>
        <v>3256.6943872682432</v>
      </c>
      <c r="M279" s="9">
        <f t="shared" si="23"/>
        <v>3132.4853407001947</v>
      </c>
      <c r="N279" s="9">
        <f t="shared" si="23"/>
        <v>3385.1350437749352</v>
      </c>
      <c r="O279" s="9">
        <f t="shared" si="23"/>
        <v>5391.0614241728235</v>
      </c>
      <c r="P279" s="9">
        <f t="shared" si="25"/>
        <v>683.91992519454652</v>
      </c>
      <c r="Q279" s="9">
        <f t="shared" si="25"/>
        <v>58.349025528582217</v>
      </c>
      <c r="R279" s="9">
        <f t="shared" si="25"/>
        <v>12423106.855654094</v>
      </c>
      <c r="S279" s="9">
        <f t="shared" si="25"/>
        <v>40928.831396876602</v>
      </c>
      <c r="T279" s="9">
        <f t="shared" si="25"/>
        <v>58678.91918250965</v>
      </c>
      <c r="U279" s="9">
        <f t="shared" si="25"/>
        <v>118150.59410675801</v>
      </c>
      <c r="V279" s="9">
        <f t="shared" si="21"/>
        <v>619329.01600492001</v>
      </c>
      <c r="W279" s="9">
        <f t="shared" si="20"/>
        <v>17537.382543166503</v>
      </c>
      <c r="X279" s="9">
        <f t="shared" si="20"/>
        <v>629.76794970853371</v>
      </c>
      <c r="Y279" s="9">
        <f t="shared" si="20"/>
        <v>362233.05837056733</v>
      </c>
      <c r="Z279" s="9">
        <f t="shared" si="20"/>
        <v>11750.539814155589</v>
      </c>
      <c r="AA279" s="20"/>
      <c r="AB279" s="9">
        <v>1782271.948929775</v>
      </c>
      <c r="AC279" s="9">
        <v>21.608492758125589</v>
      </c>
      <c r="AD279" s="9">
        <v>2.1659606585883558E-2</v>
      </c>
      <c r="AE279" s="9">
        <v>172660.5434187091</v>
      </c>
      <c r="AF279" s="9">
        <v>2866255.2361822976</v>
      </c>
      <c r="AG279" s="9">
        <v>1.6804276566723495</v>
      </c>
      <c r="AH279" s="9">
        <v>276058.52322840079</v>
      </c>
      <c r="AI279" s="9">
        <v>8623.1877302401099</v>
      </c>
      <c r="AJ279" s="9">
        <v>7032.8206258269292</v>
      </c>
      <c r="AK279" s="9">
        <v>8845.4929522977236</v>
      </c>
      <c r="AL279" s="9">
        <v>14335.354171952838</v>
      </c>
      <c r="AM279" s="9">
        <v>9988.0887370596884</v>
      </c>
      <c r="AN279" s="9">
        <v>266.6393774749402</v>
      </c>
      <c r="AO279" s="9">
        <v>30272932.671950001</v>
      </c>
      <c r="AP279" s="9">
        <v>1649101.983772876</v>
      </c>
      <c r="AQ279" s="9">
        <v>2334957.9364497857</v>
      </c>
      <c r="AR279" s="9">
        <v>459676.81519587064</v>
      </c>
      <c r="AS279" s="9">
        <v>56708223.613520324</v>
      </c>
      <c r="AT279" s="9">
        <v>79220.339989485758</v>
      </c>
      <c r="AU279" s="9">
        <v>96582.287112550825</v>
      </c>
      <c r="AV279" s="9">
        <v>691304.31829425727</v>
      </c>
      <c r="AW279" s="9">
        <v>24292.776355832008</v>
      </c>
      <c r="AX279" s="20"/>
      <c r="AY279" s="9">
        <v>-320889.88789655187</v>
      </c>
      <c r="AZ279" s="9">
        <v>17.588468039297904</v>
      </c>
      <c r="BA279" s="9">
        <v>1.4643293223927935E-2</v>
      </c>
      <c r="BB279" s="9">
        <v>102731.14800512169</v>
      </c>
      <c r="BC279" s="9">
        <v>1263417.9461994644</v>
      </c>
      <c r="BD279" s="9">
        <v>1.0074664743636581</v>
      </c>
      <c r="BE279" s="9">
        <v>117810.15735799693</v>
      </c>
      <c r="BF279" s="9">
        <v>5366.4933429718667</v>
      </c>
      <c r="BG279" s="9">
        <v>3900.3352851267346</v>
      </c>
      <c r="BH279" s="9">
        <v>5460.3579085227884</v>
      </c>
      <c r="BI279" s="9">
        <v>8944.2927477800149</v>
      </c>
      <c r="BJ279" s="9">
        <v>9304.1688118651418</v>
      </c>
      <c r="BK279" s="9">
        <v>208.29035194635799</v>
      </c>
      <c r="BL279" s="9">
        <v>17849825.816295907</v>
      </c>
      <c r="BM279" s="9">
        <v>1608173.1523759994</v>
      </c>
      <c r="BN279" s="9">
        <v>2276279.0172672761</v>
      </c>
      <c r="BO279" s="9">
        <v>341526.22108911263</v>
      </c>
      <c r="BP279" s="9">
        <v>56088894.597515404</v>
      </c>
      <c r="BQ279" s="9">
        <v>61682.957446319255</v>
      </c>
      <c r="BR279" s="9">
        <v>95952.519162842291</v>
      </c>
      <c r="BS279" s="9">
        <v>329071.25992368994</v>
      </c>
      <c r="BT279" s="9">
        <v>12542.236541676419</v>
      </c>
      <c r="BU279" s="20"/>
    </row>
    <row r="280" spans="2:73" x14ac:dyDescent="0.2">
      <c r="B280" s="4" t="s">
        <v>32</v>
      </c>
      <c r="C280" s="12">
        <v>13</v>
      </c>
      <c r="D280" s="19"/>
      <c r="E280" s="9">
        <f t="shared" si="24"/>
        <v>2301677.8139771679</v>
      </c>
      <c r="F280" s="9">
        <f t="shared" si="24"/>
        <v>4.3962260576428207</v>
      </c>
      <c r="G280" s="9">
        <f t="shared" si="24"/>
        <v>7.6568375108809102E-3</v>
      </c>
      <c r="H280" s="9">
        <f t="shared" si="24"/>
        <v>76236.402835689631</v>
      </c>
      <c r="I280" s="9">
        <f t="shared" si="24"/>
        <v>1743341.5364619032</v>
      </c>
      <c r="J280" s="9">
        <f t="shared" si="23"/>
        <v>0.73188757725091569</v>
      </c>
      <c r="K280" s="9">
        <f t="shared" si="23"/>
        <v>171464.83648284647</v>
      </c>
      <c r="L280" s="9">
        <f t="shared" si="23"/>
        <v>3547.0187784029322</v>
      </c>
      <c r="M280" s="9">
        <f t="shared" si="23"/>
        <v>3415.9907206120406</v>
      </c>
      <c r="N280" s="9">
        <f t="shared" si="23"/>
        <v>3686.8723243671775</v>
      </c>
      <c r="O280" s="9">
        <f t="shared" si="23"/>
        <v>5892.1067772660426</v>
      </c>
      <c r="P280" s="9">
        <f t="shared" si="25"/>
        <v>753.85895425733906</v>
      </c>
      <c r="Q280" s="9">
        <f t="shared" si="25"/>
        <v>63.857597243417274</v>
      </c>
      <c r="R280" s="9">
        <f t="shared" si="25"/>
        <v>13680005.83249025</v>
      </c>
      <c r="S280" s="9">
        <f t="shared" si="25"/>
        <v>46411.605055049527</v>
      </c>
      <c r="T280" s="9">
        <f t="shared" si="25"/>
        <v>66541.357330017257</v>
      </c>
      <c r="U280" s="9">
        <f t="shared" si="25"/>
        <v>129008.31242823775</v>
      </c>
      <c r="V280" s="9">
        <f t="shared" si="21"/>
        <v>746032.2286824584</v>
      </c>
      <c r="W280" s="9">
        <f t="shared" si="20"/>
        <v>20025.719679952032</v>
      </c>
      <c r="X280" s="9">
        <f t="shared" si="20"/>
        <v>934.07288974426046</v>
      </c>
      <c r="Y280" s="9">
        <f t="shared" si="20"/>
        <v>393961.81087537605</v>
      </c>
      <c r="Z280" s="9">
        <f t="shared" si="20"/>
        <v>12791.913658974378</v>
      </c>
      <c r="AA280" s="20"/>
      <c r="AB280" s="9">
        <v>1954047.102089237</v>
      </c>
      <c r="AC280" s="9">
        <v>23.450399766882214</v>
      </c>
      <c r="AD280" s="9">
        <v>2.3520405170136181E-2</v>
      </c>
      <c r="AE280" s="9">
        <v>187528.47984123812</v>
      </c>
      <c r="AF280" s="9">
        <v>3112044.3115113219</v>
      </c>
      <c r="AG280" s="9">
        <v>1.8233095911448784</v>
      </c>
      <c r="AH280" s="9">
        <v>299092.50695400976</v>
      </c>
      <c r="AI280" s="9">
        <v>9360.7198999557841</v>
      </c>
      <c r="AJ280" s="9">
        <v>7641.3539461660039</v>
      </c>
      <c r="AK280" s="9">
        <v>9602.2600586001954</v>
      </c>
      <c r="AL280" s="9">
        <v>15581.757254027736</v>
      </c>
      <c r="AM280" s="9">
        <v>10833.375167111244</v>
      </c>
      <c r="AN280" s="9">
        <v>289.50547851863843</v>
      </c>
      <c r="AO280" s="9">
        <v>33017317.133477487</v>
      </c>
      <c r="AP280" s="9">
        <v>1788599.1867957152</v>
      </c>
      <c r="AQ280" s="9">
        <v>2532510.2927029002</v>
      </c>
      <c r="AR280" s="9">
        <v>498995.051941443</v>
      </c>
      <c r="AS280" s="9">
        <v>61509001.37599083</v>
      </c>
      <c r="AT280" s="9">
        <v>86848.923580131217</v>
      </c>
      <c r="AU280" s="9">
        <v>104882.63531615669</v>
      </c>
      <c r="AV280" s="9">
        <v>750455.67579270678</v>
      </c>
      <c r="AW280" s="9">
        <v>26379.336579123832</v>
      </c>
      <c r="AX280" s="20"/>
      <c r="AY280" s="9">
        <v>-347630.71188793099</v>
      </c>
      <c r="AZ280" s="9">
        <v>19.054173709239393</v>
      </c>
      <c r="BA280" s="9">
        <v>1.586356765925527E-2</v>
      </c>
      <c r="BB280" s="9">
        <v>111292.07700554849</v>
      </c>
      <c r="BC280" s="9">
        <v>1368702.7750494187</v>
      </c>
      <c r="BD280" s="9">
        <v>1.0914220138939628</v>
      </c>
      <c r="BE280" s="9">
        <v>127627.67047116329</v>
      </c>
      <c r="BF280" s="9">
        <v>5813.7011215528519</v>
      </c>
      <c r="BG280" s="9">
        <v>4225.3632255539633</v>
      </c>
      <c r="BH280" s="9">
        <v>5915.3877342330179</v>
      </c>
      <c r="BI280" s="9">
        <v>9689.6504767616934</v>
      </c>
      <c r="BJ280" s="9">
        <v>10079.516212853905</v>
      </c>
      <c r="BK280" s="9">
        <v>225.64788127522115</v>
      </c>
      <c r="BL280" s="9">
        <v>19337311.300987236</v>
      </c>
      <c r="BM280" s="9">
        <v>1742187.5817406657</v>
      </c>
      <c r="BN280" s="9">
        <v>2465968.935372883</v>
      </c>
      <c r="BO280" s="9">
        <v>369986.73951320525</v>
      </c>
      <c r="BP280" s="9">
        <v>60762969.147308372</v>
      </c>
      <c r="BQ280" s="9">
        <v>66823.203900179185</v>
      </c>
      <c r="BR280" s="9">
        <v>103948.56242641243</v>
      </c>
      <c r="BS280" s="9">
        <v>356493.86491733073</v>
      </c>
      <c r="BT280" s="9">
        <v>13587.422920149455</v>
      </c>
      <c r="BU280" s="20"/>
    </row>
    <row r="281" spans="2:73" x14ac:dyDescent="0.2">
      <c r="B281" s="4" t="s">
        <v>32</v>
      </c>
      <c r="C281" s="12">
        <v>14</v>
      </c>
      <c r="D281" s="19"/>
      <c r="E281" s="9">
        <f t="shared" si="24"/>
        <v>2570834.2693517515</v>
      </c>
      <c r="F281" s="9">
        <f t="shared" si="24"/>
        <v>4.7849167882989647</v>
      </c>
      <c r="G281" s="9">
        <f t="shared" si="24"/>
        <v>8.3110594049482199E-3</v>
      </c>
      <c r="H281" s="9">
        <f t="shared" si="24"/>
        <v>82718.019985851977</v>
      </c>
      <c r="I281" s="9">
        <f t="shared" si="24"/>
        <v>1886149.6241299729</v>
      </c>
      <c r="J281" s="9">
        <f t="shared" si="23"/>
        <v>0.79163310086013983</v>
      </c>
      <c r="K281" s="9">
        <f t="shared" si="23"/>
        <v>184708.00565547135</v>
      </c>
      <c r="L281" s="9">
        <f t="shared" si="23"/>
        <v>3840.9586434796211</v>
      </c>
      <c r="M281" s="9">
        <f t="shared" si="23"/>
        <v>3706.6368473168932</v>
      </c>
      <c r="N281" s="9">
        <f t="shared" si="23"/>
        <v>3992.4620047374219</v>
      </c>
      <c r="O281" s="9">
        <f t="shared" si="23"/>
        <v>6403.3577943682976</v>
      </c>
      <c r="P281" s="9">
        <f t="shared" si="25"/>
        <v>827.66986189363706</v>
      </c>
      <c r="Q281" s="9">
        <f t="shared" si="25"/>
        <v>69.493951400012605</v>
      </c>
      <c r="R281" s="9">
        <f t="shared" si="25"/>
        <v>14958640.465596434</v>
      </c>
      <c r="S281" s="9">
        <f t="shared" si="25"/>
        <v>52440.781363022048</v>
      </c>
      <c r="T281" s="9">
        <f t="shared" si="25"/>
        <v>75189.664612927008</v>
      </c>
      <c r="U281" s="9">
        <f t="shared" si="25"/>
        <v>140344.57434121746</v>
      </c>
      <c r="V281" s="9">
        <f t="shared" si="21"/>
        <v>891222.83333908021</v>
      </c>
      <c r="W281" s="9">
        <f t="shared" si="20"/>
        <v>22622.634187027565</v>
      </c>
      <c r="X281" s="9">
        <f t="shared" si="20"/>
        <v>1359.4314796599938</v>
      </c>
      <c r="Y281" s="9">
        <f t="shared" si="20"/>
        <v>426240.26824899513</v>
      </c>
      <c r="Z281" s="9">
        <f t="shared" si="20"/>
        <v>13856.977124848188</v>
      </c>
      <c r="AA281" s="20"/>
      <c r="AB281" s="9">
        <v>2196462.7334724409</v>
      </c>
      <c r="AC281" s="9">
        <v>25.304796167479854</v>
      </c>
      <c r="AD281" s="9">
        <v>2.5394901499530817E-2</v>
      </c>
      <c r="AE281" s="9">
        <v>202571.02599182731</v>
      </c>
      <c r="AF281" s="9">
        <v>3360137.228029347</v>
      </c>
      <c r="AG281" s="9">
        <v>1.9670106542844075</v>
      </c>
      <c r="AH281" s="9">
        <v>322153.18923980097</v>
      </c>
      <c r="AI281" s="9">
        <v>10101.86754361346</v>
      </c>
      <c r="AJ281" s="9">
        <v>8257.0280132980843</v>
      </c>
      <c r="AK281" s="9">
        <v>10362.879564680676</v>
      </c>
      <c r="AL281" s="9">
        <v>16838.366000111648</v>
      </c>
      <c r="AM281" s="9">
        <v>11682.533475736303</v>
      </c>
      <c r="AN281" s="9">
        <v>312.49936200409684</v>
      </c>
      <c r="AO281" s="9">
        <v>35783437.251274996</v>
      </c>
      <c r="AP281" s="9">
        <v>1928642.7924683553</v>
      </c>
      <c r="AQ281" s="9">
        <v>2730848.5180914169</v>
      </c>
      <c r="AR281" s="9">
        <v>538791.83227851568</v>
      </c>
      <c r="AS281" s="9">
        <v>66328266.530440375</v>
      </c>
      <c r="AT281" s="9">
        <v>94586.084541066724</v>
      </c>
      <c r="AU281" s="9">
        <v>113304.03716964264</v>
      </c>
      <c r="AV281" s="9">
        <v>810156.73815996677</v>
      </c>
      <c r="AW281" s="9">
        <v>28489.586423470675</v>
      </c>
      <c r="AX281" s="20"/>
      <c r="AY281" s="9">
        <v>-374371.53587931045</v>
      </c>
      <c r="AZ281" s="9">
        <v>20.519879379180889</v>
      </c>
      <c r="BA281" s="9">
        <v>1.7083842094582597E-2</v>
      </c>
      <c r="BB281" s="9">
        <v>119853.00600597533</v>
      </c>
      <c r="BC281" s="9">
        <v>1473987.6038993741</v>
      </c>
      <c r="BD281" s="9">
        <v>1.1753775534242676</v>
      </c>
      <c r="BE281" s="9">
        <v>137445.18358432961</v>
      </c>
      <c r="BF281" s="9">
        <v>6260.9089001338389</v>
      </c>
      <c r="BG281" s="9">
        <v>4550.3911659811911</v>
      </c>
      <c r="BH281" s="9">
        <v>6370.4175599432538</v>
      </c>
      <c r="BI281" s="9">
        <v>10435.00820574335</v>
      </c>
      <c r="BJ281" s="9">
        <v>10854.863613842666</v>
      </c>
      <c r="BK281" s="9">
        <v>243.00541060408423</v>
      </c>
      <c r="BL281" s="9">
        <v>20824796.785678562</v>
      </c>
      <c r="BM281" s="9">
        <v>1876202.0111053332</v>
      </c>
      <c r="BN281" s="9">
        <v>2655658.8534784899</v>
      </c>
      <c r="BO281" s="9">
        <v>398447.25793729821</v>
      </c>
      <c r="BP281" s="9">
        <v>65437043.697101295</v>
      </c>
      <c r="BQ281" s="9">
        <v>71963.45035403916</v>
      </c>
      <c r="BR281" s="9">
        <v>111944.60568998265</v>
      </c>
      <c r="BS281" s="9">
        <v>383916.46991097165</v>
      </c>
      <c r="BT281" s="9">
        <v>14632.609298622487</v>
      </c>
      <c r="BU281" s="20"/>
    </row>
    <row r="282" spans="2:73" x14ac:dyDescent="0.2">
      <c r="B282" s="4" t="s">
        <v>32</v>
      </c>
      <c r="C282" s="12">
        <v>15</v>
      </c>
      <c r="D282" s="19"/>
      <c r="E282" s="9">
        <f t="shared" si="24"/>
        <v>2769350.2465025913</v>
      </c>
      <c r="F282" s="9">
        <f t="shared" si="24"/>
        <v>5.1611181271141078</v>
      </c>
      <c r="G282" s="9">
        <f t="shared" si="24"/>
        <v>8.9515835538735052E-3</v>
      </c>
      <c r="H282" s="9">
        <f t="shared" si="24"/>
        <v>89025.027407954229</v>
      </c>
      <c r="I282" s="9">
        <f t="shared" si="24"/>
        <v>2026653.870609042</v>
      </c>
      <c r="J282" s="9">
        <f t="shared" si="23"/>
        <v>0.8505594958023639</v>
      </c>
      <c r="K282" s="9">
        <f t="shared" si="23"/>
        <v>197924.47626791394</v>
      </c>
      <c r="L282" s="9">
        <f t="shared" si="23"/>
        <v>4131.2830346143064</v>
      </c>
      <c r="M282" s="9">
        <f t="shared" si="23"/>
        <v>3990.1422272287427</v>
      </c>
      <c r="N282" s="9">
        <f t="shared" si="23"/>
        <v>4294.1992853296706</v>
      </c>
      <c r="O282" s="9">
        <f t="shared" si="23"/>
        <v>6904.4031474615294</v>
      </c>
      <c r="P282" s="9">
        <f t="shared" si="25"/>
        <v>897.6088909564296</v>
      </c>
      <c r="Q282" s="9">
        <f t="shared" si="25"/>
        <v>75.002523114847747</v>
      </c>
      <c r="R282" s="9">
        <f t="shared" si="25"/>
        <v>16215539.442432605</v>
      </c>
      <c r="S282" s="9">
        <f t="shared" si="25"/>
        <v>57923.555021195672</v>
      </c>
      <c r="T282" s="9">
        <f t="shared" si="25"/>
        <v>83052.102760435548</v>
      </c>
      <c r="U282" s="9">
        <f t="shared" si="25"/>
        <v>151202.29266269732</v>
      </c>
      <c r="V282" s="9">
        <f t="shared" si="21"/>
        <v>1017926.0460166335</v>
      </c>
      <c r="W282" s="9">
        <f t="shared" si="20"/>
        <v>25110.971323813123</v>
      </c>
      <c r="X282" s="9">
        <f t="shared" si="20"/>
        <v>1663.7364196957642</v>
      </c>
      <c r="Y282" s="9">
        <f t="shared" si="20"/>
        <v>457969.02075380401</v>
      </c>
      <c r="Z282" s="9">
        <f t="shared" si="20"/>
        <v>14898.350969666983</v>
      </c>
      <c r="AA282" s="20"/>
      <c r="AB282" s="9">
        <v>2368237.8866319018</v>
      </c>
      <c r="AC282" s="9">
        <v>27.146703176236482</v>
      </c>
      <c r="AD282" s="9">
        <v>2.7255700083783436E-2</v>
      </c>
      <c r="AE282" s="9">
        <v>217438.96241435633</v>
      </c>
      <c r="AF282" s="9">
        <v>3605926.3033583714</v>
      </c>
      <c r="AG282" s="9">
        <v>2.1098925887569369</v>
      </c>
      <c r="AH282" s="9">
        <v>345187.17296540999</v>
      </c>
      <c r="AI282" s="9">
        <v>10839.399713329136</v>
      </c>
      <c r="AJ282" s="9">
        <v>8865.5613336371607</v>
      </c>
      <c r="AK282" s="9">
        <v>11119.646670983151</v>
      </c>
      <c r="AL282" s="9">
        <v>18084.769082186547</v>
      </c>
      <c r="AM282" s="9">
        <v>12527.819905787857</v>
      </c>
      <c r="AN282" s="9">
        <v>335.36546304779517</v>
      </c>
      <c r="AO282" s="9">
        <v>38527821.712802485</v>
      </c>
      <c r="AP282" s="9">
        <v>2068139.995491195</v>
      </c>
      <c r="AQ282" s="9">
        <v>2928400.8743445319</v>
      </c>
      <c r="AR282" s="9">
        <v>578110.06902408809</v>
      </c>
      <c r="AS282" s="9">
        <v>71129044.292910904</v>
      </c>
      <c r="AT282" s="9">
        <v>102214.6681317122</v>
      </c>
      <c r="AU282" s="9">
        <v>121604.38537324853</v>
      </c>
      <c r="AV282" s="9">
        <v>869308.09565841639</v>
      </c>
      <c r="AW282" s="9">
        <v>30576.146646762503</v>
      </c>
      <c r="AX282" s="20"/>
      <c r="AY282" s="9">
        <v>-401112.35987068963</v>
      </c>
      <c r="AZ282" s="9">
        <v>21.985585049122374</v>
      </c>
      <c r="BA282" s="9">
        <v>1.8304116529909931E-2</v>
      </c>
      <c r="BB282" s="9">
        <v>128413.9350064021</v>
      </c>
      <c r="BC282" s="9">
        <v>1579272.4327493294</v>
      </c>
      <c r="BD282" s="9">
        <v>1.259333092954573</v>
      </c>
      <c r="BE282" s="9">
        <v>147262.69669749605</v>
      </c>
      <c r="BF282" s="9">
        <v>6708.1166787148295</v>
      </c>
      <c r="BG282" s="9">
        <v>4875.419106408418</v>
      </c>
      <c r="BH282" s="9">
        <v>6825.4473856534805</v>
      </c>
      <c r="BI282" s="9">
        <v>11180.365934725018</v>
      </c>
      <c r="BJ282" s="9">
        <v>11630.211014831428</v>
      </c>
      <c r="BK282" s="9">
        <v>260.36293993294743</v>
      </c>
      <c r="BL282" s="9">
        <v>22312282.27036988</v>
      </c>
      <c r="BM282" s="9">
        <v>2010216.4404699993</v>
      </c>
      <c r="BN282" s="9">
        <v>2845348.7715840964</v>
      </c>
      <c r="BO282" s="9">
        <v>426907.77636139077</v>
      </c>
      <c r="BP282" s="9">
        <v>70111118.24689427</v>
      </c>
      <c r="BQ282" s="9">
        <v>77103.696807899076</v>
      </c>
      <c r="BR282" s="9">
        <v>119940.64895355277</v>
      </c>
      <c r="BS282" s="9">
        <v>411339.07490461238</v>
      </c>
      <c r="BT282" s="9">
        <v>15677.795677095521</v>
      </c>
      <c r="BU282" s="20"/>
    </row>
    <row r="283" spans="2:73" x14ac:dyDescent="0.2">
      <c r="B283" s="4" t="s">
        <v>32</v>
      </c>
      <c r="C283" s="12">
        <v>16</v>
      </c>
      <c r="D283" s="19"/>
      <c r="E283" s="9">
        <f t="shared" si="24"/>
        <v>3003186.4627653025</v>
      </c>
      <c r="F283" s="9">
        <f t="shared" si="24"/>
        <v>5.5373404512702429</v>
      </c>
      <c r="G283" s="9">
        <f t="shared" si="24"/>
        <v>9.592137109940807E-3</v>
      </c>
      <c r="H283" s="9">
        <f t="shared" si="24"/>
        <v>95332.270323116536</v>
      </c>
      <c r="I283" s="9">
        <f t="shared" si="24"/>
        <v>2167161.5887021106</v>
      </c>
      <c r="J283" s="9">
        <f t="shared" si="23"/>
        <v>0.90948735366158795</v>
      </c>
      <c r="K283" s="9">
        <f t="shared" si="23"/>
        <v>211140.9563405386</v>
      </c>
      <c r="L283" s="9">
        <f t="shared" si="23"/>
        <v>4421.6177071909924</v>
      </c>
      <c r="M283" s="9">
        <f t="shared" si="23"/>
        <v>4273.6589506835935</v>
      </c>
      <c r="N283" s="9">
        <f t="shared" si="23"/>
        <v>4595.9472021999127</v>
      </c>
      <c r="O283" s="9">
        <f t="shared" si="23"/>
        <v>7405.4765298137609</v>
      </c>
      <c r="P283" s="9">
        <f t="shared" si="25"/>
        <v>967.55452984273143</v>
      </c>
      <c r="Q283" s="9">
        <f t="shared" si="25"/>
        <v>80.511444396442926</v>
      </c>
      <c r="R283" s="9">
        <f t="shared" si="25"/>
        <v>17472564.958538778</v>
      </c>
      <c r="S283" s="9">
        <f t="shared" si="25"/>
        <v>63407.408629169222</v>
      </c>
      <c r="T283" s="9">
        <f t="shared" si="25"/>
        <v>90916.089593345299</v>
      </c>
      <c r="U283" s="9">
        <f t="shared" si="25"/>
        <v>162060.47480067727</v>
      </c>
      <c r="V283" s="9">
        <f t="shared" si="21"/>
        <v>1144668.7916732579</v>
      </c>
      <c r="W283" s="9">
        <f t="shared" si="20"/>
        <v>27599.892370888672</v>
      </c>
      <c r="X283" s="9">
        <f t="shared" si="20"/>
        <v>1968.1562071114313</v>
      </c>
      <c r="Y283" s="9">
        <f t="shared" si="20"/>
        <v>489698.53440242325</v>
      </c>
      <c r="Z283" s="9">
        <f t="shared" si="20"/>
        <v>15939.755023040798</v>
      </c>
      <c r="AA283" s="20"/>
      <c r="AB283" s="9">
        <v>2575333.2789032338</v>
      </c>
      <c r="AC283" s="9">
        <v>28.988631170334113</v>
      </c>
      <c r="AD283" s="9">
        <v>2.9116528075178068E-2</v>
      </c>
      <c r="AE283" s="9">
        <v>232307.1343299454</v>
      </c>
      <c r="AF283" s="9">
        <v>3851718.8503013952</v>
      </c>
      <c r="AG283" s="9">
        <v>2.2527759861464656</v>
      </c>
      <c r="AH283" s="9">
        <v>368221.166151201</v>
      </c>
      <c r="AI283" s="9">
        <v>11576.942164486811</v>
      </c>
      <c r="AJ283" s="9">
        <v>9474.1059975192384</v>
      </c>
      <c r="AK283" s="9">
        <v>11876.424413563627</v>
      </c>
      <c r="AL283" s="9">
        <v>19331.20019352045</v>
      </c>
      <c r="AM283" s="9">
        <v>13373.112945662915</v>
      </c>
      <c r="AN283" s="9">
        <v>358.23191365825352</v>
      </c>
      <c r="AO283" s="9">
        <v>41272332.713599987</v>
      </c>
      <c r="AP283" s="9">
        <v>2207638.2784638349</v>
      </c>
      <c r="AQ283" s="9">
        <v>3125954.7792830467</v>
      </c>
      <c r="AR283" s="9">
        <v>617428.76958616078</v>
      </c>
      <c r="AS283" s="9">
        <v>75929861.588360429</v>
      </c>
      <c r="AT283" s="9">
        <v>109843.83563264766</v>
      </c>
      <c r="AU283" s="9">
        <v>129904.84842423441</v>
      </c>
      <c r="AV283" s="9">
        <v>928460.21430067625</v>
      </c>
      <c r="AW283" s="9">
        <v>32662.737078609342</v>
      </c>
      <c r="AX283" s="20"/>
      <c r="AY283" s="9">
        <v>-427853.18386206892</v>
      </c>
      <c r="AZ283" s="9">
        <v>23.45129071906387</v>
      </c>
      <c r="BA283" s="9">
        <v>1.9524390965237261E-2</v>
      </c>
      <c r="BB283" s="9">
        <v>136974.86400682887</v>
      </c>
      <c r="BC283" s="9">
        <v>1684557.2615992848</v>
      </c>
      <c r="BD283" s="9">
        <v>1.3432886324848776</v>
      </c>
      <c r="BE283" s="9">
        <v>157080.2098106624</v>
      </c>
      <c r="BF283" s="9">
        <v>7155.3244572958183</v>
      </c>
      <c r="BG283" s="9">
        <v>5200.4470468356449</v>
      </c>
      <c r="BH283" s="9">
        <v>7280.4772113637146</v>
      </c>
      <c r="BI283" s="9">
        <v>11925.723663706689</v>
      </c>
      <c r="BJ283" s="9">
        <v>12405.558415820184</v>
      </c>
      <c r="BK283" s="9">
        <v>277.72046926181059</v>
      </c>
      <c r="BL283" s="9">
        <v>23799767.755061209</v>
      </c>
      <c r="BM283" s="9">
        <v>2144230.8698346657</v>
      </c>
      <c r="BN283" s="9">
        <v>3035038.6896897014</v>
      </c>
      <c r="BO283" s="9">
        <v>455368.29478548351</v>
      </c>
      <c r="BP283" s="9">
        <v>74785192.796687171</v>
      </c>
      <c r="BQ283" s="9">
        <v>82243.943261758992</v>
      </c>
      <c r="BR283" s="9">
        <v>127936.69221712298</v>
      </c>
      <c r="BS283" s="9">
        <v>438761.679898253</v>
      </c>
      <c r="BT283" s="9">
        <v>16722.982055568544</v>
      </c>
      <c r="BU283" s="20"/>
    </row>
    <row r="284" spans="2:73" x14ac:dyDescent="0.2">
      <c r="B284" s="4" t="s">
        <v>32</v>
      </c>
      <c r="C284" s="12">
        <v>17</v>
      </c>
      <c r="D284" s="19"/>
      <c r="E284" s="9">
        <f t="shared" si="24"/>
        <v>3201702.4399161441</v>
      </c>
      <c r="F284" s="9">
        <f t="shared" si="24"/>
        <v>5.9135417900853717</v>
      </c>
      <c r="G284" s="9">
        <f t="shared" si="24"/>
        <v>1.023266125886611E-2</v>
      </c>
      <c r="H284" s="9">
        <f t="shared" si="24"/>
        <v>101639.27774521874</v>
      </c>
      <c r="I284" s="9">
        <f t="shared" si="24"/>
        <v>2307665.8351811804</v>
      </c>
      <c r="J284" s="9">
        <f t="shared" si="23"/>
        <v>0.96841374860381202</v>
      </c>
      <c r="K284" s="9">
        <f t="shared" si="23"/>
        <v>224357.42695298101</v>
      </c>
      <c r="L284" s="9">
        <f t="shared" si="23"/>
        <v>4711.9420983256741</v>
      </c>
      <c r="M284" s="9">
        <f t="shared" si="23"/>
        <v>4557.1643305954349</v>
      </c>
      <c r="N284" s="9">
        <f t="shared" si="23"/>
        <v>4897.6844827921559</v>
      </c>
      <c r="O284" s="9">
        <f t="shared" si="23"/>
        <v>7906.5218829069872</v>
      </c>
      <c r="P284" s="9">
        <f t="shared" si="25"/>
        <v>1037.4935589055167</v>
      </c>
      <c r="Q284" s="9">
        <f t="shared" si="25"/>
        <v>86.020016111277926</v>
      </c>
      <c r="R284" s="9">
        <f t="shared" si="25"/>
        <v>18729463.935374923</v>
      </c>
      <c r="S284" s="9">
        <f t="shared" si="25"/>
        <v>68890.182287340984</v>
      </c>
      <c r="T284" s="9">
        <f t="shared" si="25"/>
        <v>98778.527740851976</v>
      </c>
      <c r="U284" s="9">
        <f t="shared" si="25"/>
        <v>172918.19312215666</v>
      </c>
      <c r="V284" s="9">
        <f t="shared" si="21"/>
        <v>1271372.0043507963</v>
      </c>
      <c r="W284" s="9">
        <f t="shared" si="20"/>
        <v>30088.229507674114</v>
      </c>
      <c r="X284" s="9">
        <f t="shared" si="20"/>
        <v>2272.4611471470562</v>
      </c>
      <c r="Y284" s="9">
        <f t="shared" si="20"/>
        <v>521427.28690723138</v>
      </c>
      <c r="Z284" s="9">
        <f t="shared" si="20"/>
        <v>16981.128867859563</v>
      </c>
      <c r="AA284" s="20"/>
      <c r="AB284" s="9">
        <v>2747108.4320626957</v>
      </c>
      <c r="AC284" s="9">
        <v>30.830538179090727</v>
      </c>
      <c r="AD284" s="9">
        <v>3.0977326659430683E-2</v>
      </c>
      <c r="AE284" s="9">
        <v>247175.07075247436</v>
      </c>
      <c r="AF284" s="9">
        <v>4097507.9256304195</v>
      </c>
      <c r="AG284" s="9">
        <v>2.3956579206189939</v>
      </c>
      <c r="AH284" s="9">
        <v>391255.14987680985</v>
      </c>
      <c r="AI284" s="9">
        <v>12314.474334202481</v>
      </c>
      <c r="AJ284" s="9">
        <v>10082.639317858309</v>
      </c>
      <c r="AK284" s="9">
        <v>12633.191519866101</v>
      </c>
      <c r="AL284" s="9">
        <v>20577.603275595342</v>
      </c>
      <c r="AM284" s="9">
        <v>14218.399375714467</v>
      </c>
      <c r="AN284" s="9">
        <v>381.09801470195168</v>
      </c>
      <c r="AO284" s="9">
        <v>44016717.175127462</v>
      </c>
      <c r="AP284" s="9">
        <v>2347135.481486673</v>
      </c>
      <c r="AQ284" s="9">
        <v>3323507.1355361608</v>
      </c>
      <c r="AR284" s="9">
        <v>656747.00633173296</v>
      </c>
      <c r="AS284" s="9">
        <v>80730639.350830913</v>
      </c>
      <c r="AT284" s="9">
        <v>117472.41922329309</v>
      </c>
      <c r="AU284" s="9">
        <v>138205.19662784028</v>
      </c>
      <c r="AV284" s="9">
        <v>987611.57179912552</v>
      </c>
      <c r="AW284" s="9">
        <v>34749.297301901155</v>
      </c>
      <c r="AX284" s="20"/>
      <c r="AY284" s="9">
        <v>-454594.00785344839</v>
      </c>
      <c r="AZ284" s="9">
        <v>24.916996389005355</v>
      </c>
      <c r="BA284" s="9">
        <v>2.0744665400564574E-2</v>
      </c>
      <c r="BB284" s="9">
        <v>145535.79300725562</v>
      </c>
      <c r="BC284" s="9">
        <v>1789842.0904492394</v>
      </c>
      <c r="BD284" s="9">
        <v>1.4272441720151818</v>
      </c>
      <c r="BE284" s="9">
        <v>166897.72292382884</v>
      </c>
      <c r="BF284" s="9">
        <v>7602.5322358768071</v>
      </c>
      <c r="BG284" s="9">
        <v>5525.4749872628745</v>
      </c>
      <c r="BH284" s="9">
        <v>7735.507037073945</v>
      </c>
      <c r="BI284" s="9">
        <v>12671.081392688355</v>
      </c>
      <c r="BJ284" s="9">
        <v>13180.90581680895</v>
      </c>
      <c r="BK284" s="9">
        <v>295.07799859067376</v>
      </c>
      <c r="BL284" s="9">
        <v>25287253.239752539</v>
      </c>
      <c r="BM284" s="9">
        <v>2278245.299199332</v>
      </c>
      <c r="BN284" s="9">
        <v>3224728.6077953088</v>
      </c>
      <c r="BO284" s="9">
        <v>483828.8132095763</v>
      </c>
      <c r="BP284" s="9">
        <v>79459267.346480116</v>
      </c>
      <c r="BQ284" s="9">
        <v>87384.189715618981</v>
      </c>
      <c r="BR284" s="9">
        <v>135932.73548069323</v>
      </c>
      <c r="BS284" s="9">
        <v>466184.28489189415</v>
      </c>
      <c r="BT284" s="9">
        <v>17768.168434041592</v>
      </c>
      <c r="BU284" s="20"/>
    </row>
    <row r="285" spans="2:73" x14ac:dyDescent="0.2">
      <c r="B285" s="4" t="s">
        <v>32</v>
      </c>
      <c r="C285" s="12">
        <v>18</v>
      </c>
      <c r="D285" s="19"/>
      <c r="E285" s="9">
        <f t="shared" si="24"/>
        <v>3435538.6561788586</v>
      </c>
      <c r="F285" s="9">
        <f t="shared" si="24"/>
        <v>6.2897641142415281</v>
      </c>
      <c r="G285" s="9">
        <f t="shared" si="24"/>
        <v>1.0873214814933429E-2</v>
      </c>
      <c r="H285" s="9">
        <f t="shared" si="24"/>
        <v>107946.52066038115</v>
      </c>
      <c r="I285" s="9">
        <f t="shared" si="24"/>
        <v>2448173.5532742511</v>
      </c>
      <c r="J285" s="9">
        <f t="shared" si="23"/>
        <v>1.027341606463037</v>
      </c>
      <c r="K285" s="9">
        <f t="shared" si="23"/>
        <v>237573.90702560593</v>
      </c>
      <c r="L285" s="9">
        <f t="shared" si="23"/>
        <v>5002.2767709023683</v>
      </c>
      <c r="M285" s="9">
        <f t="shared" si="23"/>
        <v>4840.6810540502966</v>
      </c>
      <c r="N285" s="9">
        <f t="shared" si="23"/>
        <v>5199.4323996624053</v>
      </c>
      <c r="O285" s="9">
        <f t="shared" si="23"/>
        <v>8407.5952652592423</v>
      </c>
      <c r="P285" s="9">
        <f t="shared" si="25"/>
        <v>1107.4391977918276</v>
      </c>
      <c r="Q285" s="9">
        <f t="shared" si="25"/>
        <v>91.528937392873502</v>
      </c>
      <c r="R285" s="9">
        <f t="shared" si="25"/>
        <v>19986489.451481137</v>
      </c>
      <c r="S285" s="9">
        <f t="shared" si="25"/>
        <v>74374.035895315465</v>
      </c>
      <c r="T285" s="9">
        <f t="shared" si="25"/>
        <v>106642.51457376499</v>
      </c>
      <c r="U285" s="9">
        <f t="shared" si="25"/>
        <v>183776.37526013714</v>
      </c>
      <c r="V285" s="9">
        <f t="shared" si="21"/>
        <v>1398114.7500074059</v>
      </c>
      <c r="W285" s="9">
        <f t="shared" si="20"/>
        <v>32577.150554749765</v>
      </c>
      <c r="X285" s="9">
        <f t="shared" si="20"/>
        <v>2576.8809345629415</v>
      </c>
      <c r="Y285" s="9">
        <f t="shared" si="20"/>
        <v>553156.80055585119</v>
      </c>
      <c r="Z285" s="9">
        <f t="shared" si="20"/>
        <v>18022.532921233396</v>
      </c>
      <c r="AA285" s="20"/>
      <c r="AB285" s="9">
        <v>2954203.824334031</v>
      </c>
      <c r="AC285" s="9">
        <v>32.672466173188383</v>
      </c>
      <c r="AD285" s="9">
        <v>3.2838154650825332E-2</v>
      </c>
      <c r="AE285" s="9">
        <v>262043.24266806367</v>
      </c>
      <c r="AF285" s="9">
        <v>4343300.4725734461</v>
      </c>
      <c r="AG285" s="9">
        <v>2.5385413180085239</v>
      </c>
      <c r="AH285" s="9">
        <v>414289.14306260122</v>
      </c>
      <c r="AI285" s="9">
        <v>13052.016785360165</v>
      </c>
      <c r="AJ285" s="9">
        <v>10691.183981740396</v>
      </c>
      <c r="AK285" s="9">
        <v>13389.969262446584</v>
      </c>
      <c r="AL285" s="9">
        <v>21824.034386929263</v>
      </c>
      <c r="AM285" s="9">
        <v>15063.692415589536</v>
      </c>
      <c r="AN285" s="9">
        <v>403.96446531241031</v>
      </c>
      <c r="AO285" s="9">
        <v>46761228.175925002</v>
      </c>
      <c r="AP285" s="9">
        <v>2486633.7644593143</v>
      </c>
      <c r="AQ285" s="9">
        <v>3521061.0404746784</v>
      </c>
      <c r="AR285" s="9">
        <v>696065.706893806</v>
      </c>
      <c r="AS285" s="9">
        <v>85531456.646280482</v>
      </c>
      <c r="AT285" s="9">
        <v>125101.58672422865</v>
      </c>
      <c r="AU285" s="9">
        <v>146505.65967882625</v>
      </c>
      <c r="AV285" s="9">
        <v>1046763.690441386</v>
      </c>
      <c r="AW285" s="9">
        <v>36835.887733748008</v>
      </c>
      <c r="AX285" s="20"/>
      <c r="AY285" s="9">
        <v>-481334.83184482751</v>
      </c>
      <c r="AZ285" s="9">
        <v>26.382702058946855</v>
      </c>
      <c r="BA285" s="9">
        <v>2.1964939835891904E-2</v>
      </c>
      <c r="BB285" s="9">
        <v>154096.72200768252</v>
      </c>
      <c r="BC285" s="9">
        <v>1895126.9192991951</v>
      </c>
      <c r="BD285" s="9">
        <v>1.5111997115454869</v>
      </c>
      <c r="BE285" s="9">
        <v>176715.23603699528</v>
      </c>
      <c r="BF285" s="9">
        <v>8049.7400144577969</v>
      </c>
      <c r="BG285" s="9">
        <v>5850.5029276900996</v>
      </c>
      <c r="BH285" s="9">
        <v>8190.536862784179</v>
      </c>
      <c r="BI285" s="9">
        <v>13416.439121670021</v>
      </c>
      <c r="BJ285" s="9">
        <v>13956.253217797708</v>
      </c>
      <c r="BK285" s="9">
        <v>312.43552791953681</v>
      </c>
      <c r="BL285" s="9">
        <v>26774738.724443864</v>
      </c>
      <c r="BM285" s="9">
        <v>2412259.7285639988</v>
      </c>
      <c r="BN285" s="9">
        <v>3414418.5259009134</v>
      </c>
      <c r="BO285" s="9">
        <v>512289.33163366886</v>
      </c>
      <c r="BP285" s="9">
        <v>84133341.896273077</v>
      </c>
      <c r="BQ285" s="9">
        <v>92524.436169478882</v>
      </c>
      <c r="BR285" s="9">
        <v>143928.77874426331</v>
      </c>
      <c r="BS285" s="9">
        <v>493606.88988553477</v>
      </c>
      <c r="BT285" s="9">
        <v>18813.354812514612</v>
      </c>
      <c r="BU285" s="20"/>
    </row>
    <row r="286" spans="2:73" x14ac:dyDescent="0.2">
      <c r="B286" s="4" t="s">
        <v>32</v>
      </c>
      <c r="C286" s="12">
        <v>19</v>
      </c>
      <c r="D286" s="19"/>
      <c r="E286" s="9">
        <f t="shared" si="24"/>
        <v>3669374.8724415661</v>
      </c>
      <c r="F286" s="9">
        <f t="shared" si="24"/>
        <v>6.6784338595566552</v>
      </c>
      <c r="G286" s="9">
        <f t="shared" si="24"/>
        <v>1.1527407301858719E-2</v>
      </c>
      <c r="H286" s="9">
        <f t="shared" si="24"/>
        <v>114427.90231748333</v>
      </c>
      <c r="I286" s="9">
        <f t="shared" si="24"/>
        <v>2590978.169328318</v>
      </c>
      <c r="J286" s="9">
        <f t="shared" si="23"/>
        <v>1.0870856671552604</v>
      </c>
      <c r="K286" s="9">
        <f t="shared" si="23"/>
        <v>250817.06673804848</v>
      </c>
      <c r="L286" s="9">
        <f t="shared" si="23"/>
        <v>5296.2063545370529</v>
      </c>
      <c r="M286" s="9">
        <f t="shared" si="23"/>
        <v>5131.3158372121352</v>
      </c>
      <c r="N286" s="9">
        <f t="shared" si="23"/>
        <v>5505.0114437546454</v>
      </c>
      <c r="O286" s="9">
        <f t="shared" si="23"/>
        <v>8918.8182531024613</v>
      </c>
      <c r="P286" s="9">
        <f t="shared" si="25"/>
        <v>1181.2434956046072</v>
      </c>
      <c r="Q286" s="9">
        <f t="shared" si="25"/>
        <v>97.164941982708399</v>
      </c>
      <c r="R286" s="9">
        <f t="shared" si="25"/>
        <v>21264997.545317274</v>
      </c>
      <c r="S286" s="9">
        <f t="shared" si="25"/>
        <v>80402.132253486663</v>
      </c>
      <c r="T286" s="9">
        <f t="shared" si="25"/>
        <v>115289.27317127027</v>
      </c>
      <c r="U286" s="9">
        <f t="shared" si="25"/>
        <v>195112.1733566164</v>
      </c>
      <c r="V286" s="9">
        <f t="shared" si="21"/>
        <v>1543265.8216849416</v>
      </c>
      <c r="W286" s="9">
        <f t="shared" si="20"/>
        <v>35173.481151535234</v>
      </c>
      <c r="X286" s="9">
        <f t="shared" si="20"/>
        <v>3002.1246770986181</v>
      </c>
      <c r="Y286" s="9">
        <f t="shared" si="20"/>
        <v>585434.49678565958</v>
      </c>
      <c r="Z286" s="9">
        <f t="shared" si="20"/>
        <v>19087.56617855217</v>
      </c>
      <c r="AA286" s="20"/>
      <c r="AB286" s="9">
        <v>3161299.2166053592</v>
      </c>
      <c r="AC286" s="9">
        <v>34.526841588444995</v>
      </c>
      <c r="AD286" s="9">
        <v>3.4712621573077945E-2</v>
      </c>
      <c r="AE286" s="9">
        <v>277085.5533255926</v>
      </c>
      <c r="AF286" s="9">
        <v>4591389.917477468</v>
      </c>
      <c r="AG286" s="9">
        <v>2.6822409182310518</v>
      </c>
      <c r="AH286" s="9">
        <v>437349.81588821003</v>
      </c>
      <c r="AI286" s="9">
        <v>13793.154147575835</v>
      </c>
      <c r="AJ286" s="9">
        <v>11306.846705329466</v>
      </c>
      <c r="AK286" s="9">
        <v>14150.578132249051</v>
      </c>
      <c r="AL286" s="9">
        <v>23080.615103754149</v>
      </c>
      <c r="AM286" s="9">
        <v>15912.84411439108</v>
      </c>
      <c r="AN286" s="9">
        <v>426.95799923110837</v>
      </c>
      <c r="AO286" s="9">
        <v>49527221.754452467</v>
      </c>
      <c r="AP286" s="9">
        <v>2626676.2901821523</v>
      </c>
      <c r="AQ286" s="9">
        <v>3719397.7171777925</v>
      </c>
      <c r="AR286" s="9">
        <v>735862.02341437794</v>
      </c>
      <c r="AS286" s="9">
        <v>90350682.267750964</v>
      </c>
      <c r="AT286" s="9">
        <v>132838.16377487406</v>
      </c>
      <c r="AU286" s="9">
        <v>154926.94668493207</v>
      </c>
      <c r="AV286" s="9">
        <v>1106463.991664835</v>
      </c>
      <c r="AW286" s="9">
        <v>38946.107369539823</v>
      </c>
      <c r="AX286" s="20"/>
      <c r="AY286" s="9">
        <v>-508075.65583620692</v>
      </c>
      <c r="AZ286" s="9">
        <v>27.84840772888834</v>
      </c>
      <c r="BA286" s="9">
        <v>2.3185214271219227E-2</v>
      </c>
      <c r="BB286" s="9">
        <v>162657.65100810927</v>
      </c>
      <c r="BC286" s="9">
        <v>2000411.7481491498</v>
      </c>
      <c r="BD286" s="9">
        <v>1.5951552510757914</v>
      </c>
      <c r="BE286" s="9">
        <v>186532.74915016154</v>
      </c>
      <c r="BF286" s="9">
        <v>8496.947793038782</v>
      </c>
      <c r="BG286" s="9">
        <v>6175.530868117331</v>
      </c>
      <c r="BH286" s="9">
        <v>8645.5666884944058</v>
      </c>
      <c r="BI286" s="9">
        <v>14161.796850651688</v>
      </c>
      <c r="BJ286" s="9">
        <v>14731.600618786473</v>
      </c>
      <c r="BK286" s="9">
        <v>329.79305724839998</v>
      </c>
      <c r="BL286" s="9">
        <v>28262224.209135193</v>
      </c>
      <c r="BM286" s="9">
        <v>2546274.1579286656</v>
      </c>
      <c r="BN286" s="9">
        <v>3604108.4440065222</v>
      </c>
      <c r="BO286" s="9">
        <v>540749.85005776153</v>
      </c>
      <c r="BP286" s="9">
        <v>88807416.446066022</v>
      </c>
      <c r="BQ286" s="9">
        <v>97664.682623338827</v>
      </c>
      <c r="BR286" s="9">
        <v>151924.82200783346</v>
      </c>
      <c r="BS286" s="9">
        <v>521029.49487917544</v>
      </c>
      <c r="BT286" s="9">
        <v>19858.541190987653</v>
      </c>
      <c r="BU286" s="20"/>
    </row>
    <row r="287" spans="2:73" x14ac:dyDescent="0.2">
      <c r="B287" s="5" t="s">
        <v>32</v>
      </c>
      <c r="C287" s="13">
        <v>20</v>
      </c>
      <c r="D287" s="19"/>
      <c r="E287" s="10">
        <f t="shared" si="24"/>
        <v>3903211.088704281</v>
      </c>
      <c r="F287" s="10">
        <f t="shared" si="24"/>
        <v>7.0546561837127904</v>
      </c>
      <c r="G287" s="10">
        <f t="shared" si="24"/>
        <v>1.2167960857926034E-2</v>
      </c>
      <c r="H287" s="10">
        <f t="shared" si="24"/>
        <v>120735.14523264565</v>
      </c>
      <c r="I287" s="10">
        <f t="shared" si="24"/>
        <v>2731485.88742139</v>
      </c>
      <c r="J287" s="10">
        <f t="shared" si="23"/>
        <v>1.1460135250144847</v>
      </c>
      <c r="K287" s="10">
        <f t="shared" si="23"/>
        <v>264033.54681067326</v>
      </c>
      <c r="L287" s="10">
        <f t="shared" si="23"/>
        <v>5586.5410271137389</v>
      </c>
      <c r="M287" s="10">
        <f t="shared" si="23"/>
        <v>5414.8325606669905</v>
      </c>
      <c r="N287" s="10">
        <f t="shared" si="23"/>
        <v>5806.7593606248938</v>
      </c>
      <c r="O287" s="10">
        <f t="shared" si="23"/>
        <v>9419.8916354547</v>
      </c>
      <c r="P287" s="10">
        <f t="shared" si="25"/>
        <v>1251.1891344909145</v>
      </c>
      <c r="Q287" s="10">
        <f t="shared" si="25"/>
        <v>102.67386326430358</v>
      </c>
      <c r="R287" s="10">
        <f t="shared" si="25"/>
        <v>22522023.061423477</v>
      </c>
      <c r="S287" s="10">
        <f t="shared" si="25"/>
        <v>85885.98586146161</v>
      </c>
      <c r="T287" s="10">
        <f t="shared" si="25"/>
        <v>123153.26000418188</v>
      </c>
      <c r="U287" s="10">
        <f t="shared" si="25"/>
        <v>205970.35549459653</v>
      </c>
      <c r="V287" s="10">
        <f t="shared" si="21"/>
        <v>1670008.5673415661</v>
      </c>
      <c r="W287" s="10">
        <f t="shared" si="20"/>
        <v>37662.402198610842</v>
      </c>
      <c r="X287" s="10">
        <f t="shared" si="20"/>
        <v>3306.5444645142707</v>
      </c>
      <c r="Y287" s="10">
        <f t="shared" si="20"/>
        <v>617164.0104342784</v>
      </c>
      <c r="Z287" s="10">
        <f t="shared" si="20"/>
        <v>20128.970231925978</v>
      </c>
      <c r="AA287" s="20"/>
      <c r="AB287" s="10">
        <v>3368394.6088766945</v>
      </c>
      <c r="AC287" s="10">
        <v>36.368769582542633</v>
      </c>
      <c r="AD287" s="10">
        <v>3.6573449564472588E-2</v>
      </c>
      <c r="AE287" s="10">
        <v>291953.72524118173</v>
      </c>
      <c r="AF287" s="10">
        <v>4837182.4644204946</v>
      </c>
      <c r="AG287" s="10">
        <v>2.8251243156205814</v>
      </c>
      <c r="AH287" s="10">
        <v>460383.80907400121</v>
      </c>
      <c r="AI287" s="10">
        <v>14530.696598733512</v>
      </c>
      <c r="AJ287" s="10">
        <v>11915.391369211546</v>
      </c>
      <c r="AK287" s="10">
        <v>14907.355874829535</v>
      </c>
      <c r="AL287" s="10">
        <v>24327.046215088056</v>
      </c>
      <c r="AM287" s="10">
        <v>16758.137154266144</v>
      </c>
      <c r="AN287" s="10">
        <v>449.82444984156677</v>
      </c>
      <c r="AO287" s="10">
        <v>52271732.755249985</v>
      </c>
      <c r="AP287" s="10">
        <v>2766174.5731547922</v>
      </c>
      <c r="AQ287" s="10">
        <v>3916951.6221163087</v>
      </c>
      <c r="AR287" s="10">
        <v>775180.72397645074</v>
      </c>
      <c r="AS287" s="10">
        <v>95151499.563200518</v>
      </c>
      <c r="AT287" s="10">
        <v>140467.33127580956</v>
      </c>
      <c r="AU287" s="10">
        <v>163227.40973591802</v>
      </c>
      <c r="AV287" s="10">
        <v>1165616.1103070949</v>
      </c>
      <c r="AW287" s="10">
        <v>41032.697801386668</v>
      </c>
      <c r="AX287" s="20"/>
      <c r="AY287" s="10">
        <v>-534816.47982758668</v>
      </c>
      <c r="AZ287" s="10">
        <v>29.314113398829843</v>
      </c>
      <c r="BA287" s="10">
        <v>2.4405488706546553E-2</v>
      </c>
      <c r="BB287" s="10">
        <v>171218.58000853608</v>
      </c>
      <c r="BC287" s="10">
        <v>2105696.5769991046</v>
      </c>
      <c r="BD287" s="10">
        <v>1.6791107906060967</v>
      </c>
      <c r="BE287" s="10">
        <v>196350.26226332795</v>
      </c>
      <c r="BF287" s="10">
        <v>8944.1555716197727</v>
      </c>
      <c r="BG287" s="10">
        <v>6500.5588085445552</v>
      </c>
      <c r="BH287" s="10">
        <v>9100.5965142046407</v>
      </c>
      <c r="BI287" s="10">
        <v>14907.154579633356</v>
      </c>
      <c r="BJ287" s="10">
        <v>15506.948019775229</v>
      </c>
      <c r="BK287" s="10">
        <v>347.1505865772632</v>
      </c>
      <c r="BL287" s="10">
        <v>29749709.693826508</v>
      </c>
      <c r="BM287" s="10">
        <v>2680288.5872933306</v>
      </c>
      <c r="BN287" s="10">
        <v>3793798.3621121268</v>
      </c>
      <c r="BO287" s="10">
        <v>569210.36848185421</v>
      </c>
      <c r="BP287" s="10">
        <v>93481490.995858952</v>
      </c>
      <c r="BQ287" s="10">
        <v>102804.92907719871</v>
      </c>
      <c r="BR287" s="10">
        <v>159920.86527140375</v>
      </c>
      <c r="BS287" s="10">
        <v>548452.09987281647</v>
      </c>
      <c r="BT287" s="10">
        <v>20903.727569460691</v>
      </c>
      <c r="BU287" s="20"/>
    </row>
    <row r="288" spans="2:73" x14ac:dyDescent="0.2">
      <c r="B288" s="7" t="s">
        <v>33</v>
      </c>
      <c r="C288" s="11">
        <v>1</v>
      </c>
      <c r="D288" s="19"/>
      <c r="E288" s="8">
        <f t="shared" si="24"/>
        <v>-211647.79041068477</v>
      </c>
      <c r="F288" s="8">
        <f t="shared" si="24"/>
        <v>-5.349972989072338E-2</v>
      </c>
      <c r="G288" s="8">
        <f t="shared" si="24"/>
        <v>-1.2720402932091539E-4</v>
      </c>
      <c r="H288" s="8">
        <f t="shared" si="24"/>
        <v>-2052.8224413293246</v>
      </c>
      <c r="I288" s="8">
        <f t="shared" si="24"/>
        <v>-21322.273945635039</v>
      </c>
      <c r="J288" s="8">
        <f t="shared" si="23"/>
        <v>-5.7497459524549765E-3</v>
      </c>
      <c r="K288" s="8">
        <f t="shared" si="23"/>
        <v>-477.37200099142501</v>
      </c>
      <c r="L288" s="8">
        <f t="shared" si="23"/>
        <v>-70.584362310193342</v>
      </c>
      <c r="M288" s="8">
        <f t="shared" si="23"/>
        <v>-44.044577103492372</v>
      </c>
      <c r="N288" s="8">
        <f t="shared" si="23"/>
        <v>-73.554567830460542</v>
      </c>
      <c r="O288" s="8">
        <f t="shared" si="23"/>
        <v>-115.71316982110534</v>
      </c>
      <c r="P288" s="8">
        <f t="shared" si="25"/>
        <v>-6.0821006998277198</v>
      </c>
      <c r="Q288" s="8">
        <f t="shared" si="25"/>
        <v>-0.43268920864262839</v>
      </c>
      <c r="R288" s="8">
        <f t="shared" si="25"/>
        <v>-132795.72014777223</v>
      </c>
      <c r="S288" s="8">
        <f t="shared" si="25"/>
        <v>488.92855830836925</v>
      </c>
      <c r="T288" s="8">
        <f t="shared" si="25"/>
        <v>485.31706149925594</v>
      </c>
      <c r="U288" s="8">
        <f t="shared" si="25"/>
        <v>-1196.8396687583554</v>
      </c>
      <c r="V288" s="8">
        <f t="shared" si="21"/>
        <v>-7250.7726847399026</v>
      </c>
      <c r="W288" s="8">
        <f t="shared" si="20"/>
        <v>-2961.8170501329178</v>
      </c>
      <c r="X288" s="8">
        <f t="shared" si="20"/>
        <v>-416.98785520731872</v>
      </c>
      <c r="Y288" s="8">
        <f t="shared" si="20"/>
        <v>-5826.7625384448111</v>
      </c>
      <c r="Z288" s="8">
        <f t="shared" si="20"/>
        <v>-147.23489484269214</v>
      </c>
      <c r="AA288" s="20"/>
      <c r="AB288" s="8">
        <v>-238388.61440206409</v>
      </c>
      <c r="AC288" s="8">
        <v>1.4122059400507683</v>
      </c>
      <c r="AD288" s="8">
        <v>1.093070406006413E-3</v>
      </c>
      <c r="AE288" s="8">
        <v>6508.1065590974777</v>
      </c>
      <c r="AF288" s="8">
        <v>83962.554904320234</v>
      </c>
      <c r="AG288" s="8">
        <v>7.8205793577849861E-2</v>
      </c>
      <c r="AH288" s="8">
        <v>9340.1411121749734</v>
      </c>
      <c r="AI288" s="8">
        <v>376.6234162707953</v>
      </c>
      <c r="AJ288" s="8">
        <v>280.98336332373543</v>
      </c>
      <c r="AK288" s="8">
        <v>381.47525787977162</v>
      </c>
      <c r="AL288" s="8">
        <v>629.64455916056261</v>
      </c>
      <c r="AM288" s="8">
        <v>769.26530028893342</v>
      </c>
      <c r="AN288" s="8">
        <v>16.92484012022053</v>
      </c>
      <c r="AO288" s="8">
        <v>1354689.7645435533</v>
      </c>
      <c r="AP288" s="8">
        <v>134503.35792297494</v>
      </c>
      <c r="AQ288" s="8">
        <v>190175.23516710557</v>
      </c>
      <c r="AR288" s="8">
        <v>27263.678755334364</v>
      </c>
      <c r="AS288" s="8">
        <v>4666823.7771082083</v>
      </c>
      <c r="AT288" s="8">
        <v>2178.4294037270183</v>
      </c>
      <c r="AU288" s="8">
        <v>7579.0554083628667</v>
      </c>
      <c r="AV288" s="8">
        <v>21595.842455195998</v>
      </c>
      <c r="AW288" s="8">
        <v>897.95148363034184</v>
      </c>
      <c r="AX288" s="20"/>
      <c r="AY288" s="8">
        <v>-26740.823991379308</v>
      </c>
      <c r="AZ288" s="8">
        <v>1.4657056699414917</v>
      </c>
      <c r="BA288" s="8">
        <v>1.2202744353273284E-3</v>
      </c>
      <c r="BB288" s="8">
        <v>8560.9290004268023</v>
      </c>
      <c r="BC288" s="8">
        <v>105284.82884995527</v>
      </c>
      <c r="BD288" s="8">
        <v>8.3955539530304837E-2</v>
      </c>
      <c r="BE288" s="8">
        <v>9817.5131131663984</v>
      </c>
      <c r="BF288" s="8">
        <v>447.20777858098864</v>
      </c>
      <c r="BG288" s="8">
        <v>325.0279404272278</v>
      </c>
      <c r="BH288" s="8">
        <v>455.02982571023216</v>
      </c>
      <c r="BI288" s="8">
        <v>745.35772898166795</v>
      </c>
      <c r="BJ288" s="8">
        <v>775.34740098876114</v>
      </c>
      <c r="BK288" s="8">
        <v>17.357529328863158</v>
      </c>
      <c r="BL288" s="8">
        <v>1487485.4846913256</v>
      </c>
      <c r="BM288" s="8">
        <v>134014.42936466658</v>
      </c>
      <c r="BN288" s="8">
        <v>189689.91810560631</v>
      </c>
      <c r="BO288" s="8">
        <v>28460.518424092719</v>
      </c>
      <c r="BP288" s="8">
        <v>4674074.5497929482</v>
      </c>
      <c r="BQ288" s="8">
        <v>5140.2464538599361</v>
      </c>
      <c r="BR288" s="8">
        <v>7996.0432635701854</v>
      </c>
      <c r="BS288" s="8">
        <v>27422.604993640809</v>
      </c>
      <c r="BT288" s="8">
        <v>1045.186378473034</v>
      </c>
      <c r="BU288" s="20"/>
    </row>
    <row r="289" spans="2:73" x14ac:dyDescent="0.2">
      <c r="B289" s="4" t="s">
        <v>33</v>
      </c>
      <c r="C289" s="12">
        <v>2</v>
      </c>
      <c r="D289" s="19"/>
      <c r="E289" s="9">
        <f t="shared" si="24"/>
        <v>-248388.66365655311</v>
      </c>
      <c r="F289" s="9">
        <f t="shared" si="24"/>
        <v>-5.829966524794683E-2</v>
      </c>
      <c r="G289" s="9">
        <f t="shared" si="24"/>
        <v>-1.420241481568307E-4</v>
      </c>
      <c r="H289" s="9">
        <f t="shared" si="24"/>
        <v>-2773.7951809486513</v>
      </c>
      <c r="I289" s="9">
        <f t="shared" si="24"/>
        <v>-23988.076724970073</v>
      </c>
      <c r="J289" s="9">
        <f t="shared" si="23"/>
        <v>-6.3196901368899328E-3</v>
      </c>
      <c r="K289" s="9">
        <f t="shared" si="23"/>
        <v>-951.23855406269649</v>
      </c>
      <c r="L289" s="9">
        <f t="shared" si="23"/>
        <v>-91.999282056386505</v>
      </c>
      <c r="M289" s="9">
        <f t="shared" si="23"/>
        <v>-51.695840902284544</v>
      </c>
      <c r="N289" s="9">
        <f t="shared" si="23"/>
        <v>-95.701497938821035</v>
      </c>
      <c r="O289" s="9">
        <f t="shared" si="23"/>
        <v>-131.52265700961061</v>
      </c>
      <c r="P289" s="9">
        <f t="shared" si="25"/>
        <v>-6.5183835379054926</v>
      </c>
      <c r="Q289" s="9">
        <f t="shared" si="25"/>
        <v>-0.43124803466525208</v>
      </c>
      <c r="R289" s="9">
        <f t="shared" si="25"/>
        <v>-159262.42426054412</v>
      </c>
      <c r="S289" s="9">
        <f t="shared" si="25"/>
        <v>1450.1049171137274</v>
      </c>
      <c r="T289" s="9">
        <f t="shared" si="25"/>
        <v>1696.6152076295693</v>
      </c>
      <c r="U289" s="9">
        <f t="shared" si="25"/>
        <v>-1270.2177949067045</v>
      </c>
      <c r="V289" s="9">
        <f t="shared" si="21"/>
        <v>4901.6161203216761</v>
      </c>
      <c r="W289" s="9">
        <f t="shared" si="20"/>
        <v>-3098.1458773458362</v>
      </c>
      <c r="X289" s="9">
        <f t="shared" si="20"/>
        <v>-434.04956702863637</v>
      </c>
      <c r="Y289" s="9">
        <f t="shared" si="20"/>
        <v>-7492.5396170496097</v>
      </c>
      <c r="Z289" s="9">
        <f t="shared" si="20"/>
        <v>-157.22011602538396</v>
      </c>
      <c r="AA289" s="20"/>
      <c r="AB289" s="9">
        <v>-301870.31163931172</v>
      </c>
      <c r="AC289" s="9">
        <v>2.8731116746350365</v>
      </c>
      <c r="AD289" s="9">
        <v>2.298524722497826E-3</v>
      </c>
      <c r="AE289" s="9">
        <v>14348.062819904953</v>
      </c>
      <c r="AF289" s="9">
        <v>186581.58097494047</v>
      </c>
      <c r="AG289" s="9">
        <v>0.16159138892371974</v>
      </c>
      <c r="AH289" s="9">
        <v>18683.7876722701</v>
      </c>
      <c r="AI289" s="9">
        <v>802.41627510559078</v>
      </c>
      <c r="AJ289" s="9">
        <v>598.36003995217106</v>
      </c>
      <c r="AK289" s="9">
        <v>814.35815348164328</v>
      </c>
      <c r="AL289" s="9">
        <v>1359.1928009537253</v>
      </c>
      <c r="AM289" s="9">
        <v>1544.1764184396168</v>
      </c>
      <c r="AN289" s="9">
        <v>34.283810623061065</v>
      </c>
      <c r="AO289" s="9">
        <v>2815708.545122107</v>
      </c>
      <c r="AP289" s="9">
        <v>269478.96364644688</v>
      </c>
      <c r="AQ289" s="9">
        <v>381076.45141884219</v>
      </c>
      <c r="AR289" s="9">
        <v>55650.819053278734</v>
      </c>
      <c r="AS289" s="9">
        <v>9353050.715706218</v>
      </c>
      <c r="AT289" s="9">
        <v>7182.347030374036</v>
      </c>
      <c r="AU289" s="9">
        <v>15558.036960111735</v>
      </c>
      <c r="AV289" s="9">
        <v>47352.670370232008</v>
      </c>
      <c r="AW289" s="9">
        <v>1933.152640920684</v>
      </c>
      <c r="AX289" s="20"/>
      <c r="AY289" s="9">
        <v>-53481.647982758615</v>
      </c>
      <c r="AZ289" s="9">
        <v>2.9314113398829833</v>
      </c>
      <c r="BA289" s="9">
        <v>2.4405488706546567E-3</v>
      </c>
      <c r="BB289" s="9">
        <v>17121.858000853605</v>
      </c>
      <c r="BC289" s="9">
        <v>210569.65769991055</v>
      </c>
      <c r="BD289" s="9">
        <v>0.16791107906060967</v>
      </c>
      <c r="BE289" s="9">
        <v>19635.026226332797</v>
      </c>
      <c r="BF289" s="9">
        <v>894.41555716197729</v>
      </c>
      <c r="BG289" s="9">
        <v>650.05588085445561</v>
      </c>
      <c r="BH289" s="9">
        <v>910.05965142046432</v>
      </c>
      <c r="BI289" s="9">
        <v>1490.7154579633359</v>
      </c>
      <c r="BJ289" s="9">
        <v>1550.6948019775223</v>
      </c>
      <c r="BK289" s="9">
        <v>34.715058657726317</v>
      </c>
      <c r="BL289" s="9">
        <v>2974970.9693826512</v>
      </c>
      <c r="BM289" s="9">
        <v>268028.85872933315</v>
      </c>
      <c r="BN289" s="9">
        <v>379379.83621121262</v>
      </c>
      <c r="BO289" s="9">
        <v>56921.036848185438</v>
      </c>
      <c r="BP289" s="9">
        <v>9348149.0995858964</v>
      </c>
      <c r="BQ289" s="9">
        <v>10280.492907719872</v>
      </c>
      <c r="BR289" s="9">
        <v>15992.086527140371</v>
      </c>
      <c r="BS289" s="9">
        <v>54845.209987281618</v>
      </c>
      <c r="BT289" s="9">
        <v>2090.372756946068</v>
      </c>
      <c r="BU289" s="20"/>
    </row>
    <row r="290" spans="2:73" x14ac:dyDescent="0.2">
      <c r="B290" s="4" t="s">
        <v>33</v>
      </c>
      <c r="C290" s="12">
        <v>3</v>
      </c>
      <c r="D290" s="19"/>
      <c r="E290" s="9">
        <f t="shared" si="24"/>
        <v>-250834.06294853584</v>
      </c>
      <c r="F290" s="9">
        <f t="shared" si="24"/>
        <v>-6.3094730138666399E-2</v>
      </c>
      <c r="G290" s="9">
        <f t="shared" si="24"/>
        <v>-1.5683302747774306E-4</v>
      </c>
      <c r="H290" s="9">
        <f t="shared" si="24"/>
        <v>-3494.6347222779768</v>
      </c>
      <c r="I290" s="9">
        <f t="shared" si="24"/>
        <v>-26652.013670605142</v>
      </c>
      <c r="J290" s="9">
        <f t="shared" si="23"/>
        <v>-6.889116289344771E-3</v>
      </c>
      <c r="K290" s="9">
        <f t="shared" si="23"/>
        <v>-1425.1047565541303</v>
      </c>
      <c r="L290" s="9">
        <f t="shared" si="23"/>
        <v>-113.40928436657941</v>
      </c>
      <c r="M290" s="9">
        <f t="shared" si="23"/>
        <v>-59.343465005776807</v>
      </c>
      <c r="N290" s="9">
        <f t="shared" si="23"/>
        <v>-117.84328676928089</v>
      </c>
      <c r="O290" s="9">
        <f t="shared" si="23"/>
        <v>-147.32215283071491</v>
      </c>
      <c r="P290" s="9">
        <f t="shared" si="25"/>
        <v>-6.9541017377332537</v>
      </c>
      <c r="Q290" s="9">
        <f t="shared" si="25"/>
        <v>-0.42976344330784144</v>
      </c>
      <c r="R290" s="9">
        <f t="shared" si="25"/>
        <v>-185718.49440831318</v>
      </c>
      <c r="S290" s="9">
        <f t="shared" si="25"/>
        <v>2411.3285054222797</v>
      </c>
      <c r="T290" s="9">
        <f t="shared" si="25"/>
        <v>2907.9859591291752</v>
      </c>
      <c r="U290" s="9">
        <f t="shared" si="25"/>
        <v>-1343.483563664995</v>
      </c>
      <c r="V290" s="9">
        <f t="shared" si="21"/>
        <v>17055.945435583591</v>
      </c>
      <c r="W290" s="9">
        <f t="shared" si="20"/>
        <v>-3234.1921274787492</v>
      </c>
      <c r="X290" s="9">
        <f t="shared" si="20"/>
        <v>-451.07128223594555</v>
      </c>
      <c r="Y290" s="9">
        <f t="shared" si="20"/>
        <v>-9157.900555494416</v>
      </c>
      <c r="Z290" s="9">
        <f t="shared" si="20"/>
        <v>-167.19161086807662</v>
      </c>
      <c r="AA290" s="20"/>
      <c r="AB290" s="9">
        <v>-331056.53492267377</v>
      </c>
      <c r="AC290" s="9">
        <v>4.3340222796858061</v>
      </c>
      <c r="AD290" s="9">
        <v>3.5039902785042403E-3</v>
      </c>
      <c r="AE290" s="9">
        <v>22188.152279002439</v>
      </c>
      <c r="AF290" s="9">
        <v>289202.47287926089</v>
      </c>
      <c r="AG290" s="9">
        <v>0.2449775023015697</v>
      </c>
      <c r="AH290" s="9">
        <v>28027.434582945087</v>
      </c>
      <c r="AI290" s="9">
        <v>1228.2140513763868</v>
      </c>
      <c r="AJ290" s="9">
        <v>915.74035627590683</v>
      </c>
      <c r="AK290" s="9">
        <v>1247.2461903614155</v>
      </c>
      <c r="AL290" s="9">
        <v>2088.7510341142884</v>
      </c>
      <c r="AM290" s="9">
        <v>2319.0881012285513</v>
      </c>
      <c r="AN290" s="9">
        <v>51.64282454328162</v>
      </c>
      <c r="AO290" s="9">
        <v>4276737.9596656617</v>
      </c>
      <c r="AP290" s="9">
        <v>404454.61659942206</v>
      </c>
      <c r="AQ290" s="9">
        <v>571977.74027594796</v>
      </c>
      <c r="AR290" s="9">
        <v>84038.071708613134</v>
      </c>
      <c r="AS290" s="9">
        <v>14039279.594814431</v>
      </c>
      <c r="AT290" s="9">
        <v>12186.547234101061</v>
      </c>
      <c r="AU290" s="9">
        <v>23537.058508474613</v>
      </c>
      <c r="AV290" s="9">
        <v>73109.91442542804</v>
      </c>
      <c r="AW290" s="9">
        <v>2968.3675245510267</v>
      </c>
      <c r="AX290" s="20"/>
      <c r="AY290" s="9">
        <v>-80222.471974137938</v>
      </c>
      <c r="AZ290" s="9">
        <v>4.3971170098244725</v>
      </c>
      <c r="BA290" s="9">
        <v>3.6608233059819834E-3</v>
      </c>
      <c r="BB290" s="9">
        <v>25682.787001280416</v>
      </c>
      <c r="BC290" s="9">
        <v>315854.48654986604</v>
      </c>
      <c r="BD290" s="9">
        <v>0.25186661859091447</v>
      </c>
      <c r="BE290" s="9">
        <v>29452.539339499217</v>
      </c>
      <c r="BF290" s="9">
        <v>1341.6233357429662</v>
      </c>
      <c r="BG290" s="9">
        <v>975.08382128168364</v>
      </c>
      <c r="BH290" s="9">
        <v>1365.0894771306964</v>
      </c>
      <c r="BI290" s="9">
        <v>2236.0731869450033</v>
      </c>
      <c r="BJ290" s="9">
        <v>2326.0422029662845</v>
      </c>
      <c r="BK290" s="9">
        <v>52.072587986589461</v>
      </c>
      <c r="BL290" s="9">
        <v>4462456.4540739749</v>
      </c>
      <c r="BM290" s="9">
        <v>402043.28809399978</v>
      </c>
      <c r="BN290" s="9">
        <v>569069.75431681878</v>
      </c>
      <c r="BO290" s="9">
        <v>85381.555272278129</v>
      </c>
      <c r="BP290" s="9">
        <v>14022223.649378847</v>
      </c>
      <c r="BQ290" s="9">
        <v>15420.73936157981</v>
      </c>
      <c r="BR290" s="9">
        <v>23988.129790710558</v>
      </c>
      <c r="BS290" s="9">
        <v>82267.814980922456</v>
      </c>
      <c r="BT290" s="9">
        <v>3135.5591354191033</v>
      </c>
      <c r="BU290" s="20"/>
    </row>
    <row r="291" spans="2:73" x14ac:dyDescent="0.2">
      <c r="B291" s="4" t="s">
        <v>33</v>
      </c>
      <c r="C291" s="12">
        <v>4</v>
      </c>
      <c r="D291" s="19"/>
      <c r="E291" s="9">
        <f t="shared" ref="E291:T310" si="26">AB291-AY291</f>
        <v>-287574.93619538529</v>
      </c>
      <c r="F291" s="9">
        <f t="shared" si="26"/>
        <v>-6.7894665875636306E-2</v>
      </c>
      <c r="G291" s="9">
        <f t="shared" si="26"/>
        <v>-1.7165314663938544E-4</v>
      </c>
      <c r="H291" s="9">
        <f t="shared" si="26"/>
        <v>-4215.6074628765637</v>
      </c>
      <c r="I291" s="9">
        <f t="shared" si="26"/>
        <v>-29317.816479769594</v>
      </c>
      <c r="J291" s="9">
        <f t="shared" si="23"/>
        <v>-7.4590604968103325E-3</v>
      </c>
      <c r="K291" s="9">
        <f t="shared" si="23"/>
        <v>-1898.9713049027559</v>
      </c>
      <c r="L291" s="9">
        <f t="shared" si="23"/>
        <v>-134.82420419516325</v>
      </c>
      <c r="M291" s="9">
        <f t="shared" si="23"/>
        <v>-66.994728878986507</v>
      </c>
      <c r="N291" s="9">
        <f t="shared" si="23"/>
        <v>-139.99021696079149</v>
      </c>
      <c r="O291" s="9">
        <f t="shared" si="23"/>
        <v>-163.13164019900023</v>
      </c>
      <c r="P291" s="9">
        <f t="shared" si="25"/>
        <v>-7.3903847955016317</v>
      </c>
      <c r="Q291" s="9">
        <f t="shared" si="25"/>
        <v>-0.42832227491670949</v>
      </c>
      <c r="R291" s="9">
        <f t="shared" si="25"/>
        <v>-212185.19886513148</v>
      </c>
      <c r="S291" s="9">
        <f t="shared" si="25"/>
        <v>3372.5048289968399</v>
      </c>
      <c r="T291" s="9">
        <f t="shared" si="25"/>
        <v>4119.2840554657159</v>
      </c>
      <c r="U291" s="9">
        <f t="shared" si="25"/>
        <v>-1416.8616977563215</v>
      </c>
      <c r="V291" s="9">
        <f t="shared" si="21"/>
        <v>29208.333020884544</v>
      </c>
      <c r="W291" s="9">
        <f t="shared" si="20"/>
        <v>-3370.5209557150665</v>
      </c>
      <c r="X291" s="9">
        <f t="shared" si="20"/>
        <v>-468.13299610552349</v>
      </c>
      <c r="Y291" s="9">
        <f t="shared" si="20"/>
        <v>-10823.677640643378</v>
      </c>
      <c r="Z291" s="9">
        <f t="shared" ref="Z291:Z354" si="27">AW291-BT291</f>
        <v>-177.17683231532419</v>
      </c>
      <c r="AA291" s="20"/>
      <c r="AB291" s="9">
        <v>-394538.23216090252</v>
      </c>
      <c r="AC291" s="9">
        <v>5.7949280138903303</v>
      </c>
      <c r="AD291" s="9">
        <v>4.709444594669928E-3</v>
      </c>
      <c r="AE291" s="9">
        <v>30028.108538830646</v>
      </c>
      <c r="AF291" s="9">
        <v>391821.4989200515</v>
      </c>
      <c r="AG291" s="9">
        <v>0.32836309762440902</v>
      </c>
      <c r="AH291" s="9">
        <v>37371.081147762838</v>
      </c>
      <c r="AI291" s="9">
        <v>1654.0069101287913</v>
      </c>
      <c r="AJ291" s="9">
        <v>1233.1170328299247</v>
      </c>
      <c r="AK291" s="9">
        <v>1680.1290858801372</v>
      </c>
      <c r="AL291" s="9">
        <v>2818.2992757276716</v>
      </c>
      <c r="AM291" s="9">
        <v>3093.9992191595429</v>
      </c>
      <c r="AN291" s="9">
        <v>69.001795040535924</v>
      </c>
      <c r="AO291" s="9">
        <v>5737756.7399001708</v>
      </c>
      <c r="AP291" s="9">
        <v>539430.22228766314</v>
      </c>
      <c r="AQ291" s="9">
        <v>762878.95647789096</v>
      </c>
      <c r="AR291" s="9">
        <v>112425.21199861456</v>
      </c>
      <c r="AS291" s="9">
        <v>18725506.532192677</v>
      </c>
      <c r="AT291" s="9">
        <v>17190.464859724678</v>
      </c>
      <c r="AU291" s="9">
        <v>31516.040058175218</v>
      </c>
      <c r="AV291" s="9">
        <v>98866.742333919858</v>
      </c>
      <c r="AW291" s="9">
        <v>4003.5686815768117</v>
      </c>
      <c r="AX291" s="20"/>
      <c r="AY291" s="9">
        <v>-106963.29596551723</v>
      </c>
      <c r="AZ291" s="9">
        <v>5.8628226797659666</v>
      </c>
      <c r="BA291" s="9">
        <v>4.8810977413093135E-3</v>
      </c>
      <c r="BB291" s="9">
        <v>34243.716001707209</v>
      </c>
      <c r="BC291" s="9">
        <v>421139.31539982109</v>
      </c>
      <c r="BD291" s="9">
        <v>0.33582215812121935</v>
      </c>
      <c r="BE291" s="9">
        <v>39270.052452665594</v>
      </c>
      <c r="BF291" s="9">
        <v>1788.8311143239546</v>
      </c>
      <c r="BG291" s="9">
        <v>1300.1117617089112</v>
      </c>
      <c r="BH291" s="9">
        <v>1820.1193028409286</v>
      </c>
      <c r="BI291" s="9">
        <v>2981.4309159266718</v>
      </c>
      <c r="BJ291" s="9">
        <v>3101.3896039550445</v>
      </c>
      <c r="BK291" s="9">
        <v>69.430117315452634</v>
      </c>
      <c r="BL291" s="9">
        <v>5949941.9387653023</v>
      </c>
      <c r="BM291" s="9">
        <v>536057.7174586663</v>
      </c>
      <c r="BN291" s="9">
        <v>758759.67242242524</v>
      </c>
      <c r="BO291" s="9">
        <v>113842.07369637088</v>
      </c>
      <c r="BP291" s="9">
        <v>18696298.199171793</v>
      </c>
      <c r="BQ291" s="9">
        <v>20560.985815439744</v>
      </c>
      <c r="BR291" s="9">
        <v>31984.173054280742</v>
      </c>
      <c r="BS291" s="9">
        <v>109690.41997456324</v>
      </c>
      <c r="BT291" s="9">
        <v>4180.7455138921359</v>
      </c>
      <c r="BU291" s="20"/>
    </row>
    <row r="292" spans="2:73" x14ac:dyDescent="0.2">
      <c r="B292" s="4" t="s">
        <v>33</v>
      </c>
      <c r="C292" s="12">
        <v>5</v>
      </c>
      <c r="D292" s="19"/>
      <c r="E292" s="9">
        <f t="shared" si="26"/>
        <v>-290020.33548638679</v>
      </c>
      <c r="F292" s="9">
        <f t="shared" si="26"/>
        <v>-7.2689730386616525E-2</v>
      </c>
      <c r="G292" s="9">
        <f t="shared" si="26"/>
        <v>-1.8646202563457268E-4</v>
      </c>
      <c r="H292" s="9">
        <f t="shared" si="26"/>
        <v>-4936.4470032266327</v>
      </c>
      <c r="I292" s="9">
        <f t="shared" si="26"/>
        <v>-31981.753395574866</v>
      </c>
      <c r="J292" s="9">
        <f t="shared" si="23"/>
        <v>-8.0284866262347321E-3</v>
      </c>
      <c r="K292" s="9">
        <f t="shared" si="23"/>
        <v>-2372.8375121168065</v>
      </c>
      <c r="L292" s="9">
        <f t="shared" si="23"/>
        <v>-156.23420642296605</v>
      </c>
      <c r="M292" s="9">
        <f t="shared" si="23"/>
        <v>-74.642352908060957</v>
      </c>
      <c r="N292" s="9">
        <f t="shared" si="23"/>
        <v>-162.13200570810159</v>
      </c>
      <c r="O292" s="9">
        <f t="shared" si="23"/>
        <v>-178.93113584032517</v>
      </c>
      <c r="P292" s="9">
        <f t="shared" si="25"/>
        <v>-7.826102775639356</v>
      </c>
      <c r="Q292" s="9">
        <f t="shared" si="25"/>
        <v>-0.42683767797311134</v>
      </c>
      <c r="R292" s="9">
        <f t="shared" si="25"/>
        <v>-238641.2686688574</v>
      </c>
      <c r="S292" s="9">
        <f t="shared" si="25"/>
        <v>4333.7284525362775</v>
      </c>
      <c r="T292" s="9">
        <f t="shared" si="25"/>
        <v>5330.654856758425</v>
      </c>
      <c r="U292" s="9">
        <f t="shared" si="25"/>
        <v>-1490.1274585717183</v>
      </c>
      <c r="V292" s="9">
        <f t="shared" si="21"/>
        <v>41362.663555912673</v>
      </c>
      <c r="W292" s="9">
        <f t="shared" si="21"/>
        <v>-3506.5672048245833</v>
      </c>
      <c r="X292" s="9">
        <f t="shared" si="21"/>
        <v>-485.15470926459238</v>
      </c>
      <c r="Y292" s="9">
        <f t="shared" si="21"/>
        <v>-12489.038572544072</v>
      </c>
      <c r="Z292" s="9">
        <f t="shared" si="27"/>
        <v>-187.14832689346167</v>
      </c>
      <c r="AA292" s="20"/>
      <c r="AB292" s="9">
        <v>-423724.45544328348</v>
      </c>
      <c r="AC292" s="9">
        <v>7.2558386193208442</v>
      </c>
      <c r="AD292" s="9">
        <v>5.9149101510020657E-3</v>
      </c>
      <c r="AE292" s="9">
        <v>37868.197998907388</v>
      </c>
      <c r="AF292" s="9">
        <v>494442.39085420128</v>
      </c>
      <c r="AG292" s="9">
        <v>0.41174921102528944</v>
      </c>
      <c r="AH292" s="9">
        <v>46714.728053715182</v>
      </c>
      <c r="AI292" s="9">
        <v>2079.8046864819771</v>
      </c>
      <c r="AJ292" s="9">
        <v>1550.4973492280778</v>
      </c>
      <c r="AK292" s="9">
        <v>2113.0171228430586</v>
      </c>
      <c r="AL292" s="9">
        <v>3547.8575090680138</v>
      </c>
      <c r="AM292" s="9">
        <v>3868.9109021681679</v>
      </c>
      <c r="AN292" s="9">
        <v>86.360808966342688</v>
      </c>
      <c r="AO292" s="9">
        <v>7198786.1547877695</v>
      </c>
      <c r="AP292" s="9">
        <v>674405.87527586892</v>
      </c>
      <c r="AQ292" s="9">
        <v>953780.24538479012</v>
      </c>
      <c r="AR292" s="9">
        <v>140812.46466189183</v>
      </c>
      <c r="AS292" s="9">
        <v>23411735.412520651</v>
      </c>
      <c r="AT292" s="9">
        <v>22194.665064475095</v>
      </c>
      <c r="AU292" s="9">
        <v>39495.061608586344</v>
      </c>
      <c r="AV292" s="9">
        <v>124623.98639566005</v>
      </c>
      <c r="AW292" s="9">
        <v>5038.783565471711</v>
      </c>
      <c r="AX292" s="20"/>
      <c r="AY292" s="9">
        <v>-133704.11995689667</v>
      </c>
      <c r="AZ292" s="9">
        <v>7.3285283497074607</v>
      </c>
      <c r="BA292" s="9">
        <v>6.1013721766366383E-3</v>
      </c>
      <c r="BB292" s="9">
        <v>42804.645002134021</v>
      </c>
      <c r="BC292" s="9">
        <v>526424.14424977615</v>
      </c>
      <c r="BD292" s="9">
        <v>0.41977769765152417</v>
      </c>
      <c r="BE292" s="9">
        <v>49087.565565831988</v>
      </c>
      <c r="BF292" s="9">
        <v>2236.0388929049432</v>
      </c>
      <c r="BG292" s="9">
        <v>1625.1397021361388</v>
      </c>
      <c r="BH292" s="9">
        <v>2275.1491285511602</v>
      </c>
      <c r="BI292" s="9">
        <v>3726.7886449083389</v>
      </c>
      <c r="BJ292" s="9">
        <v>3876.7370049438073</v>
      </c>
      <c r="BK292" s="9">
        <v>86.787646644315799</v>
      </c>
      <c r="BL292" s="9">
        <v>7437427.4234566269</v>
      </c>
      <c r="BM292" s="9">
        <v>670072.14682333264</v>
      </c>
      <c r="BN292" s="9">
        <v>948449.59052803169</v>
      </c>
      <c r="BO292" s="9">
        <v>142302.59212046355</v>
      </c>
      <c r="BP292" s="9">
        <v>23370372.748964738</v>
      </c>
      <c r="BQ292" s="9">
        <v>25701.232269299679</v>
      </c>
      <c r="BR292" s="9">
        <v>39980.216317850936</v>
      </c>
      <c r="BS292" s="9">
        <v>137113.02496820412</v>
      </c>
      <c r="BT292" s="9">
        <v>5225.9318923651726</v>
      </c>
      <c r="BU292" s="20"/>
    </row>
    <row r="293" spans="2:73" x14ac:dyDescent="0.2">
      <c r="B293" s="4" t="s">
        <v>33</v>
      </c>
      <c r="C293" s="12">
        <v>6</v>
      </c>
      <c r="D293" s="19"/>
      <c r="E293" s="9">
        <f t="shared" si="26"/>
        <v>795298.79521798971</v>
      </c>
      <c r="F293" s="9">
        <f t="shared" si="26"/>
        <v>1.7510567282841709</v>
      </c>
      <c r="G293" s="9">
        <f t="shared" si="26"/>
        <v>3.1617062136226094E-3</v>
      </c>
      <c r="H293" s="9">
        <f t="shared" si="26"/>
        <v>31889.233023746834</v>
      </c>
      <c r="I293" s="9">
        <f t="shared" si="26"/>
        <v>757990.3969373412</v>
      </c>
      <c r="J293" s="9">
        <f t="shared" si="26"/>
        <v>0.31883649673625447</v>
      </c>
      <c r="K293" s="9">
        <f t="shared" si="26"/>
        <v>78502.59830125497</v>
      </c>
      <c r="L293" s="9">
        <f t="shared" si="26"/>
        <v>1510.6919627003786</v>
      </c>
      <c r="M293" s="9">
        <f t="shared" si="26"/>
        <v>1424.2319720527748</v>
      </c>
      <c r="N293" s="9">
        <f t="shared" si="26"/>
        <v>1570.3929935377978</v>
      </c>
      <c r="O293" s="9">
        <f t="shared" si="26"/>
        <v>2374.8478138900655</v>
      </c>
      <c r="P293" s="9">
        <f t="shared" si="25"/>
        <v>261.5385964152847</v>
      </c>
      <c r="Q293" s="9">
        <f t="shared" si="25"/>
        <v>25.23676140881993</v>
      </c>
      <c r="R293" s="9">
        <f t="shared" si="25"/>
        <v>4858773.7372268196</v>
      </c>
      <c r="S293" s="9">
        <f t="shared" si="25"/>
        <v>7504.3581188821699</v>
      </c>
      <c r="T293" s="9">
        <f t="shared" si="25"/>
        <v>10742.896829412552</v>
      </c>
      <c r="U293" s="9">
        <f t="shared" si="25"/>
        <v>52570.866793128749</v>
      </c>
      <c r="V293" s="9">
        <f t="shared" si="21"/>
        <v>-158948.69170024246</v>
      </c>
      <c r="W293" s="9">
        <f t="shared" si="21"/>
        <v>2487.7528990999635</v>
      </c>
      <c r="X293" s="9">
        <f t="shared" si="21"/>
        <v>-1318.1947933243791</v>
      </c>
      <c r="Y293" s="9">
        <f t="shared" si="21"/>
        <v>171398.14362180958</v>
      </c>
      <c r="Z293" s="9">
        <f t="shared" si="27"/>
        <v>5479.204186974951</v>
      </c>
      <c r="AA293" s="20"/>
      <c r="AB293" s="9">
        <v>634853.85126971384</v>
      </c>
      <c r="AC293" s="9">
        <v>10.545290747933116</v>
      </c>
      <c r="AD293" s="9">
        <v>1.0483352825586576E-2</v>
      </c>
      <c r="AE293" s="9">
        <v>83254.807026307666</v>
      </c>
      <c r="AF293" s="9">
        <v>1389699.3700370733</v>
      </c>
      <c r="AG293" s="9">
        <v>0.82256973391808341</v>
      </c>
      <c r="AH293" s="9">
        <v>137407.6769802534</v>
      </c>
      <c r="AI293" s="9">
        <v>4193.938634186311</v>
      </c>
      <c r="AJ293" s="9">
        <v>3374.3996146161421</v>
      </c>
      <c r="AK293" s="9">
        <v>4300.5719477991906</v>
      </c>
      <c r="AL293" s="9">
        <v>6846.994187780072</v>
      </c>
      <c r="AM293" s="9">
        <v>4913.6230023478538</v>
      </c>
      <c r="AN293" s="9">
        <v>129.38193738199885</v>
      </c>
      <c r="AO293" s="9">
        <v>13783686.645374769</v>
      </c>
      <c r="AP293" s="9">
        <v>811590.93430688174</v>
      </c>
      <c r="AQ293" s="9">
        <v>1148882.4054630501</v>
      </c>
      <c r="AR293" s="9">
        <v>223333.97733768501</v>
      </c>
      <c r="AS293" s="9">
        <v>27885498.607057452</v>
      </c>
      <c r="AT293" s="9">
        <v>33329.231622259584</v>
      </c>
      <c r="AU293" s="9">
        <v>46658.064788096737</v>
      </c>
      <c r="AV293" s="9">
        <v>335933.77358365449</v>
      </c>
      <c r="AW293" s="9">
        <v>11750.322457813158</v>
      </c>
      <c r="AX293" s="20"/>
      <c r="AY293" s="9">
        <v>-160444.94394827588</v>
      </c>
      <c r="AZ293" s="9">
        <v>8.794234019648945</v>
      </c>
      <c r="BA293" s="9">
        <v>7.3216466119639667E-3</v>
      </c>
      <c r="BB293" s="9">
        <v>51365.574002560832</v>
      </c>
      <c r="BC293" s="9">
        <v>631708.97309973207</v>
      </c>
      <c r="BD293" s="9">
        <v>0.50373323718182894</v>
      </c>
      <c r="BE293" s="9">
        <v>58905.078678998434</v>
      </c>
      <c r="BF293" s="9">
        <v>2683.2466714859324</v>
      </c>
      <c r="BG293" s="9">
        <v>1950.1676425633673</v>
      </c>
      <c r="BH293" s="9">
        <v>2730.1789542613928</v>
      </c>
      <c r="BI293" s="9">
        <v>4472.1463738900065</v>
      </c>
      <c r="BJ293" s="9">
        <v>4652.0844059325691</v>
      </c>
      <c r="BK293" s="9">
        <v>104.14517597317892</v>
      </c>
      <c r="BL293" s="9">
        <v>8924912.9081479497</v>
      </c>
      <c r="BM293" s="9">
        <v>804086.57618799957</v>
      </c>
      <c r="BN293" s="9">
        <v>1138139.5086336376</v>
      </c>
      <c r="BO293" s="9">
        <v>170763.11054455626</v>
      </c>
      <c r="BP293" s="9">
        <v>28044447.298757695</v>
      </c>
      <c r="BQ293" s="9">
        <v>30841.47872315962</v>
      </c>
      <c r="BR293" s="9">
        <v>47976.259581421116</v>
      </c>
      <c r="BS293" s="9">
        <v>164535.62996184491</v>
      </c>
      <c r="BT293" s="9">
        <v>6271.1182708382066</v>
      </c>
      <c r="BU293" s="20"/>
    </row>
    <row r="294" spans="2:73" x14ac:dyDescent="0.2">
      <c r="B294" s="4" t="s">
        <v>33</v>
      </c>
      <c r="C294" s="12">
        <v>7</v>
      </c>
      <c r="D294" s="19"/>
      <c r="E294" s="9">
        <f t="shared" si="26"/>
        <v>1030163.4250500804</v>
      </c>
      <c r="F294" s="9">
        <f t="shared" si="26"/>
        <v>2.1274076199186975</v>
      </c>
      <c r="G294" s="9">
        <f t="shared" si="26"/>
        <v>3.802642153797383E-3</v>
      </c>
      <c r="H294" s="9">
        <f t="shared" si="26"/>
        <v>38192.636415068002</v>
      </c>
      <c r="I294" s="9">
        <f t="shared" si="26"/>
        <v>898579.67673806555</v>
      </c>
      <c r="J294" s="9">
        <f t="shared" si="26"/>
        <v>0.37780697769246385</v>
      </c>
      <c r="K294" s="9">
        <f t="shared" si="26"/>
        <v>91649.040638221835</v>
      </c>
      <c r="L294" s="9">
        <f t="shared" si="26"/>
        <v>1800.9566284547786</v>
      </c>
      <c r="M294" s="9">
        <f t="shared" si="26"/>
        <v>1707.7390862914058</v>
      </c>
      <c r="N294" s="9">
        <f t="shared" si="26"/>
        <v>1872.0667946830999</v>
      </c>
      <c r="O294" s="9">
        <f t="shared" si="26"/>
        <v>2875.9745680429105</v>
      </c>
      <c r="P294" s="9">
        <f t="shared" si="25"/>
        <v>331.67389260458185</v>
      </c>
      <c r="Q294" s="9">
        <f t="shared" si="25"/>
        <v>30.756957314503296</v>
      </c>
      <c r="R294" s="9">
        <f t="shared" si="25"/>
        <v>6115640.8328996226</v>
      </c>
      <c r="S294" s="9">
        <f t="shared" si="25"/>
        <v>12991.666930262581</v>
      </c>
      <c r="T294" s="9">
        <f t="shared" si="25"/>
        <v>18611.479168681661</v>
      </c>
      <c r="U294" s="9">
        <f t="shared" si="25"/>
        <v>63436.724571066879</v>
      </c>
      <c r="V294" s="9">
        <f t="shared" si="21"/>
        <v>-32121.274994105101</v>
      </c>
      <c r="W294" s="9">
        <f t="shared" si="21"/>
        <v>4975.0303407616229</v>
      </c>
      <c r="X294" s="9">
        <f t="shared" si="21"/>
        <v>-1013.9166322717501</v>
      </c>
      <c r="Y294" s="9">
        <f t="shared" si="21"/>
        <v>203142.46184318286</v>
      </c>
      <c r="Z294" s="9">
        <f t="shared" si="27"/>
        <v>6520.7178203316143</v>
      </c>
      <c r="AA294" s="20"/>
      <c r="AB294" s="9">
        <v>842977.65711042518</v>
      </c>
      <c r="AC294" s="9">
        <v>12.387347309509138</v>
      </c>
      <c r="AD294" s="9">
        <v>1.2344563201088678E-2</v>
      </c>
      <c r="AE294" s="9">
        <v>98119.139418055653</v>
      </c>
      <c r="AF294" s="9">
        <v>1635573.4786877525</v>
      </c>
      <c r="AG294" s="9">
        <v>0.96549575440459756</v>
      </c>
      <c r="AH294" s="9">
        <v>160371.63243038664</v>
      </c>
      <c r="AI294" s="9">
        <v>4931.4110785216981</v>
      </c>
      <c r="AJ294" s="9">
        <v>3982.9346692820004</v>
      </c>
      <c r="AK294" s="9">
        <v>5057.2755746547255</v>
      </c>
      <c r="AL294" s="9">
        <v>8093.4786709145856</v>
      </c>
      <c r="AM294" s="9">
        <v>5759.1056995259141</v>
      </c>
      <c r="AN294" s="9">
        <v>152.2596626165454</v>
      </c>
      <c r="AO294" s="9">
        <v>16528039.225738904</v>
      </c>
      <c r="AP294" s="9">
        <v>951092.67248292896</v>
      </c>
      <c r="AQ294" s="9">
        <v>1346440.9059079257</v>
      </c>
      <c r="AR294" s="9">
        <v>262660.35353971593</v>
      </c>
      <c r="AS294" s="9">
        <v>32686400.573556539</v>
      </c>
      <c r="AT294" s="9">
        <v>40956.755517781196</v>
      </c>
      <c r="AU294" s="9">
        <v>54958.386212719561</v>
      </c>
      <c r="AV294" s="9">
        <v>395100.69679866865</v>
      </c>
      <c r="AW294" s="9">
        <v>13837.022469642854</v>
      </c>
      <c r="AX294" s="20"/>
      <c r="AY294" s="9">
        <v>-187185.7679396552</v>
      </c>
      <c r="AZ294" s="9">
        <v>10.259939689590441</v>
      </c>
      <c r="BA294" s="9">
        <v>8.5419210472912951E-3</v>
      </c>
      <c r="BB294" s="9">
        <v>59926.503002987651</v>
      </c>
      <c r="BC294" s="9">
        <v>736993.80194968695</v>
      </c>
      <c r="BD294" s="9">
        <v>0.58768877671213371</v>
      </c>
      <c r="BE294" s="9">
        <v>68722.591792164807</v>
      </c>
      <c r="BF294" s="9">
        <v>3130.4544500669194</v>
      </c>
      <c r="BG294" s="9">
        <v>2275.1955829905946</v>
      </c>
      <c r="BH294" s="9">
        <v>3185.2087799716255</v>
      </c>
      <c r="BI294" s="9">
        <v>5217.5041028716751</v>
      </c>
      <c r="BJ294" s="9">
        <v>5427.4318069213323</v>
      </c>
      <c r="BK294" s="9">
        <v>121.5027053020421</v>
      </c>
      <c r="BL294" s="9">
        <v>10412398.392839281</v>
      </c>
      <c r="BM294" s="9">
        <v>938101.00555266638</v>
      </c>
      <c r="BN294" s="9">
        <v>1327829.426739244</v>
      </c>
      <c r="BO294" s="9">
        <v>199223.62896864905</v>
      </c>
      <c r="BP294" s="9">
        <v>32718521.848550644</v>
      </c>
      <c r="BQ294" s="9">
        <v>35981.725177019573</v>
      </c>
      <c r="BR294" s="9">
        <v>55972.302844991311</v>
      </c>
      <c r="BS294" s="9">
        <v>191958.23495548579</v>
      </c>
      <c r="BT294" s="9">
        <v>7316.3046493112397</v>
      </c>
      <c r="BU294" s="20"/>
    </row>
    <row r="295" spans="2:73" x14ac:dyDescent="0.2">
      <c r="B295" s="4" t="s">
        <v>33</v>
      </c>
      <c r="C295" s="12">
        <v>8</v>
      </c>
      <c r="D295" s="19"/>
      <c r="E295" s="9">
        <f t="shared" si="26"/>
        <v>1230732.5809282842</v>
      </c>
      <c r="F295" s="9">
        <f t="shared" si="26"/>
        <v>2.5037375262122179</v>
      </c>
      <c r="G295" s="9">
        <f t="shared" si="26"/>
        <v>4.4435486868301417E-3</v>
      </c>
      <c r="H295" s="9">
        <f t="shared" si="26"/>
        <v>44495.80431332915</v>
      </c>
      <c r="I295" s="9">
        <f t="shared" si="26"/>
        <v>1039165.4849247885</v>
      </c>
      <c r="J295" s="9">
        <f t="shared" si="26"/>
        <v>0.43677599573167247</v>
      </c>
      <c r="K295" s="9">
        <f t="shared" si="26"/>
        <v>104795.47351500666</v>
      </c>
      <c r="L295" s="9">
        <f t="shared" si="26"/>
        <v>2091.2110127671726</v>
      </c>
      <c r="M295" s="9">
        <f t="shared" si="26"/>
        <v>1991.2348569870355</v>
      </c>
      <c r="N295" s="9">
        <f t="shared" si="26"/>
        <v>2173.7299595503969</v>
      </c>
      <c r="O295" s="9">
        <f t="shared" si="26"/>
        <v>3377.0732929367505</v>
      </c>
      <c r="P295" s="9">
        <f t="shared" si="25"/>
        <v>401.80257897038337</v>
      </c>
      <c r="Q295" s="9">
        <f t="shared" si="25"/>
        <v>36.276803653426555</v>
      </c>
      <c r="R295" s="9">
        <f t="shared" si="25"/>
        <v>7372381.3893024251</v>
      </c>
      <c r="S295" s="9">
        <f t="shared" si="25"/>
        <v>18477.895791843301</v>
      </c>
      <c r="T295" s="9">
        <f t="shared" si="25"/>
        <v>26478.512822549557</v>
      </c>
      <c r="U295" s="9">
        <f t="shared" si="25"/>
        <v>74302.118532504886</v>
      </c>
      <c r="V295" s="9">
        <f t="shared" si="21"/>
        <v>94666.608733020723</v>
      </c>
      <c r="W295" s="9">
        <f t="shared" si="21"/>
        <v>7461.7238721333051</v>
      </c>
      <c r="X295" s="9">
        <f t="shared" si="21"/>
        <v>-709.7533185991706</v>
      </c>
      <c r="Y295" s="9">
        <f t="shared" si="21"/>
        <v>234886.01892074605</v>
      </c>
      <c r="Z295" s="9">
        <f t="shared" si="27"/>
        <v>7562.2012451332703</v>
      </c>
      <c r="AA295" s="20"/>
      <c r="AB295" s="9">
        <v>1016805.9889972499</v>
      </c>
      <c r="AC295" s="9">
        <v>14.229382885744151</v>
      </c>
      <c r="AD295" s="9">
        <v>1.4205744169448769E-2</v>
      </c>
      <c r="AE295" s="9">
        <v>112983.23631674357</v>
      </c>
      <c r="AF295" s="9">
        <v>1881444.1157244307</v>
      </c>
      <c r="AG295" s="9">
        <v>1.1084203119741112</v>
      </c>
      <c r="AH295" s="9">
        <v>183335.57842033784</v>
      </c>
      <c r="AI295" s="9">
        <v>5668.8732414150818</v>
      </c>
      <c r="AJ295" s="9">
        <v>4591.458380404858</v>
      </c>
      <c r="AK295" s="9">
        <v>5813.9685652322542</v>
      </c>
      <c r="AL295" s="9">
        <v>9339.9351247900941</v>
      </c>
      <c r="AM295" s="9">
        <v>6604.5817868804725</v>
      </c>
      <c r="AN295" s="9">
        <v>175.13703828433182</v>
      </c>
      <c r="AO295" s="9">
        <v>19272265.26683303</v>
      </c>
      <c r="AP295" s="9">
        <v>1090593.3307091759</v>
      </c>
      <c r="AQ295" s="9">
        <v>1543997.8576674</v>
      </c>
      <c r="AR295" s="9">
        <v>301986.26592524664</v>
      </c>
      <c r="AS295" s="9">
        <v>37487263.007076606</v>
      </c>
      <c r="AT295" s="9">
        <v>48583.695503012794</v>
      </c>
      <c r="AU295" s="9">
        <v>63258.592789962313</v>
      </c>
      <c r="AV295" s="9">
        <v>454266.85886987252</v>
      </c>
      <c r="AW295" s="9">
        <v>15923.692272917542</v>
      </c>
      <c r="AX295" s="20"/>
      <c r="AY295" s="9">
        <v>-213926.59193103446</v>
      </c>
      <c r="AZ295" s="9">
        <v>11.725645359531933</v>
      </c>
      <c r="BA295" s="9">
        <v>9.7621954826186269E-3</v>
      </c>
      <c r="BB295" s="9">
        <v>68487.432003414418</v>
      </c>
      <c r="BC295" s="9">
        <v>842278.63079964218</v>
      </c>
      <c r="BD295" s="9">
        <v>0.6716443162424387</v>
      </c>
      <c r="BE295" s="9">
        <v>78540.104905331187</v>
      </c>
      <c r="BF295" s="9">
        <v>3577.6622286479092</v>
      </c>
      <c r="BG295" s="9">
        <v>2600.2235234178224</v>
      </c>
      <c r="BH295" s="9">
        <v>3640.2386056818573</v>
      </c>
      <c r="BI295" s="9">
        <v>5962.8618318533436</v>
      </c>
      <c r="BJ295" s="9">
        <v>6202.7792079100891</v>
      </c>
      <c r="BK295" s="9">
        <v>138.86023463090527</v>
      </c>
      <c r="BL295" s="9">
        <v>11899883.877530605</v>
      </c>
      <c r="BM295" s="9">
        <v>1072115.4349173326</v>
      </c>
      <c r="BN295" s="9">
        <v>1517519.3448448505</v>
      </c>
      <c r="BO295" s="9">
        <v>227684.14739274175</v>
      </c>
      <c r="BP295" s="9">
        <v>37392596.398343585</v>
      </c>
      <c r="BQ295" s="9">
        <v>41121.971630879489</v>
      </c>
      <c r="BR295" s="9">
        <v>63968.346108561484</v>
      </c>
      <c r="BS295" s="9">
        <v>219380.83994912647</v>
      </c>
      <c r="BT295" s="9">
        <v>8361.4910277842719</v>
      </c>
      <c r="BU295" s="20"/>
    </row>
    <row r="296" spans="2:73" x14ac:dyDescent="0.2">
      <c r="B296" s="4" t="s">
        <v>33</v>
      </c>
      <c r="C296" s="12">
        <v>9</v>
      </c>
      <c r="D296" s="19"/>
      <c r="E296" s="9">
        <f t="shared" si="26"/>
        <v>1482435.6786377742</v>
      </c>
      <c r="F296" s="9">
        <f t="shared" si="26"/>
        <v>2.8673184727232268</v>
      </c>
      <c r="G296" s="9">
        <f t="shared" si="26"/>
        <v>5.05522459423699E-3</v>
      </c>
      <c r="H296" s="9">
        <f t="shared" si="26"/>
        <v>50510.98489201731</v>
      </c>
      <c r="I296" s="9">
        <f t="shared" si="26"/>
        <v>1172721.4858422237</v>
      </c>
      <c r="J296" s="9">
        <f t="shared" si="26"/>
        <v>0.49269219162683298</v>
      </c>
      <c r="K296" s="9">
        <f t="shared" si="26"/>
        <v>117094.06003046357</v>
      </c>
      <c r="L296" s="9">
        <f t="shared" si="26"/>
        <v>2364.8396383604431</v>
      </c>
      <c r="M296" s="9">
        <f t="shared" si="26"/>
        <v>2262.7487112466838</v>
      </c>
      <c r="N296" s="9">
        <f t="shared" si="26"/>
        <v>2458.2099939227969</v>
      </c>
      <c r="O296" s="9">
        <f t="shared" si="26"/>
        <v>3854.5793954263554</v>
      </c>
      <c r="P296" s="9">
        <f t="shared" si="25"/>
        <v>471.03317442338812</v>
      </c>
      <c r="Q296" s="9">
        <f t="shared" si="25"/>
        <v>41.562643043401351</v>
      </c>
      <c r="R296" s="9">
        <f t="shared" si="25"/>
        <v>8567218.177724164</v>
      </c>
      <c r="S296" s="9">
        <f t="shared" si="25"/>
        <v>24185.303714591544</v>
      </c>
      <c r="T296" s="9">
        <f t="shared" si="25"/>
        <v>34654.186094572069</v>
      </c>
      <c r="U296" s="9">
        <f t="shared" si="25"/>
        <v>84914.29125625451</v>
      </c>
      <c r="V296" s="9">
        <f t="shared" si="25"/>
        <v>231398.93232052773</v>
      </c>
      <c r="W296" s="9">
        <f t="shared" si="25"/>
        <v>9881.7438667330571</v>
      </c>
      <c r="X296" s="9">
        <f t="shared" si="25"/>
        <v>-312.89973529927374</v>
      </c>
      <c r="Y296" s="9">
        <f t="shared" si="25"/>
        <v>265000.58437345573</v>
      </c>
      <c r="Z296" s="9">
        <f t="shared" si="27"/>
        <v>8558.4713125087437</v>
      </c>
      <c r="AA296" s="20"/>
      <c r="AB296" s="9">
        <v>1241768.2627153601</v>
      </c>
      <c r="AC296" s="9">
        <v>16.058669502196658</v>
      </c>
      <c r="AD296" s="9">
        <v>1.6037694512182957E-2</v>
      </c>
      <c r="AE296" s="9">
        <v>127559.34589585861</v>
      </c>
      <c r="AF296" s="9">
        <v>2120284.945491822</v>
      </c>
      <c r="AG296" s="9">
        <v>1.2482920473995769</v>
      </c>
      <c r="AH296" s="9">
        <v>205451.67804896124</v>
      </c>
      <c r="AI296" s="9">
        <v>6389.7096455893443</v>
      </c>
      <c r="AJ296" s="9">
        <v>5188.0001750917354</v>
      </c>
      <c r="AK296" s="9">
        <v>6553.4784253148891</v>
      </c>
      <c r="AL296" s="9">
        <v>10562.798956261371</v>
      </c>
      <c r="AM296" s="9">
        <v>7449.1597833222486</v>
      </c>
      <c r="AN296" s="9">
        <v>197.78040700316984</v>
      </c>
      <c r="AO296" s="9">
        <v>21954587.539946109</v>
      </c>
      <c r="AP296" s="9">
        <v>1230315.1679965914</v>
      </c>
      <c r="AQ296" s="9">
        <v>1741863.4490450311</v>
      </c>
      <c r="AR296" s="9">
        <v>341058.95707308908</v>
      </c>
      <c r="AS296" s="9">
        <v>42298069.880457073</v>
      </c>
      <c r="AT296" s="9">
        <v>56143.961951472535</v>
      </c>
      <c r="AU296" s="9">
        <v>71651.489636832426</v>
      </c>
      <c r="AV296" s="9">
        <v>511804.02931622334</v>
      </c>
      <c r="AW296" s="9">
        <v>17965.148718766057</v>
      </c>
      <c r="AX296" s="20"/>
      <c r="AY296" s="9">
        <v>-240667.41592241407</v>
      </c>
      <c r="AZ296" s="9">
        <v>13.191351029473431</v>
      </c>
      <c r="BA296" s="9">
        <v>1.0982469917945967E-2</v>
      </c>
      <c r="BB296" s="9">
        <v>77048.361003841303</v>
      </c>
      <c r="BC296" s="9">
        <v>947563.45964959823</v>
      </c>
      <c r="BD296" s="9">
        <v>0.75559985577274391</v>
      </c>
      <c r="BE296" s="9">
        <v>88357.618018497669</v>
      </c>
      <c r="BF296" s="9">
        <v>4024.8700072289012</v>
      </c>
      <c r="BG296" s="9">
        <v>2925.2514638450516</v>
      </c>
      <c r="BH296" s="9">
        <v>4095.2684313920922</v>
      </c>
      <c r="BI296" s="9">
        <v>6708.2195608350157</v>
      </c>
      <c r="BJ296" s="9">
        <v>6978.1266088988605</v>
      </c>
      <c r="BK296" s="9">
        <v>156.21776395976849</v>
      </c>
      <c r="BL296" s="9">
        <v>13387369.362221945</v>
      </c>
      <c r="BM296" s="9">
        <v>1206129.8642819999</v>
      </c>
      <c r="BN296" s="9">
        <v>1707209.262950459</v>
      </c>
      <c r="BO296" s="9">
        <v>256144.66581683457</v>
      </c>
      <c r="BP296" s="9">
        <v>42066670.948136546</v>
      </c>
      <c r="BQ296" s="9">
        <v>46262.218084739477</v>
      </c>
      <c r="BR296" s="9">
        <v>71964.3893721317</v>
      </c>
      <c r="BS296" s="9">
        <v>246803.44494276762</v>
      </c>
      <c r="BT296" s="9">
        <v>9406.6774062573131</v>
      </c>
      <c r="BU296" s="20"/>
    </row>
    <row r="297" spans="2:73" x14ac:dyDescent="0.2">
      <c r="B297" s="4" t="s">
        <v>33</v>
      </c>
      <c r="C297" s="12">
        <v>10</v>
      </c>
      <c r="D297" s="19"/>
      <c r="E297" s="9">
        <f t="shared" si="26"/>
        <v>1700461.8405924649</v>
      </c>
      <c r="F297" s="9">
        <f t="shared" si="26"/>
        <v>3.2688867306402614</v>
      </c>
      <c r="G297" s="9">
        <f t="shared" si="26"/>
        <v>5.7390594980376748E-3</v>
      </c>
      <c r="H297" s="9">
        <f t="shared" si="26"/>
        <v>57276.749837911382</v>
      </c>
      <c r="I297" s="9">
        <f t="shared" si="26"/>
        <v>1322640.9424872356</v>
      </c>
      <c r="J297" s="9">
        <f t="shared" si="26"/>
        <v>0.55553316047709</v>
      </c>
      <c r="K297" s="9">
        <f t="shared" si="26"/>
        <v>131115.03782875821</v>
      </c>
      <c r="L297" s="9">
        <f t="shared" si="26"/>
        <v>2675.3352553339628</v>
      </c>
      <c r="M297" s="9">
        <f t="shared" si="26"/>
        <v>2565.3671451712898</v>
      </c>
      <c r="N297" s="9">
        <f t="shared" si="26"/>
        <v>2780.9086890629951</v>
      </c>
      <c r="O297" s="9">
        <f t="shared" si="26"/>
        <v>4389.4764067334327</v>
      </c>
      <c r="P297" s="9">
        <f t="shared" si="25"/>
        <v>545.93183027547002</v>
      </c>
      <c r="Q297" s="9">
        <f t="shared" si="25"/>
        <v>47.444278773033034</v>
      </c>
      <c r="R297" s="9">
        <f t="shared" si="25"/>
        <v>9907598.1583780162</v>
      </c>
      <c r="S297" s="9">
        <f t="shared" si="25"/>
        <v>29996.756164803635</v>
      </c>
      <c r="T297" s="9">
        <f t="shared" si="25"/>
        <v>42998.449265684932</v>
      </c>
      <c r="U297" s="9">
        <f t="shared" si="25"/>
        <v>96511.450046880986</v>
      </c>
      <c r="V297" s="9">
        <f t="shared" si="25"/>
        <v>366729.76816622913</v>
      </c>
      <c r="W297" s="9">
        <f t="shared" si="25"/>
        <v>12543.688305166579</v>
      </c>
      <c r="X297" s="9">
        <f t="shared" si="25"/>
        <v>19.626958625987754</v>
      </c>
      <c r="Y297" s="9">
        <f t="shared" si="25"/>
        <v>298922.83794468228</v>
      </c>
      <c r="Z297" s="9">
        <f t="shared" si="27"/>
        <v>9668.8577157915825</v>
      </c>
      <c r="AA297" s="20"/>
      <c r="AB297" s="9">
        <v>1433053.6006786714</v>
      </c>
      <c r="AC297" s="9">
        <v>17.925943430055188</v>
      </c>
      <c r="AD297" s="9">
        <v>1.7941803851310958E-2</v>
      </c>
      <c r="AE297" s="9">
        <v>142886.03984217945</v>
      </c>
      <c r="AF297" s="9">
        <v>2375489.2309867884</v>
      </c>
      <c r="AG297" s="9">
        <v>1.3950885557801389</v>
      </c>
      <c r="AH297" s="9">
        <v>229290.16896042228</v>
      </c>
      <c r="AI297" s="9">
        <v>7147.4130411438509</v>
      </c>
      <c r="AJ297" s="9">
        <v>5815.6465494435697</v>
      </c>
      <c r="AK297" s="9">
        <v>7331.2069461653173</v>
      </c>
      <c r="AL297" s="9">
        <v>11843.053696550118</v>
      </c>
      <c r="AM297" s="9">
        <v>8299.40584016309</v>
      </c>
      <c r="AN297" s="9">
        <v>221.01957206166475</v>
      </c>
      <c r="AO297" s="9">
        <v>24782453.005291276</v>
      </c>
      <c r="AP297" s="9">
        <v>1370141.0498114696</v>
      </c>
      <c r="AQ297" s="9">
        <v>1939897.6303217502</v>
      </c>
      <c r="AR297" s="9">
        <v>381116.63428780832</v>
      </c>
      <c r="AS297" s="9">
        <v>47107475.266095743</v>
      </c>
      <c r="AT297" s="9">
        <v>63946.152843765958</v>
      </c>
      <c r="AU297" s="9">
        <v>79980.059594327889</v>
      </c>
      <c r="AV297" s="9">
        <v>573148.88788109063</v>
      </c>
      <c r="AW297" s="9">
        <v>20120.72150052193</v>
      </c>
      <c r="AX297" s="20"/>
      <c r="AY297" s="9">
        <v>-267408.2399137934</v>
      </c>
      <c r="AZ297" s="9">
        <v>14.657056699414927</v>
      </c>
      <c r="BA297" s="9">
        <v>1.2202744353273284E-2</v>
      </c>
      <c r="BB297" s="9">
        <v>85609.29000426807</v>
      </c>
      <c r="BC297" s="9">
        <v>1052848.2884995528</v>
      </c>
      <c r="BD297" s="9">
        <v>0.8395553953030489</v>
      </c>
      <c r="BE297" s="9">
        <v>98175.131131664064</v>
      </c>
      <c r="BF297" s="9">
        <v>4472.0777858098882</v>
      </c>
      <c r="BG297" s="9">
        <v>3250.2794042722799</v>
      </c>
      <c r="BH297" s="9">
        <v>4550.2982571023222</v>
      </c>
      <c r="BI297" s="9">
        <v>7453.5772898166852</v>
      </c>
      <c r="BJ297" s="9">
        <v>7753.47400988762</v>
      </c>
      <c r="BK297" s="9">
        <v>173.57529328863171</v>
      </c>
      <c r="BL297" s="9">
        <v>14874854.846913259</v>
      </c>
      <c r="BM297" s="9">
        <v>1340144.293646666</v>
      </c>
      <c r="BN297" s="9">
        <v>1896899.1810560653</v>
      </c>
      <c r="BO297" s="9">
        <v>284605.18424092734</v>
      </c>
      <c r="BP297" s="9">
        <v>46740745.497929513</v>
      </c>
      <c r="BQ297" s="9">
        <v>51402.464538599379</v>
      </c>
      <c r="BR297" s="9">
        <v>79960.432635701902</v>
      </c>
      <c r="BS297" s="9">
        <v>274226.04993640835</v>
      </c>
      <c r="BT297" s="9">
        <v>10451.863784730347</v>
      </c>
      <c r="BU297" s="20"/>
    </row>
    <row r="298" spans="2:73" x14ac:dyDescent="0.2">
      <c r="B298" s="4" t="s">
        <v>33</v>
      </c>
      <c r="C298" s="12">
        <v>11</v>
      </c>
      <c r="D298" s="19"/>
      <c r="E298" s="9">
        <f t="shared" si="26"/>
        <v>1935326.4704245708</v>
      </c>
      <c r="F298" s="9">
        <f t="shared" si="26"/>
        <v>3.6452376222749052</v>
      </c>
      <c r="G298" s="9">
        <f t="shared" si="26"/>
        <v>6.3799954382125455E-3</v>
      </c>
      <c r="H298" s="9">
        <f t="shared" si="26"/>
        <v>63580.15322923343</v>
      </c>
      <c r="I298" s="9">
        <f t="shared" si="26"/>
        <v>1463230.2222879734</v>
      </c>
      <c r="J298" s="9">
        <f t="shared" si="26"/>
        <v>0.61450364143330805</v>
      </c>
      <c r="K298" s="9">
        <f t="shared" si="26"/>
        <v>144261.48016572633</v>
      </c>
      <c r="L298" s="9">
        <f t="shared" si="26"/>
        <v>2965.5999210884047</v>
      </c>
      <c r="M298" s="9">
        <f t="shared" si="26"/>
        <v>2848.8742594099572</v>
      </c>
      <c r="N298" s="9">
        <f t="shared" si="26"/>
        <v>3082.5824902083423</v>
      </c>
      <c r="O298" s="9">
        <f t="shared" si="26"/>
        <v>4890.6031608863486</v>
      </c>
      <c r="P298" s="9">
        <f t="shared" si="25"/>
        <v>616.06712646481901</v>
      </c>
      <c r="Q298" s="9">
        <f t="shared" si="25"/>
        <v>52.96447467871775</v>
      </c>
      <c r="R298" s="9">
        <f t="shared" si="25"/>
        <v>11164465.254050979</v>
      </c>
      <c r="S298" s="9">
        <f t="shared" si="25"/>
        <v>35484.064976191148</v>
      </c>
      <c r="T298" s="9">
        <f t="shared" si="25"/>
        <v>50867.03160496545</v>
      </c>
      <c r="U298" s="9">
        <f t="shared" si="25"/>
        <v>107377.30782482133</v>
      </c>
      <c r="V298" s="9">
        <f t="shared" si="25"/>
        <v>493557.18487262726</v>
      </c>
      <c r="W298" s="9">
        <f t="shared" si="25"/>
        <v>15030.965746828697</v>
      </c>
      <c r="X298" s="9">
        <f t="shared" si="25"/>
        <v>323.90511967912607</v>
      </c>
      <c r="Y298" s="9">
        <f t="shared" si="25"/>
        <v>330667.1561660592</v>
      </c>
      <c r="Z298" s="9">
        <f t="shared" si="27"/>
        <v>10710.371349148363</v>
      </c>
      <c r="AA298" s="20"/>
      <c r="AB298" s="9">
        <v>1641177.4065193986</v>
      </c>
      <c r="AC298" s="9">
        <v>19.767999991631321</v>
      </c>
      <c r="AD298" s="9">
        <v>1.9803014226813163E-2</v>
      </c>
      <c r="AE298" s="9">
        <v>157750.37223392833</v>
      </c>
      <c r="AF298" s="9">
        <v>2621363.3396374821</v>
      </c>
      <c r="AG298" s="9">
        <v>1.5380145762666613</v>
      </c>
      <c r="AH298" s="9">
        <v>252254.12441055686</v>
      </c>
      <c r="AI298" s="9">
        <v>7884.8854854792808</v>
      </c>
      <c r="AJ298" s="9">
        <v>6424.1816041094635</v>
      </c>
      <c r="AK298" s="9">
        <v>8087.9105730208967</v>
      </c>
      <c r="AL298" s="9">
        <v>13089.538179684701</v>
      </c>
      <c r="AM298" s="9">
        <v>9144.8885373411977</v>
      </c>
      <c r="AN298" s="9">
        <v>243.89729729621254</v>
      </c>
      <c r="AO298" s="9">
        <v>27526805.58565557</v>
      </c>
      <c r="AP298" s="9">
        <v>1509642.7879875244</v>
      </c>
      <c r="AQ298" s="9">
        <v>2137456.1307666367</v>
      </c>
      <c r="AR298" s="9">
        <v>420443.01048984146</v>
      </c>
      <c r="AS298" s="9">
        <v>51908377.232595101</v>
      </c>
      <c r="AT298" s="9">
        <v>71573.676739288028</v>
      </c>
      <c r="AU298" s="9">
        <v>88280.381018951186</v>
      </c>
      <c r="AV298" s="9">
        <v>632315.81109610829</v>
      </c>
      <c r="AW298" s="9">
        <v>22207.421512351746</v>
      </c>
      <c r="AX298" s="20"/>
      <c r="AY298" s="9">
        <v>-294149.06390517234</v>
      </c>
      <c r="AZ298" s="9">
        <v>16.122762369356415</v>
      </c>
      <c r="BA298" s="9">
        <v>1.3423018788600617E-2</v>
      </c>
      <c r="BB298" s="9">
        <v>94170.219004694896</v>
      </c>
      <c r="BC298" s="9">
        <v>1158133.1173495087</v>
      </c>
      <c r="BD298" s="9">
        <v>0.92351093483335323</v>
      </c>
      <c r="BE298" s="9">
        <v>107992.64424483052</v>
      </c>
      <c r="BF298" s="9">
        <v>4919.2855643908761</v>
      </c>
      <c r="BG298" s="9">
        <v>3575.3073446995063</v>
      </c>
      <c r="BH298" s="9">
        <v>5005.3280828125544</v>
      </c>
      <c r="BI298" s="9">
        <v>8198.9350187983528</v>
      </c>
      <c r="BJ298" s="9">
        <v>8528.8214108763786</v>
      </c>
      <c r="BK298" s="9">
        <v>190.93282261749479</v>
      </c>
      <c r="BL298" s="9">
        <v>16362340.331604591</v>
      </c>
      <c r="BM298" s="9">
        <v>1474158.7230113333</v>
      </c>
      <c r="BN298" s="9">
        <v>2086589.0991616712</v>
      </c>
      <c r="BO298" s="9">
        <v>313065.70266502013</v>
      </c>
      <c r="BP298" s="9">
        <v>51414820.047722474</v>
      </c>
      <c r="BQ298" s="9">
        <v>56542.710992459331</v>
      </c>
      <c r="BR298" s="9">
        <v>87956.47589927206</v>
      </c>
      <c r="BS298" s="9">
        <v>301648.65493004909</v>
      </c>
      <c r="BT298" s="9">
        <v>11497.050163203383</v>
      </c>
      <c r="BU298" s="20"/>
    </row>
    <row r="299" spans="2:73" x14ac:dyDescent="0.2">
      <c r="B299" s="4" t="s">
        <v>33</v>
      </c>
      <c r="C299" s="12">
        <v>12</v>
      </c>
      <c r="D299" s="19"/>
      <c r="E299" s="9">
        <f t="shared" si="26"/>
        <v>2135895.6263027578</v>
      </c>
      <c r="F299" s="9">
        <f t="shared" si="26"/>
        <v>4.0215675285683119</v>
      </c>
      <c r="G299" s="9">
        <f t="shared" si="26"/>
        <v>7.0209019712452071E-3</v>
      </c>
      <c r="H299" s="9">
        <f t="shared" si="26"/>
        <v>69883.321127493589</v>
      </c>
      <c r="I299" s="9">
        <f t="shared" si="26"/>
        <v>1603816.0304746798</v>
      </c>
      <c r="J299" s="9">
        <f t="shared" si="26"/>
        <v>0.67347265947250778</v>
      </c>
      <c r="K299" s="9">
        <f t="shared" si="26"/>
        <v>157407.91304250958</v>
      </c>
      <c r="L299" s="9">
        <f t="shared" si="26"/>
        <v>3255.8543054007487</v>
      </c>
      <c r="M299" s="9">
        <f t="shared" si="26"/>
        <v>3132.3700301055469</v>
      </c>
      <c r="N299" s="9">
        <f t="shared" si="26"/>
        <v>3384.2456550755887</v>
      </c>
      <c r="O299" s="9">
        <f t="shared" si="26"/>
        <v>5391.7018857801158</v>
      </c>
      <c r="P299" s="9">
        <f t="shared" si="25"/>
        <v>686.19581283056141</v>
      </c>
      <c r="Q299" s="9">
        <f t="shared" si="25"/>
        <v>58.484321017639502</v>
      </c>
      <c r="R299" s="9">
        <f t="shared" si="25"/>
        <v>12421205.810453616</v>
      </c>
      <c r="S299" s="9">
        <f t="shared" si="25"/>
        <v>40970.293837762903</v>
      </c>
      <c r="T299" s="9">
        <f t="shared" si="25"/>
        <v>58734.06525882287</v>
      </c>
      <c r="U299" s="9">
        <f t="shared" si="25"/>
        <v>118242.70178625704</v>
      </c>
      <c r="V299" s="9">
        <f t="shared" si="25"/>
        <v>620345.06859946251</v>
      </c>
      <c r="W299" s="9">
        <f t="shared" si="25"/>
        <v>17517.659278199848</v>
      </c>
      <c r="X299" s="9">
        <f t="shared" si="25"/>
        <v>628.06843335113081</v>
      </c>
      <c r="Y299" s="9">
        <f t="shared" si="25"/>
        <v>362410.71324361843</v>
      </c>
      <c r="Z299" s="9">
        <f t="shared" si="27"/>
        <v>11751.854773949883</v>
      </c>
      <c r="AA299" s="20"/>
      <c r="AB299" s="9">
        <v>1815005.738406206</v>
      </c>
      <c r="AC299" s="9">
        <v>21.610035567866216</v>
      </c>
      <c r="AD299" s="9">
        <v>2.1664195195173142E-2</v>
      </c>
      <c r="AE299" s="9">
        <v>172614.46913261528</v>
      </c>
      <c r="AF299" s="9">
        <v>2867233.9766741442</v>
      </c>
      <c r="AG299" s="9">
        <v>1.6809391338361659</v>
      </c>
      <c r="AH299" s="9">
        <v>275218.07040050649</v>
      </c>
      <c r="AI299" s="9">
        <v>8622.3476483726154</v>
      </c>
      <c r="AJ299" s="9">
        <v>7032.7053152322815</v>
      </c>
      <c r="AK299" s="9">
        <v>8844.6035635983771</v>
      </c>
      <c r="AL299" s="9">
        <v>14335.994633560131</v>
      </c>
      <c r="AM299" s="9">
        <v>9990.3646246957032</v>
      </c>
      <c r="AN299" s="9">
        <v>266.77467296399749</v>
      </c>
      <c r="AO299" s="9">
        <v>30271031.626749523</v>
      </c>
      <c r="AP299" s="9">
        <v>1649143.4462137623</v>
      </c>
      <c r="AQ299" s="9">
        <v>2335013.0825260989</v>
      </c>
      <c r="AR299" s="9">
        <v>459768.92287536967</v>
      </c>
      <c r="AS299" s="9">
        <v>56709239.666114867</v>
      </c>
      <c r="AT299" s="9">
        <v>79200.616724519103</v>
      </c>
      <c r="AU299" s="9">
        <v>96580.587596193422</v>
      </c>
      <c r="AV299" s="9">
        <v>691481.97316730837</v>
      </c>
      <c r="AW299" s="9">
        <v>24294.091315626301</v>
      </c>
      <c r="AX299" s="20"/>
      <c r="AY299" s="9">
        <v>-320889.88789655187</v>
      </c>
      <c r="AZ299" s="9">
        <v>17.588468039297904</v>
      </c>
      <c r="BA299" s="9">
        <v>1.4643293223927935E-2</v>
      </c>
      <c r="BB299" s="9">
        <v>102731.14800512169</v>
      </c>
      <c r="BC299" s="9">
        <v>1263417.9461994644</v>
      </c>
      <c r="BD299" s="9">
        <v>1.0074664743636581</v>
      </c>
      <c r="BE299" s="9">
        <v>117810.15735799693</v>
      </c>
      <c r="BF299" s="9">
        <v>5366.4933429718667</v>
      </c>
      <c r="BG299" s="9">
        <v>3900.3352851267346</v>
      </c>
      <c r="BH299" s="9">
        <v>5460.3579085227884</v>
      </c>
      <c r="BI299" s="9">
        <v>8944.2927477800149</v>
      </c>
      <c r="BJ299" s="9">
        <v>9304.1688118651418</v>
      </c>
      <c r="BK299" s="9">
        <v>208.29035194635799</v>
      </c>
      <c r="BL299" s="9">
        <v>17849825.816295907</v>
      </c>
      <c r="BM299" s="9">
        <v>1608173.1523759994</v>
      </c>
      <c r="BN299" s="9">
        <v>2276279.0172672761</v>
      </c>
      <c r="BO299" s="9">
        <v>341526.22108911263</v>
      </c>
      <c r="BP299" s="9">
        <v>56088894.597515404</v>
      </c>
      <c r="BQ299" s="9">
        <v>61682.957446319255</v>
      </c>
      <c r="BR299" s="9">
        <v>95952.519162842291</v>
      </c>
      <c r="BS299" s="9">
        <v>329071.25992368994</v>
      </c>
      <c r="BT299" s="9">
        <v>12542.236541676419</v>
      </c>
      <c r="BU299" s="20"/>
    </row>
    <row r="300" spans="2:73" x14ac:dyDescent="0.2">
      <c r="B300" s="4" t="s">
        <v>33</v>
      </c>
      <c r="C300" s="12">
        <v>13</v>
      </c>
      <c r="D300" s="19"/>
      <c r="E300" s="9">
        <f t="shared" si="26"/>
        <v>2336464.7821809649</v>
      </c>
      <c r="F300" s="9">
        <f t="shared" si="26"/>
        <v>4.3978974348618642</v>
      </c>
      <c r="G300" s="9">
        <f t="shared" si="26"/>
        <v>7.6618085042779831E-3</v>
      </c>
      <c r="H300" s="9">
        <f t="shared" si="26"/>
        <v>76186.489025754796</v>
      </c>
      <c r="I300" s="9">
        <f t="shared" si="26"/>
        <v>1744401.8386614067</v>
      </c>
      <c r="J300" s="9">
        <f t="shared" si="26"/>
        <v>0.73244167751171796</v>
      </c>
      <c r="K300" s="9">
        <f t="shared" si="26"/>
        <v>170554.34591929469</v>
      </c>
      <c r="L300" s="9">
        <f t="shared" si="26"/>
        <v>3546.1086897131563</v>
      </c>
      <c r="M300" s="9">
        <f t="shared" si="26"/>
        <v>3415.8658008011798</v>
      </c>
      <c r="N300" s="9">
        <f t="shared" si="26"/>
        <v>3685.908819942897</v>
      </c>
      <c r="O300" s="9">
        <f t="shared" si="26"/>
        <v>5892.8006106739613</v>
      </c>
      <c r="P300" s="9">
        <f t="shared" si="25"/>
        <v>756.32449919636383</v>
      </c>
      <c r="Q300" s="9">
        <f t="shared" si="25"/>
        <v>64.00416735656313</v>
      </c>
      <c r="R300" s="9">
        <f t="shared" si="25"/>
        <v>13677946.366856441</v>
      </c>
      <c r="S300" s="9">
        <f t="shared" si="25"/>
        <v>46456.522699345136</v>
      </c>
      <c r="T300" s="9">
        <f t="shared" si="25"/>
        <v>66601.098912692629</v>
      </c>
      <c r="U300" s="9">
        <f t="shared" ref="U300:Y350" si="28">AR300-BO300</f>
        <v>129108.09574769565</v>
      </c>
      <c r="V300" s="9">
        <f t="shared" si="28"/>
        <v>747132.95232661813</v>
      </c>
      <c r="W300" s="9">
        <f t="shared" si="28"/>
        <v>20004.352809571588</v>
      </c>
      <c r="X300" s="9">
        <f t="shared" si="28"/>
        <v>932.23174702384858</v>
      </c>
      <c r="Y300" s="9">
        <f t="shared" si="28"/>
        <v>394154.27032118215</v>
      </c>
      <c r="Z300" s="9">
        <f t="shared" si="27"/>
        <v>12793.338198751559</v>
      </c>
      <c r="AA300" s="20"/>
      <c r="AB300" s="9">
        <v>1988834.070293034</v>
      </c>
      <c r="AC300" s="9">
        <v>23.452071144101257</v>
      </c>
      <c r="AD300" s="9">
        <v>2.3525376163533254E-2</v>
      </c>
      <c r="AE300" s="9">
        <v>187478.56603130329</v>
      </c>
      <c r="AF300" s="9">
        <v>3113104.6137108253</v>
      </c>
      <c r="AG300" s="9">
        <v>1.8238636914056807</v>
      </c>
      <c r="AH300" s="9">
        <v>298182.01639045798</v>
      </c>
      <c r="AI300" s="9">
        <v>9359.8098112660082</v>
      </c>
      <c r="AJ300" s="9">
        <v>7641.2290263551431</v>
      </c>
      <c r="AK300" s="9">
        <v>9601.2965541759149</v>
      </c>
      <c r="AL300" s="9">
        <v>15582.451087435655</v>
      </c>
      <c r="AM300" s="9">
        <v>10835.840712050269</v>
      </c>
      <c r="AN300" s="9">
        <v>289.65204863178428</v>
      </c>
      <c r="AO300" s="9">
        <v>33015257.667843677</v>
      </c>
      <c r="AP300" s="9">
        <v>1788644.1044400109</v>
      </c>
      <c r="AQ300" s="9">
        <v>2532570.0342855756</v>
      </c>
      <c r="AR300" s="9">
        <v>499094.8352609009</v>
      </c>
      <c r="AS300" s="9">
        <v>61510102.09963499</v>
      </c>
      <c r="AT300" s="9">
        <v>86827.556709750774</v>
      </c>
      <c r="AU300" s="9">
        <v>104880.79417343628</v>
      </c>
      <c r="AV300" s="9">
        <v>750648.13523851288</v>
      </c>
      <c r="AW300" s="9">
        <v>26380.761118901013</v>
      </c>
      <c r="AX300" s="20"/>
      <c r="AY300" s="9">
        <v>-347630.71188793099</v>
      </c>
      <c r="AZ300" s="9">
        <v>19.054173709239393</v>
      </c>
      <c r="BA300" s="9">
        <v>1.586356765925527E-2</v>
      </c>
      <c r="BB300" s="9">
        <v>111292.07700554849</v>
      </c>
      <c r="BC300" s="9">
        <v>1368702.7750494187</v>
      </c>
      <c r="BD300" s="9">
        <v>1.0914220138939628</v>
      </c>
      <c r="BE300" s="9">
        <v>127627.67047116329</v>
      </c>
      <c r="BF300" s="9">
        <v>5813.7011215528519</v>
      </c>
      <c r="BG300" s="9">
        <v>4225.3632255539633</v>
      </c>
      <c r="BH300" s="9">
        <v>5915.3877342330179</v>
      </c>
      <c r="BI300" s="9">
        <v>9689.6504767616934</v>
      </c>
      <c r="BJ300" s="9">
        <v>10079.516212853905</v>
      </c>
      <c r="BK300" s="9">
        <v>225.64788127522115</v>
      </c>
      <c r="BL300" s="9">
        <v>19337311.300987236</v>
      </c>
      <c r="BM300" s="9">
        <v>1742187.5817406657</v>
      </c>
      <c r="BN300" s="9">
        <v>2465968.935372883</v>
      </c>
      <c r="BO300" s="9">
        <v>369986.73951320525</v>
      </c>
      <c r="BP300" s="9">
        <v>60762969.147308372</v>
      </c>
      <c r="BQ300" s="9">
        <v>66823.203900179185</v>
      </c>
      <c r="BR300" s="9">
        <v>103948.56242641243</v>
      </c>
      <c r="BS300" s="9">
        <v>356493.86491733073</v>
      </c>
      <c r="BT300" s="9">
        <v>13587.422920149455</v>
      </c>
      <c r="BU300" s="20"/>
    </row>
    <row r="301" spans="2:73" x14ac:dyDescent="0.2">
      <c r="B301" s="4" t="s">
        <v>33</v>
      </c>
      <c r="C301" s="12">
        <v>14</v>
      </c>
      <c r="D301" s="19"/>
      <c r="E301" s="9">
        <f t="shared" si="26"/>
        <v>2605624.8859669408</v>
      </c>
      <c r="F301" s="9">
        <f t="shared" si="26"/>
        <v>4.7867167329963856</v>
      </c>
      <c r="G301" s="9">
        <f t="shared" si="26"/>
        <v>8.3164127824527541E-3</v>
      </c>
      <c r="H301" s="9">
        <f t="shared" si="26"/>
        <v>82664.266652075952</v>
      </c>
      <c r="I301" s="9">
        <f t="shared" si="26"/>
        <v>1887291.4880371299</v>
      </c>
      <c r="J301" s="9">
        <f t="shared" si="26"/>
        <v>0.79222982421792687</v>
      </c>
      <c r="K301" s="9">
        <f t="shared" si="26"/>
        <v>183727.47735626163</v>
      </c>
      <c r="L301" s="9">
        <f t="shared" si="26"/>
        <v>3839.9785479675547</v>
      </c>
      <c r="M301" s="9">
        <f t="shared" si="26"/>
        <v>3706.5023182898094</v>
      </c>
      <c r="N301" s="9">
        <f t="shared" si="26"/>
        <v>3991.4243845881929</v>
      </c>
      <c r="O301" s="9">
        <f t="shared" si="26"/>
        <v>6404.104999576819</v>
      </c>
      <c r="P301" s="9">
        <f t="shared" si="26"/>
        <v>830.3250641356608</v>
      </c>
      <c r="Q301" s="9">
        <f t="shared" si="26"/>
        <v>69.651796137246521</v>
      </c>
      <c r="R301" s="9">
        <f t="shared" si="26"/>
        <v>14956422.579529237</v>
      </c>
      <c r="S301" s="9">
        <f t="shared" si="26"/>
        <v>52489.154210724402</v>
      </c>
      <c r="T301" s="9">
        <f t="shared" si="26"/>
        <v>75254.00170196034</v>
      </c>
      <c r="U301" s="9">
        <f t="shared" si="28"/>
        <v>140452.03330063348</v>
      </c>
      <c r="V301" s="9">
        <f t="shared" si="28"/>
        <v>892408.22803277522</v>
      </c>
      <c r="W301" s="9">
        <f t="shared" si="28"/>
        <v>22599.623711233231</v>
      </c>
      <c r="X301" s="9">
        <f t="shared" si="28"/>
        <v>1357.448710576442</v>
      </c>
      <c r="Y301" s="9">
        <f t="shared" si="28"/>
        <v>426447.53226755565</v>
      </c>
      <c r="Z301" s="9">
        <f t="shared" si="27"/>
        <v>13858.511244608213</v>
      </c>
      <c r="AA301" s="20"/>
      <c r="AB301" s="9">
        <v>2231253.3500876301</v>
      </c>
      <c r="AC301" s="9">
        <v>25.306596112177274</v>
      </c>
      <c r="AD301" s="9">
        <v>2.5400254877035351E-2</v>
      </c>
      <c r="AE301" s="9">
        <v>202517.27265805128</v>
      </c>
      <c r="AF301" s="9">
        <v>3361279.091936504</v>
      </c>
      <c r="AG301" s="9">
        <v>1.9676073776421945</v>
      </c>
      <c r="AH301" s="9">
        <v>321172.66094059125</v>
      </c>
      <c r="AI301" s="9">
        <v>10100.887448101394</v>
      </c>
      <c r="AJ301" s="9">
        <v>8256.8934842710005</v>
      </c>
      <c r="AK301" s="9">
        <v>10361.841944531447</v>
      </c>
      <c r="AL301" s="9">
        <v>16839.113205320169</v>
      </c>
      <c r="AM301" s="9">
        <v>11685.188677978327</v>
      </c>
      <c r="AN301" s="9">
        <v>312.65720674133075</v>
      </c>
      <c r="AO301" s="9">
        <v>35781219.365207799</v>
      </c>
      <c r="AP301" s="9">
        <v>1928691.1653160576</v>
      </c>
      <c r="AQ301" s="9">
        <v>2730912.8551804502</v>
      </c>
      <c r="AR301" s="9">
        <v>538899.2912379317</v>
      </c>
      <c r="AS301" s="9">
        <v>66329451.92513407</v>
      </c>
      <c r="AT301" s="9">
        <v>94563.074065272391</v>
      </c>
      <c r="AU301" s="9">
        <v>113302.05440055909</v>
      </c>
      <c r="AV301" s="9">
        <v>810364.0021785273</v>
      </c>
      <c r="AW301" s="9">
        <v>28491.1205432307</v>
      </c>
      <c r="AX301" s="20"/>
      <c r="AY301" s="9">
        <v>-374371.53587931045</v>
      </c>
      <c r="AZ301" s="9">
        <v>20.519879379180889</v>
      </c>
      <c r="BA301" s="9">
        <v>1.7083842094582597E-2</v>
      </c>
      <c r="BB301" s="9">
        <v>119853.00600597533</v>
      </c>
      <c r="BC301" s="9">
        <v>1473987.6038993741</v>
      </c>
      <c r="BD301" s="9">
        <v>1.1753775534242676</v>
      </c>
      <c r="BE301" s="9">
        <v>137445.18358432961</v>
      </c>
      <c r="BF301" s="9">
        <v>6260.9089001338389</v>
      </c>
      <c r="BG301" s="9">
        <v>4550.3911659811911</v>
      </c>
      <c r="BH301" s="9">
        <v>6370.4175599432538</v>
      </c>
      <c r="BI301" s="9">
        <v>10435.00820574335</v>
      </c>
      <c r="BJ301" s="9">
        <v>10854.863613842666</v>
      </c>
      <c r="BK301" s="9">
        <v>243.00541060408423</v>
      </c>
      <c r="BL301" s="9">
        <v>20824796.785678562</v>
      </c>
      <c r="BM301" s="9">
        <v>1876202.0111053332</v>
      </c>
      <c r="BN301" s="9">
        <v>2655658.8534784899</v>
      </c>
      <c r="BO301" s="9">
        <v>398447.25793729821</v>
      </c>
      <c r="BP301" s="9">
        <v>65437043.697101295</v>
      </c>
      <c r="BQ301" s="9">
        <v>71963.45035403916</v>
      </c>
      <c r="BR301" s="9">
        <v>111944.60568998265</v>
      </c>
      <c r="BS301" s="9">
        <v>383916.46991097165</v>
      </c>
      <c r="BT301" s="9">
        <v>14632.609298622487</v>
      </c>
      <c r="BU301" s="20"/>
    </row>
    <row r="302" spans="2:73" x14ac:dyDescent="0.2">
      <c r="B302" s="4" t="s">
        <v>33</v>
      </c>
      <c r="C302" s="12">
        <v>15</v>
      </c>
      <c r="D302" s="19"/>
      <c r="E302" s="9">
        <f t="shared" si="26"/>
        <v>2806194.0418451442</v>
      </c>
      <c r="F302" s="9">
        <f t="shared" si="26"/>
        <v>5.1630466392899095</v>
      </c>
      <c r="G302" s="9">
        <f t="shared" si="26"/>
        <v>8.9573193154855145E-3</v>
      </c>
      <c r="H302" s="9">
        <f t="shared" si="26"/>
        <v>88967.434550337101</v>
      </c>
      <c r="I302" s="9">
        <f t="shared" si="26"/>
        <v>2027877.2962238535</v>
      </c>
      <c r="J302" s="9">
        <f t="shared" si="26"/>
        <v>0.85119884225713549</v>
      </c>
      <c r="K302" s="9">
        <f t="shared" si="26"/>
        <v>196873.91023304639</v>
      </c>
      <c r="L302" s="9">
        <f t="shared" si="26"/>
        <v>4130.2329322799496</v>
      </c>
      <c r="M302" s="9">
        <f t="shared" si="26"/>
        <v>3989.9980889854387</v>
      </c>
      <c r="N302" s="9">
        <f t="shared" si="26"/>
        <v>4293.0875494554966</v>
      </c>
      <c r="O302" s="9">
        <f t="shared" si="26"/>
        <v>6905.2037244706589</v>
      </c>
      <c r="P302" s="9">
        <f t="shared" si="26"/>
        <v>900.45375050145958</v>
      </c>
      <c r="Q302" s="9">
        <f t="shared" si="26"/>
        <v>75.171642476169723</v>
      </c>
      <c r="R302" s="9">
        <f t="shared" si="26"/>
        <v>16213163.135932051</v>
      </c>
      <c r="S302" s="9">
        <f t="shared" si="26"/>
        <v>57975.383072305238</v>
      </c>
      <c r="T302" s="9">
        <f t="shared" si="26"/>
        <v>83121.035355829168</v>
      </c>
      <c r="U302" s="9">
        <f t="shared" si="28"/>
        <v>151317.42726207181</v>
      </c>
      <c r="V302" s="9">
        <f t="shared" si="28"/>
        <v>1019196.1117598563</v>
      </c>
      <c r="W302" s="9">
        <f t="shared" si="28"/>
        <v>25086.317242604899</v>
      </c>
      <c r="X302" s="9">
        <f t="shared" si="28"/>
        <v>1661.612024249087</v>
      </c>
      <c r="Y302" s="9">
        <f t="shared" si="28"/>
        <v>458191.08934511861</v>
      </c>
      <c r="Z302" s="9">
        <f t="shared" si="27"/>
        <v>14899.994669409873</v>
      </c>
      <c r="AA302" s="20"/>
      <c r="AB302" s="9">
        <v>2405081.6819744548</v>
      </c>
      <c r="AC302" s="9">
        <v>27.148631688412284</v>
      </c>
      <c r="AD302" s="9">
        <v>2.7261435845395445E-2</v>
      </c>
      <c r="AE302" s="9">
        <v>217381.3695567392</v>
      </c>
      <c r="AF302" s="9">
        <v>3607149.7289731828</v>
      </c>
      <c r="AG302" s="9">
        <v>2.1105319352117085</v>
      </c>
      <c r="AH302" s="9">
        <v>344136.60693054245</v>
      </c>
      <c r="AI302" s="9">
        <v>10838.349610994779</v>
      </c>
      <c r="AJ302" s="9">
        <v>8865.4171953938567</v>
      </c>
      <c r="AK302" s="9">
        <v>11118.534935108977</v>
      </c>
      <c r="AL302" s="9">
        <v>18085.569659195677</v>
      </c>
      <c r="AM302" s="9">
        <v>12530.664765332887</v>
      </c>
      <c r="AN302" s="9">
        <v>335.53458240911715</v>
      </c>
      <c r="AO302" s="9">
        <v>38525445.406301931</v>
      </c>
      <c r="AP302" s="9">
        <v>2068191.8235423046</v>
      </c>
      <c r="AQ302" s="9">
        <v>2928469.8069399255</v>
      </c>
      <c r="AR302" s="9">
        <v>578225.20362346258</v>
      </c>
      <c r="AS302" s="9">
        <v>71130314.358654127</v>
      </c>
      <c r="AT302" s="9">
        <v>102190.01405050397</v>
      </c>
      <c r="AU302" s="9">
        <v>121602.26097780185</v>
      </c>
      <c r="AV302" s="9">
        <v>869530.16424973099</v>
      </c>
      <c r="AW302" s="9">
        <v>30577.790346505393</v>
      </c>
      <c r="AX302" s="20"/>
      <c r="AY302" s="9">
        <v>-401112.35987068963</v>
      </c>
      <c r="AZ302" s="9">
        <v>21.985585049122374</v>
      </c>
      <c r="BA302" s="9">
        <v>1.8304116529909931E-2</v>
      </c>
      <c r="BB302" s="9">
        <v>128413.9350064021</v>
      </c>
      <c r="BC302" s="9">
        <v>1579272.4327493294</v>
      </c>
      <c r="BD302" s="9">
        <v>1.259333092954573</v>
      </c>
      <c r="BE302" s="9">
        <v>147262.69669749605</v>
      </c>
      <c r="BF302" s="9">
        <v>6708.1166787148295</v>
      </c>
      <c r="BG302" s="9">
        <v>4875.419106408418</v>
      </c>
      <c r="BH302" s="9">
        <v>6825.4473856534805</v>
      </c>
      <c r="BI302" s="9">
        <v>11180.365934725018</v>
      </c>
      <c r="BJ302" s="9">
        <v>11630.211014831428</v>
      </c>
      <c r="BK302" s="9">
        <v>260.36293993294743</v>
      </c>
      <c r="BL302" s="9">
        <v>22312282.27036988</v>
      </c>
      <c r="BM302" s="9">
        <v>2010216.4404699993</v>
      </c>
      <c r="BN302" s="9">
        <v>2845348.7715840964</v>
      </c>
      <c r="BO302" s="9">
        <v>426907.77636139077</v>
      </c>
      <c r="BP302" s="9">
        <v>70111118.24689427</v>
      </c>
      <c r="BQ302" s="9">
        <v>77103.696807899076</v>
      </c>
      <c r="BR302" s="9">
        <v>119940.64895355277</v>
      </c>
      <c r="BS302" s="9">
        <v>411339.07490461238</v>
      </c>
      <c r="BT302" s="9">
        <v>15677.795677095521</v>
      </c>
      <c r="BU302" s="20"/>
    </row>
    <row r="303" spans="2:73" x14ac:dyDescent="0.2">
      <c r="B303" s="4" t="s">
        <v>33</v>
      </c>
      <c r="C303" s="12">
        <v>16</v>
      </c>
      <c r="D303" s="19"/>
      <c r="E303" s="9">
        <f t="shared" si="26"/>
        <v>3041058.6716772346</v>
      </c>
      <c r="F303" s="9">
        <f t="shared" si="26"/>
        <v>5.5393975309244361</v>
      </c>
      <c r="G303" s="9">
        <f t="shared" si="26"/>
        <v>9.5982552556602811E-3</v>
      </c>
      <c r="H303" s="9">
        <f t="shared" si="26"/>
        <v>95270.837941658305</v>
      </c>
      <c r="I303" s="9">
        <f t="shared" si="26"/>
        <v>2168466.576024577</v>
      </c>
      <c r="J303" s="9">
        <f t="shared" si="26"/>
        <v>0.9101693232133452</v>
      </c>
      <c r="K303" s="9">
        <f t="shared" si="26"/>
        <v>210020.35257001329</v>
      </c>
      <c r="L303" s="9">
        <f t="shared" si="26"/>
        <v>4420.4975980343452</v>
      </c>
      <c r="M303" s="9">
        <f t="shared" si="26"/>
        <v>4273.5052032240674</v>
      </c>
      <c r="N303" s="9">
        <f t="shared" si="26"/>
        <v>4594.7613506007974</v>
      </c>
      <c r="O303" s="9">
        <f t="shared" si="26"/>
        <v>7406.3304786234985</v>
      </c>
      <c r="P303" s="9">
        <f t="shared" si="26"/>
        <v>970.58904669076401</v>
      </c>
      <c r="Q303" s="9">
        <f t="shared" si="26"/>
        <v>80.691838381853017</v>
      </c>
      <c r="R303" s="9">
        <f t="shared" si="26"/>
        <v>17470030.231604837</v>
      </c>
      <c r="S303" s="9">
        <f t="shared" si="26"/>
        <v>63462.691883685533</v>
      </c>
      <c r="T303" s="9">
        <f t="shared" si="26"/>
        <v>90989.617695099674</v>
      </c>
      <c r="U303" s="9">
        <f t="shared" si="28"/>
        <v>162183.28504000988</v>
      </c>
      <c r="V303" s="9">
        <f t="shared" si="28"/>
        <v>1146023.528466031</v>
      </c>
      <c r="W303" s="9">
        <f t="shared" si="28"/>
        <v>27573.594684266558</v>
      </c>
      <c r="X303" s="9">
        <f t="shared" si="28"/>
        <v>1965.8901853016578</v>
      </c>
      <c r="Y303" s="9">
        <f t="shared" si="28"/>
        <v>489935.40756649215</v>
      </c>
      <c r="Z303" s="9">
        <f t="shared" si="27"/>
        <v>15941.508302766539</v>
      </c>
      <c r="AA303" s="20"/>
      <c r="AB303" s="9">
        <v>2613205.4878151654</v>
      </c>
      <c r="AC303" s="9">
        <v>28.990688249988306</v>
      </c>
      <c r="AD303" s="9">
        <v>2.9122646220897542E-2</v>
      </c>
      <c r="AE303" s="9">
        <v>232245.70194848717</v>
      </c>
      <c r="AF303" s="9">
        <v>3853023.8376238616</v>
      </c>
      <c r="AG303" s="9">
        <v>2.2534579556982228</v>
      </c>
      <c r="AH303" s="9">
        <v>367100.56238067569</v>
      </c>
      <c r="AI303" s="9">
        <v>11575.822055330163</v>
      </c>
      <c r="AJ303" s="9">
        <v>9473.9522500597122</v>
      </c>
      <c r="AK303" s="9">
        <v>11875.238561964512</v>
      </c>
      <c r="AL303" s="9">
        <v>19332.054142330187</v>
      </c>
      <c r="AM303" s="9">
        <v>13376.147462510948</v>
      </c>
      <c r="AN303" s="9">
        <v>358.41230764366361</v>
      </c>
      <c r="AO303" s="9">
        <v>41269797.986666046</v>
      </c>
      <c r="AP303" s="9">
        <v>2207693.5617183512</v>
      </c>
      <c r="AQ303" s="9">
        <v>3126028.3073848011</v>
      </c>
      <c r="AR303" s="9">
        <v>617551.57982549339</v>
      </c>
      <c r="AS303" s="9">
        <v>75931216.325153202</v>
      </c>
      <c r="AT303" s="9">
        <v>109817.53794602555</v>
      </c>
      <c r="AU303" s="9">
        <v>129902.58240242464</v>
      </c>
      <c r="AV303" s="9">
        <v>928697.08746474516</v>
      </c>
      <c r="AW303" s="9">
        <v>32664.490358335082</v>
      </c>
      <c r="AX303" s="20"/>
      <c r="AY303" s="9">
        <v>-427853.18386206892</v>
      </c>
      <c r="AZ303" s="9">
        <v>23.45129071906387</v>
      </c>
      <c r="BA303" s="9">
        <v>1.9524390965237261E-2</v>
      </c>
      <c r="BB303" s="9">
        <v>136974.86400682887</v>
      </c>
      <c r="BC303" s="9">
        <v>1684557.2615992848</v>
      </c>
      <c r="BD303" s="9">
        <v>1.3432886324848776</v>
      </c>
      <c r="BE303" s="9">
        <v>157080.2098106624</v>
      </c>
      <c r="BF303" s="9">
        <v>7155.3244572958183</v>
      </c>
      <c r="BG303" s="9">
        <v>5200.4470468356449</v>
      </c>
      <c r="BH303" s="9">
        <v>7280.4772113637146</v>
      </c>
      <c r="BI303" s="9">
        <v>11925.723663706689</v>
      </c>
      <c r="BJ303" s="9">
        <v>12405.558415820184</v>
      </c>
      <c r="BK303" s="9">
        <v>277.72046926181059</v>
      </c>
      <c r="BL303" s="9">
        <v>23799767.755061209</v>
      </c>
      <c r="BM303" s="9">
        <v>2144230.8698346657</v>
      </c>
      <c r="BN303" s="9">
        <v>3035038.6896897014</v>
      </c>
      <c r="BO303" s="9">
        <v>455368.29478548351</v>
      </c>
      <c r="BP303" s="9">
        <v>74785192.796687171</v>
      </c>
      <c r="BQ303" s="9">
        <v>82243.943261758992</v>
      </c>
      <c r="BR303" s="9">
        <v>127936.69221712298</v>
      </c>
      <c r="BS303" s="9">
        <v>438761.679898253</v>
      </c>
      <c r="BT303" s="9">
        <v>16722.982055568544</v>
      </c>
      <c r="BU303" s="20"/>
    </row>
    <row r="304" spans="2:73" x14ac:dyDescent="0.2">
      <c r="B304" s="4" t="s">
        <v>33</v>
      </c>
      <c r="C304" s="12">
        <v>17</v>
      </c>
      <c r="D304" s="19"/>
      <c r="E304" s="9">
        <f t="shared" si="26"/>
        <v>3241627.8275554604</v>
      </c>
      <c r="F304" s="9">
        <f t="shared" si="26"/>
        <v>5.9157274372181199</v>
      </c>
      <c r="G304" s="9">
        <f t="shared" si="26"/>
        <v>1.0239161788693208E-2</v>
      </c>
      <c r="H304" s="9">
        <f t="shared" si="26"/>
        <v>101574.00583992066</v>
      </c>
      <c r="I304" s="9">
        <f t="shared" si="26"/>
        <v>2309052.3842113204</v>
      </c>
      <c r="J304" s="9">
        <f t="shared" si="26"/>
        <v>0.96913834125256604</v>
      </c>
      <c r="K304" s="9">
        <f t="shared" si="26"/>
        <v>223166.7854467998</v>
      </c>
      <c r="L304" s="9">
        <f t="shared" si="26"/>
        <v>4710.7519823467983</v>
      </c>
      <c r="M304" s="9">
        <f t="shared" si="26"/>
        <v>4557.000973919743</v>
      </c>
      <c r="N304" s="9">
        <f t="shared" si="26"/>
        <v>4896.4245154681557</v>
      </c>
      <c r="O304" s="9">
        <f t="shared" si="26"/>
        <v>7907.4292035174421</v>
      </c>
      <c r="P304" s="9">
        <f t="shared" si="26"/>
        <v>1040.7177330566174</v>
      </c>
      <c r="Q304" s="9">
        <f t="shared" si="26"/>
        <v>86.211684720778067</v>
      </c>
      <c r="R304" s="9">
        <f t="shared" si="26"/>
        <v>18726770.788007855</v>
      </c>
      <c r="S304" s="9">
        <f t="shared" si="26"/>
        <v>68948.920745276846</v>
      </c>
      <c r="T304" s="9">
        <f t="shared" si="26"/>
        <v>98856.651348981541</v>
      </c>
      <c r="U304" s="9">
        <f t="shared" si="28"/>
        <v>173048.67900145089</v>
      </c>
      <c r="V304" s="9">
        <f t="shared" si="28"/>
        <v>1272811.4121935368</v>
      </c>
      <c r="W304" s="9">
        <f t="shared" si="28"/>
        <v>30060.288215638779</v>
      </c>
      <c r="X304" s="9">
        <f t="shared" si="28"/>
        <v>2270.0534989748558</v>
      </c>
      <c r="Y304" s="9">
        <f t="shared" si="28"/>
        <v>521678.96464405983</v>
      </c>
      <c r="Z304" s="9">
        <f t="shared" si="27"/>
        <v>16982.991727568344</v>
      </c>
      <c r="AA304" s="20"/>
      <c r="AB304" s="9">
        <v>2787033.819702012</v>
      </c>
      <c r="AC304" s="9">
        <v>30.832723826223475</v>
      </c>
      <c r="AD304" s="9">
        <v>3.0983827189257782E-2</v>
      </c>
      <c r="AE304" s="9">
        <v>247109.79884717628</v>
      </c>
      <c r="AF304" s="9">
        <v>4098894.4746605596</v>
      </c>
      <c r="AG304" s="9">
        <v>2.3963825132677479</v>
      </c>
      <c r="AH304" s="9">
        <v>390064.50837062864</v>
      </c>
      <c r="AI304" s="9">
        <v>12313.284218223605</v>
      </c>
      <c r="AJ304" s="9">
        <v>10082.475961182618</v>
      </c>
      <c r="AK304" s="9">
        <v>12631.931552542101</v>
      </c>
      <c r="AL304" s="9">
        <v>20578.510596205797</v>
      </c>
      <c r="AM304" s="9">
        <v>14221.623549865568</v>
      </c>
      <c r="AN304" s="9">
        <v>381.28968331145182</v>
      </c>
      <c r="AO304" s="9">
        <v>44014024.027760394</v>
      </c>
      <c r="AP304" s="9">
        <v>2347194.2199446089</v>
      </c>
      <c r="AQ304" s="9">
        <v>3323585.2591442904</v>
      </c>
      <c r="AR304" s="9">
        <v>656877.49221102719</v>
      </c>
      <c r="AS304" s="9">
        <v>80732078.758673653</v>
      </c>
      <c r="AT304" s="9">
        <v>117444.47793125776</v>
      </c>
      <c r="AU304" s="9">
        <v>138202.78897966808</v>
      </c>
      <c r="AV304" s="9">
        <v>987863.24953595398</v>
      </c>
      <c r="AW304" s="9">
        <v>34751.160161609936</v>
      </c>
      <c r="AX304" s="20"/>
      <c r="AY304" s="9">
        <v>-454594.00785344839</v>
      </c>
      <c r="AZ304" s="9">
        <v>24.916996389005355</v>
      </c>
      <c r="BA304" s="9">
        <v>2.0744665400564574E-2</v>
      </c>
      <c r="BB304" s="9">
        <v>145535.79300725562</v>
      </c>
      <c r="BC304" s="9">
        <v>1789842.0904492394</v>
      </c>
      <c r="BD304" s="9">
        <v>1.4272441720151818</v>
      </c>
      <c r="BE304" s="9">
        <v>166897.72292382884</v>
      </c>
      <c r="BF304" s="9">
        <v>7602.5322358768071</v>
      </c>
      <c r="BG304" s="9">
        <v>5525.4749872628745</v>
      </c>
      <c r="BH304" s="9">
        <v>7735.507037073945</v>
      </c>
      <c r="BI304" s="9">
        <v>12671.081392688355</v>
      </c>
      <c r="BJ304" s="9">
        <v>13180.90581680895</v>
      </c>
      <c r="BK304" s="9">
        <v>295.07799859067376</v>
      </c>
      <c r="BL304" s="9">
        <v>25287253.239752539</v>
      </c>
      <c r="BM304" s="9">
        <v>2278245.299199332</v>
      </c>
      <c r="BN304" s="9">
        <v>3224728.6077953088</v>
      </c>
      <c r="BO304" s="9">
        <v>483828.8132095763</v>
      </c>
      <c r="BP304" s="9">
        <v>79459267.346480116</v>
      </c>
      <c r="BQ304" s="9">
        <v>87384.189715618981</v>
      </c>
      <c r="BR304" s="9">
        <v>135932.73548069323</v>
      </c>
      <c r="BS304" s="9">
        <v>466184.28489189415</v>
      </c>
      <c r="BT304" s="9">
        <v>17768.168434041592</v>
      </c>
      <c r="BU304" s="20"/>
    </row>
    <row r="305" spans="2:73" x14ac:dyDescent="0.2">
      <c r="B305" s="4" t="s">
        <v>33</v>
      </c>
      <c r="C305" s="12">
        <v>18</v>
      </c>
      <c r="D305" s="19"/>
      <c r="E305" s="9">
        <f t="shared" si="26"/>
        <v>3476492.4573875307</v>
      </c>
      <c r="F305" s="9">
        <f t="shared" si="26"/>
        <v>6.2920783288525044</v>
      </c>
      <c r="G305" s="9">
        <f t="shared" si="26"/>
        <v>1.0880097728867843E-2</v>
      </c>
      <c r="H305" s="9">
        <f t="shared" si="26"/>
        <v>107877.4092312406</v>
      </c>
      <c r="I305" s="9">
        <f t="shared" si="26"/>
        <v>2449641.6640120256</v>
      </c>
      <c r="J305" s="9">
        <f t="shared" si="26"/>
        <v>1.0281088222087638</v>
      </c>
      <c r="K305" s="9">
        <f t="shared" si="26"/>
        <v>236313.22778376497</v>
      </c>
      <c r="L305" s="9">
        <f t="shared" si="26"/>
        <v>5001.0166481011383</v>
      </c>
      <c r="M305" s="9">
        <f t="shared" si="26"/>
        <v>4840.5080881583317</v>
      </c>
      <c r="N305" s="9">
        <f t="shared" si="26"/>
        <v>5198.0983166133983</v>
      </c>
      <c r="O305" s="9">
        <f t="shared" si="26"/>
        <v>8408.5559576701999</v>
      </c>
      <c r="P305" s="9">
        <f t="shared" si="26"/>
        <v>1110.8530292458581</v>
      </c>
      <c r="Q305" s="9">
        <f t="shared" si="26"/>
        <v>91.731880626459883</v>
      </c>
      <c r="R305" s="9">
        <f t="shared" si="26"/>
        <v>19983637.883680452</v>
      </c>
      <c r="S305" s="9">
        <f t="shared" si="26"/>
        <v>74436.229556647129</v>
      </c>
      <c r="T305" s="9">
        <f t="shared" si="26"/>
        <v>106725.23368823808</v>
      </c>
      <c r="U305" s="9">
        <f t="shared" si="28"/>
        <v>183914.53677938634</v>
      </c>
      <c r="V305" s="9">
        <f t="shared" si="28"/>
        <v>1399638.8288992941</v>
      </c>
      <c r="W305" s="9">
        <f t="shared" si="28"/>
        <v>32547.565657299914</v>
      </c>
      <c r="X305" s="9">
        <f t="shared" si="28"/>
        <v>2574.3316600269463</v>
      </c>
      <c r="Y305" s="9">
        <f t="shared" si="28"/>
        <v>553423.28286542883</v>
      </c>
      <c r="Z305" s="9">
        <f t="shared" si="27"/>
        <v>18024.505360924864</v>
      </c>
      <c r="AA305" s="20"/>
      <c r="AB305" s="9">
        <v>2995157.6255427031</v>
      </c>
      <c r="AC305" s="9">
        <v>32.674780387799359</v>
      </c>
      <c r="AD305" s="9">
        <v>3.2845037564759746E-2</v>
      </c>
      <c r="AE305" s="9">
        <v>261974.13123892312</v>
      </c>
      <c r="AF305" s="9">
        <v>4344768.5833112206</v>
      </c>
      <c r="AG305" s="9">
        <v>2.5393085337542507</v>
      </c>
      <c r="AH305" s="9">
        <v>413028.46382076025</v>
      </c>
      <c r="AI305" s="9">
        <v>13050.756662558935</v>
      </c>
      <c r="AJ305" s="9">
        <v>10691.011015848431</v>
      </c>
      <c r="AK305" s="9">
        <v>13388.635179397577</v>
      </c>
      <c r="AL305" s="9">
        <v>21824.99507934022</v>
      </c>
      <c r="AM305" s="9">
        <v>15067.106247043566</v>
      </c>
      <c r="AN305" s="9">
        <v>404.16740854599669</v>
      </c>
      <c r="AO305" s="9">
        <v>46758376.608124316</v>
      </c>
      <c r="AP305" s="9">
        <v>2486695.958120646</v>
      </c>
      <c r="AQ305" s="9">
        <v>3521143.7595891515</v>
      </c>
      <c r="AR305" s="9">
        <v>696203.8684130552</v>
      </c>
      <c r="AS305" s="9">
        <v>85532980.725172371</v>
      </c>
      <c r="AT305" s="9">
        <v>125072.0018267788</v>
      </c>
      <c r="AU305" s="9">
        <v>146503.11040429026</v>
      </c>
      <c r="AV305" s="9">
        <v>1047030.1727509636</v>
      </c>
      <c r="AW305" s="9">
        <v>36837.860173439476</v>
      </c>
      <c r="AX305" s="20"/>
      <c r="AY305" s="9">
        <v>-481334.83184482751</v>
      </c>
      <c r="AZ305" s="9">
        <v>26.382702058946855</v>
      </c>
      <c r="BA305" s="9">
        <v>2.1964939835891904E-2</v>
      </c>
      <c r="BB305" s="9">
        <v>154096.72200768252</v>
      </c>
      <c r="BC305" s="9">
        <v>1895126.9192991951</v>
      </c>
      <c r="BD305" s="9">
        <v>1.5111997115454869</v>
      </c>
      <c r="BE305" s="9">
        <v>176715.23603699528</v>
      </c>
      <c r="BF305" s="9">
        <v>8049.7400144577969</v>
      </c>
      <c r="BG305" s="9">
        <v>5850.5029276900996</v>
      </c>
      <c r="BH305" s="9">
        <v>8190.536862784179</v>
      </c>
      <c r="BI305" s="9">
        <v>13416.439121670021</v>
      </c>
      <c r="BJ305" s="9">
        <v>13956.253217797708</v>
      </c>
      <c r="BK305" s="9">
        <v>312.43552791953681</v>
      </c>
      <c r="BL305" s="9">
        <v>26774738.724443864</v>
      </c>
      <c r="BM305" s="9">
        <v>2412259.7285639988</v>
      </c>
      <c r="BN305" s="9">
        <v>3414418.5259009134</v>
      </c>
      <c r="BO305" s="9">
        <v>512289.33163366886</v>
      </c>
      <c r="BP305" s="9">
        <v>84133341.896273077</v>
      </c>
      <c r="BQ305" s="9">
        <v>92524.436169478882</v>
      </c>
      <c r="BR305" s="9">
        <v>143928.77874426331</v>
      </c>
      <c r="BS305" s="9">
        <v>493606.88988553477</v>
      </c>
      <c r="BT305" s="9">
        <v>18813.354812514612</v>
      </c>
      <c r="BU305" s="20"/>
    </row>
    <row r="306" spans="2:73" x14ac:dyDescent="0.2">
      <c r="B306" s="4" t="s">
        <v>33</v>
      </c>
      <c r="C306" s="12">
        <v>19</v>
      </c>
      <c r="D306" s="19"/>
      <c r="E306" s="9">
        <f t="shared" si="26"/>
        <v>3711357.0872196076</v>
      </c>
      <c r="F306" s="9">
        <f t="shared" si="26"/>
        <v>6.6808766416459449</v>
      </c>
      <c r="G306" s="9">
        <f t="shared" si="26"/>
        <v>1.1534672599900517E-2</v>
      </c>
      <c r="H306" s="9">
        <f t="shared" si="26"/>
        <v>114354.95136450097</v>
      </c>
      <c r="I306" s="9">
        <f t="shared" si="26"/>
        <v>2592527.8417737363</v>
      </c>
      <c r="J306" s="9">
        <f t="shared" si="26"/>
        <v>1.0878955059979663</v>
      </c>
      <c r="K306" s="9">
        <f t="shared" si="26"/>
        <v>249486.34976054876</v>
      </c>
      <c r="L306" s="9">
        <f t="shared" si="26"/>
        <v>5294.8762249135016</v>
      </c>
      <c r="M306" s="9">
        <f t="shared" si="26"/>
        <v>5131.1332621039264</v>
      </c>
      <c r="N306" s="9">
        <f t="shared" si="26"/>
        <v>5503.6032449806662</v>
      </c>
      <c r="O306" s="9">
        <f t="shared" si="26"/>
        <v>8919.8323173139761</v>
      </c>
      <c r="P306" s="9">
        <f t="shared" si="26"/>
        <v>1184.8469843616112</v>
      </c>
      <c r="Q306" s="9">
        <f t="shared" si="26"/>
        <v>97.379159840382101</v>
      </c>
      <c r="R306" s="9">
        <f t="shared" si="26"/>
        <v>21261987.557083104</v>
      </c>
      <c r="S306" s="9">
        <f t="shared" si="26"/>
        <v>80467.781118220184</v>
      </c>
      <c r="T306" s="9">
        <f t="shared" si="26"/>
        <v>115376.58779209433</v>
      </c>
      <c r="U306" s="9">
        <f t="shared" si="28"/>
        <v>195258.01051582256</v>
      </c>
      <c r="V306" s="9">
        <f t="shared" si="28"/>
        <v>1544874.5716262013</v>
      </c>
      <c r="W306" s="9">
        <f t="shared" si="28"/>
        <v>35142.252648671158</v>
      </c>
      <c r="X306" s="9">
        <f t="shared" si="28"/>
        <v>2999.4337761991774</v>
      </c>
      <c r="Y306" s="9">
        <f t="shared" si="28"/>
        <v>585715.78366798908</v>
      </c>
      <c r="Z306" s="9">
        <f t="shared" si="27"/>
        <v>19089.648198226412</v>
      </c>
      <c r="AA306" s="20"/>
      <c r="AB306" s="9">
        <v>3203281.4313834007</v>
      </c>
      <c r="AC306" s="9">
        <v>34.529284370534285</v>
      </c>
      <c r="AD306" s="9">
        <v>3.4719886871119744E-2</v>
      </c>
      <c r="AE306" s="9">
        <v>277012.60237261024</v>
      </c>
      <c r="AF306" s="9">
        <v>4592939.5899228863</v>
      </c>
      <c r="AG306" s="9">
        <v>2.6830507570737576</v>
      </c>
      <c r="AH306" s="9">
        <v>436019.09891071031</v>
      </c>
      <c r="AI306" s="9">
        <v>13791.824017952284</v>
      </c>
      <c r="AJ306" s="9">
        <v>11306.664130221257</v>
      </c>
      <c r="AK306" s="9">
        <v>14149.169933475072</v>
      </c>
      <c r="AL306" s="9">
        <v>23081.629167965664</v>
      </c>
      <c r="AM306" s="9">
        <v>15916.447603148084</v>
      </c>
      <c r="AN306" s="9">
        <v>427.17221708878208</v>
      </c>
      <c r="AO306" s="9">
        <v>49524211.766218297</v>
      </c>
      <c r="AP306" s="9">
        <v>2626741.9390468858</v>
      </c>
      <c r="AQ306" s="9">
        <v>3719485.0317986165</v>
      </c>
      <c r="AR306" s="9">
        <v>736007.8605735841</v>
      </c>
      <c r="AS306" s="9">
        <v>90352291.017692223</v>
      </c>
      <c r="AT306" s="9">
        <v>132806.93527200999</v>
      </c>
      <c r="AU306" s="9">
        <v>154924.25578403263</v>
      </c>
      <c r="AV306" s="9">
        <v>1106745.2785471645</v>
      </c>
      <c r="AW306" s="9">
        <v>38948.189389214065</v>
      </c>
      <c r="AX306" s="20"/>
      <c r="AY306" s="9">
        <v>-508075.65583620692</v>
      </c>
      <c r="AZ306" s="9">
        <v>27.84840772888834</v>
      </c>
      <c r="BA306" s="9">
        <v>2.3185214271219227E-2</v>
      </c>
      <c r="BB306" s="9">
        <v>162657.65100810927</v>
      </c>
      <c r="BC306" s="9">
        <v>2000411.7481491498</v>
      </c>
      <c r="BD306" s="9">
        <v>1.5951552510757914</v>
      </c>
      <c r="BE306" s="9">
        <v>186532.74915016154</v>
      </c>
      <c r="BF306" s="9">
        <v>8496.947793038782</v>
      </c>
      <c r="BG306" s="9">
        <v>6175.530868117331</v>
      </c>
      <c r="BH306" s="9">
        <v>8645.5666884944058</v>
      </c>
      <c r="BI306" s="9">
        <v>14161.796850651688</v>
      </c>
      <c r="BJ306" s="9">
        <v>14731.600618786473</v>
      </c>
      <c r="BK306" s="9">
        <v>329.79305724839998</v>
      </c>
      <c r="BL306" s="9">
        <v>28262224.209135193</v>
      </c>
      <c r="BM306" s="9">
        <v>2546274.1579286656</v>
      </c>
      <c r="BN306" s="9">
        <v>3604108.4440065222</v>
      </c>
      <c r="BO306" s="9">
        <v>540749.85005776153</v>
      </c>
      <c r="BP306" s="9">
        <v>88807416.446066022</v>
      </c>
      <c r="BQ306" s="9">
        <v>97664.682623338827</v>
      </c>
      <c r="BR306" s="9">
        <v>151924.82200783346</v>
      </c>
      <c r="BS306" s="9">
        <v>521029.49487917544</v>
      </c>
      <c r="BT306" s="9">
        <v>19858.541190987653</v>
      </c>
      <c r="BU306" s="20"/>
    </row>
    <row r="307" spans="2:73" x14ac:dyDescent="0.2">
      <c r="B307" s="5" t="s">
        <v>33</v>
      </c>
      <c r="C307" s="13">
        <v>20</v>
      </c>
      <c r="D307" s="19"/>
      <c r="E307" s="10">
        <f t="shared" si="26"/>
        <v>3946221.71705171</v>
      </c>
      <c r="F307" s="10">
        <f t="shared" si="26"/>
        <v>7.0572275332805354</v>
      </c>
      <c r="G307" s="10">
        <f t="shared" si="26"/>
        <v>1.2175608540075364E-2</v>
      </c>
      <c r="H307" s="10">
        <f t="shared" si="26"/>
        <v>120658.35475582271</v>
      </c>
      <c r="I307" s="10">
        <f t="shared" si="26"/>
        <v>2733117.1215744717</v>
      </c>
      <c r="J307" s="10">
        <f t="shared" si="26"/>
        <v>1.1468659869541806</v>
      </c>
      <c r="K307" s="10">
        <f t="shared" si="26"/>
        <v>262632.79209751653</v>
      </c>
      <c r="L307" s="10">
        <f t="shared" si="26"/>
        <v>5585.140890667928</v>
      </c>
      <c r="M307" s="10">
        <f t="shared" si="26"/>
        <v>5414.6403763425851</v>
      </c>
      <c r="N307" s="10">
        <f t="shared" si="26"/>
        <v>5805.2770461259915</v>
      </c>
      <c r="O307" s="10">
        <f t="shared" si="26"/>
        <v>9420.9590714668739</v>
      </c>
      <c r="P307" s="10">
        <f t="shared" si="26"/>
        <v>1254.9822805509521</v>
      </c>
      <c r="Q307" s="10">
        <f t="shared" si="26"/>
        <v>102.89935574606625</v>
      </c>
      <c r="R307" s="10">
        <f t="shared" si="26"/>
        <v>22518854.652756039</v>
      </c>
      <c r="S307" s="10">
        <f t="shared" si="26"/>
        <v>85955.089929608162</v>
      </c>
      <c r="T307" s="10">
        <f t="shared" si="26"/>
        <v>123245.17013137368</v>
      </c>
      <c r="U307" s="10">
        <f t="shared" si="28"/>
        <v>206123.86829376244</v>
      </c>
      <c r="V307" s="10">
        <f t="shared" si="28"/>
        <v>1671701.9883325398</v>
      </c>
      <c r="W307" s="10">
        <f t="shared" si="28"/>
        <v>37629.530090333181</v>
      </c>
      <c r="X307" s="10">
        <f t="shared" si="28"/>
        <v>3303.7119372520538</v>
      </c>
      <c r="Y307" s="10">
        <f t="shared" si="28"/>
        <v>617460.10188936477</v>
      </c>
      <c r="Z307" s="10">
        <f t="shared" si="27"/>
        <v>20131.161831583162</v>
      </c>
      <c r="AA307" s="20"/>
      <c r="AB307" s="10">
        <v>3411405.2372241234</v>
      </c>
      <c r="AC307" s="10">
        <v>36.371340932110378</v>
      </c>
      <c r="AD307" s="10">
        <v>3.6581097246621917E-2</v>
      </c>
      <c r="AE307" s="10">
        <v>291876.9347643588</v>
      </c>
      <c r="AF307" s="10">
        <v>4838813.6985735763</v>
      </c>
      <c r="AG307" s="10">
        <v>2.8259767775602773</v>
      </c>
      <c r="AH307" s="10">
        <v>458983.05436084449</v>
      </c>
      <c r="AI307" s="10">
        <v>14529.296462287701</v>
      </c>
      <c r="AJ307" s="10">
        <v>11915.19918488714</v>
      </c>
      <c r="AK307" s="10">
        <v>14905.873560330632</v>
      </c>
      <c r="AL307" s="10">
        <v>24328.11365110023</v>
      </c>
      <c r="AM307" s="10">
        <v>16761.930300326181</v>
      </c>
      <c r="AN307" s="10">
        <v>450.04994232332945</v>
      </c>
      <c r="AO307" s="10">
        <v>52268564.346582547</v>
      </c>
      <c r="AP307" s="10">
        <v>2766243.6772229387</v>
      </c>
      <c r="AQ307" s="10">
        <v>3917043.5322435005</v>
      </c>
      <c r="AR307" s="10">
        <v>775334.23677561665</v>
      </c>
      <c r="AS307" s="10">
        <v>95153192.984191492</v>
      </c>
      <c r="AT307" s="10">
        <v>140434.4591675319</v>
      </c>
      <c r="AU307" s="10">
        <v>163224.5772086558</v>
      </c>
      <c r="AV307" s="10">
        <v>1165912.2017621812</v>
      </c>
      <c r="AW307" s="10">
        <v>41034.889401043853</v>
      </c>
      <c r="AX307" s="20"/>
      <c r="AY307" s="10">
        <v>-534816.47982758668</v>
      </c>
      <c r="AZ307" s="10">
        <v>29.314113398829843</v>
      </c>
      <c r="BA307" s="10">
        <v>2.4405488706546553E-2</v>
      </c>
      <c r="BB307" s="10">
        <v>171218.58000853608</v>
      </c>
      <c r="BC307" s="10">
        <v>2105696.5769991046</v>
      </c>
      <c r="BD307" s="10">
        <v>1.6791107906060967</v>
      </c>
      <c r="BE307" s="10">
        <v>196350.26226332795</v>
      </c>
      <c r="BF307" s="10">
        <v>8944.1555716197727</v>
      </c>
      <c r="BG307" s="10">
        <v>6500.5588085445552</v>
      </c>
      <c r="BH307" s="10">
        <v>9100.5965142046407</v>
      </c>
      <c r="BI307" s="10">
        <v>14907.154579633356</v>
      </c>
      <c r="BJ307" s="10">
        <v>15506.948019775229</v>
      </c>
      <c r="BK307" s="10">
        <v>347.1505865772632</v>
      </c>
      <c r="BL307" s="10">
        <v>29749709.693826508</v>
      </c>
      <c r="BM307" s="10">
        <v>2680288.5872933306</v>
      </c>
      <c r="BN307" s="10">
        <v>3793798.3621121268</v>
      </c>
      <c r="BO307" s="10">
        <v>569210.36848185421</v>
      </c>
      <c r="BP307" s="10">
        <v>93481490.995858952</v>
      </c>
      <c r="BQ307" s="10">
        <v>102804.92907719871</v>
      </c>
      <c r="BR307" s="10">
        <v>159920.86527140375</v>
      </c>
      <c r="BS307" s="10">
        <v>548452.09987281647</v>
      </c>
      <c r="BT307" s="10">
        <v>20903.727569460691</v>
      </c>
      <c r="BU307" s="20"/>
    </row>
    <row r="308" spans="2:73" x14ac:dyDescent="0.2">
      <c r="B308" s="7" t="s">
        <v>34</v>
      </c>
      <c r="C308" s="11">
        <v>1</v>
      </c>
      <c r="D308" s="19"/>
      <c r="E308" s="8">
        <f t="shared" si="26"/>
        <v>-211642.99482748652</v>
      </c>
      <c r="F308" s="8">
        <f t="shared" si="26"/>
        <v>-5.3434288648825934E-2</v>
      </c>
      <c r="G308" s="8">
        <f t="shared" si="26"/>
        <v>-1.270727293440192E-4</v>
      </c>
      <c r="H308" s="8">
        <f t="shared" si="26"/>
        <v>-2048.533471771314</v>
      </c>
      <c r="I308" s="8">
        <f t="shared" si="26"/>
        <v>-21294.219979078247</v>
      </c>
      <c r="J308" s="8">
        <f t="shared" si="26"/>
        <v>-5.7350654314461125E-3</v>
      </c>
      <c r="K308" s="8">
        <f t="shared" si="26"/>
        <v>-475.57909922463841</v>
      </c>
      <c r="L308" s="8">
        <f t="shared" si="26"/>
        <v>-70.44899607322327</v>
      </c>
      <c r="M308" s="8">
        <f t="shared" si="26"/>
        <v>-43.997828577270184</v>
      </c>
      <c r="N308" s="8">
        <f t="shared" si="26"/>
        <v>-73.414788242994803</v>
      </c>
      <c r="O308" s="8">
        <f t="shared" si="26"/>
        <v>-115.61467100611492</v>
      </c>
      <c r="P308" s="8">
        <f t="shared" si="26"/>
        <v>-6.0784466337896674</v>
      </c>
      <c r="Q308" s="8">
        <f t="shared" si="26"/>
        <v>-0.43246451190589852</v>
      </c>
      <c r="R308" s="8">
        <f t="shared" si="26"/>
        <v>-132633.64202905563</v>
      </c>
      <c r="S308" s="8">
        <f t="shared" si="26"/>
        <v>488.8292927936418</v>
      </c>
      <c r="T308" s="8">
        <f t="shared" si="26"/>
        <v>485.41318779013818</v>
      </c>
      <c r="U308" s="8">
        <f t="shared" si="28"/>
        <v>-1195.7080208236293</v>
      </c>
      <c r="V308" s="8">
        <f t="shared" si="28"/>
        <v>-7224.9576962031424</v>
      </c>
      <c r="W308" s="8">
        <f t="shared" si="28"/>
        <v>-2960.8942967475868</v>
      </c>
      <c r="X308" s="8">
        <f t="shared" si="28"/>
        <v>-416.87868542377691</v>
      </c>
      <c r="Y308" s="8">
        <f t="shared" si="28"/>
        <v>-5816.5791882725171</v>
      </c>
      <c r="Z308" s="8">
        <f t="shared" si="27"/>
        <v>-147.13112064965628</v>
      </c>
      <c r="AA308" s="20"/>
      <c r="AB308" s="8">
        <v>-238383.81881886581</v>
      </c>
      <c r="AC308" s="8">
        <v>1.4122713812926657</v>
      </c>
      <c r="AD308" s="8">
        <v>1.0932017059833092E-3</v>
      </c>
      <c r="AE308" s="8">
        <v>6512.3955286554883</v>
      </c>
      <c r="AF308" s="8">
        <v>83990.608870877026</v>
      </c>
      <c r="AG308" s="8">
        <v>7.8220474098858725E-2</v>
      </c>
      <c r="AH308" s="8">
        <v>9341.93401394176</v>
      </c>
      <c r="AI308" s="8">
        <v>376.75878250776537</v>
      </c>
      <c r="AJ308" s="8">
        <v>281.03011184995762</v>
      </c>
      <c r="AK308" s="8">
        <v>381.61503746723736</v>
      </c>
      <c r="AL308" s="8">
        <v>629.74305797555303</v>
      </c>
      <c r="AM308" s="8">
        <v>769.26895435497147</v>
      </c>
      <c r="AN308" s="8">
        <v>16.92506481695726</v>
      </c>
      <c r="AO308" s="8">
        <v>1354851.8426622699</v>
      </c>
      <c r="AP308" s="8">
        <v>134503.25865746022</v>
      </c>
      <c r="AQ308" s="8">
        <v>190175.33129339645</v>
      </c>
      <c r="AR308" s="8">
        <v>27264.81040326909</v>
      </c>
      <c r="AS308" s="8">
        <v>4666849.592096745</v>
      </c>
      <c r="AT308" s="8">
        <v>2179.3521571123492</v>
      </c>
      <c r="AU308" s="8">
        <v>7579.1645781464085</v>
      </c>
      <c r="AV308" s="8">
        <v>21606.025805368292</v>
      </c>
      <c r="AW308" s="8">
        <v>898.0552578233777</v>
      </c>
      <c r="AX308" s="20"/>
      <c r="AY308" s="8">
        <v>-26740.823991379308</v>
      </c>
      <c r="AZ308" s="8">
        <v>1.4657056699414917</v>
      </c>
      <c r="BA308" s="8">
        <v>1.2202744353273284E-3</v>
      </c>
      <c r="BB308" s="8">
        <v>8560.9290004268023</v>
      </c>
      <c r="BC308" s="8">
        <v>105284.82884995527</v>
      </c>
      <c r="BD308" s="8">
        <v>8.3955539530304837E-2</v>
      </c>
      <c r="BE308" s="8">
        <v>9817.5131131663984</v>
      </c>
      <c r="BF308" s="8">
        <v>447.20777858098864</v>
      </c>
      <c r="BG308" s="8">
        <v>325.0279404272278</v>
      </c>
      <c r="BH308" s="8">
        <v>455.02982571023216</v>
      </c>
      <c r="BI308" s="8">
        <v>745.35772898166795</v>
      </c>
      <c r="BJ308" s="8">
        <v>775.34740098876114</v>
      </c>
      <c r="BK308" s="8">
        <v>17.357529328863158</v>
      </c>
      <c r="BL308" s="8">
        <v>1487485.4846913256</v>
      </c>
      <c r="BM308" s="8">
        <v>134014.42936466658</v>
      </c>
      <c r="BN308" s="8">
        <v>189689.91810560631</v>
      </c>
      <c r="BO308" s="8">
        <v>28460.518424092719</v>
      </c>
      <c r="BP308" s="8">
        <v>4674074.5497929482</v>
      </c>
      <c r="BQ308" s="8">
        <v>5140.2464538599361</v>
      </c>
      <c r="BR308" s="8">
        <v>7996.0432635701854</v>
      </c>
      <c r="BS308" s="8">
        <v>27422.604993640809</v>
      </c>
      <c r="BT308" s="8">
        <v>1045.186378473034</v>
      </c>
      <c r="BU308" s="20"/>
    </row>
    <row r="309" spans="2:73" x14ac:dyDescent="0.2">
      <c r="B309" s="4" t="s">
        <v>34</v>
      </c>
      <c r="C309" s="12">
        <v>2</v>
      </c>
      <c r="D309" s="19"/>
      <c r="E309" s="9">
        <f t="shared" si="26"/>
        <v>-248379.0724901566</v>
      </c>
      <c r="F309" s="9">
        <f t="shared" si="26"/>
        <v>-5.816878276415105E-2</v>
      </c>
      <c r="G309" s="9">
        <f t="shared" si="26"/>
        <v>-1.4176154820303788E-4</v>
      </c>
      <c r="H309" s="9">
        <f t="shared" si="26"/>
        <v>-2765.2172418326263</v>
      </c>
      <c r="I309" s="9">
        <f t="shared" si="26"/>
        <v>-23931.96879185646</v>
      </c>
      <c r="J309" s="9">
        <f t="shared" si="26"/>
        <v>-6.2903290948721768E-3</v>
      </c>
      <c r="K309" s="9">
        <f t="shared" si="26"/>
        <v>-947.6527505291233</v>
      </c>
      <c r="L309" s="9">
        <f t="shared" si="26"/>
        <v>-91.728549582446362</v>
      </c>
      <c r="M309" s="9">
        <f t="shared" si="26"/>
        <v>-51.602343849840281</v>
      </c>
      <c r="N309" s="9">
        <f t="shared" si="26"/>
        <v>-95.421938763889443</v>
      </c>
      <c r="O309" s="9">
        <f t="shared" si="26"/>
        <v>-131.32565937962931</v>
      </c>
      <c r="P309" s="9">
        <f t="shared" si="26"/>
        <v>-6.5110754058291604</v>
      </c>
      <c r="Q309" s="9">
        <f t="shared" si="26"/>
        <v>-0.43079864119178524</v>
      </c>
      <c r="R309" s="9">
        <f t="shared" si="26"/>
        <v>-158938.26802310999</v>
      </c>
      <c r="S309" s="9">
        <f t="shared" si="26"/>
        <v>1449.9063860843307</v>
      </c>
      <c r="T309" s="9">
        <f t="shared" si="26"/>
        <v>1696.8074602113338</v>
      </c>
      <c r="U309" s="9">
        <f t="shared" si="28"/>
        <v>-1267.9544990372524</v>
      </c>
      <c r="V309" s="9">
        <f t="shared" si="28"/>
        <v>4953.2460973951966</v>
      </c>
      <c r="W309" s="9">
        <f t="shared" si="28"/>
        <v>-3096.3003705751717</v>
      </c>
      <c r="X309" s="9">
        <f t="shared" si="28"/>
        <v>-433.83122746155095</v>
      </c>
      <c r="Y309" s="9">
        <f t="shared" si="28"/>
        <v>-7472.1729167050216</v>
      </c>
      <c r="Z309" s="9">
        <f t="shared" si="27"/>
        <v>-157.01256763931224</v>
      </c>
      <c r="AA309" s="20"/>
      <c r="AB309" s="9">
        <v>-301860.72047291521</v>
      </c>
      <c r="AC309" s="9">
        <v>2.8732425571188323</v>
      </c>
      <c r="AD309" s="9">
        <v>2.2987873224516188E-3</v>
      </c>
      <c r="AE309" s="9">
        <v>14356.640759020978</v>
      </c>
      <c r="AF309" s="9">
        <v>186637.68890805409</v>
      </c>
      <c r="AG309" s="9">
        <v>0.1616207499657375</v>
      </c>
      <c r="AH309" s="9">
        <v>18687.373475803674</v>
      </c>
      <c r="AI309" s="9">
        <v>802.68700757953093</v>
      </c>
      <c r="AJ309" s="9">
        <v>598.45353700461533</v>
      </c>
      <c r="AK309" s="9">
        <v>814.63771265657488</v>
      </c>
      <c r="AL309" s="9">
        <v>1359.3897985837066</v>
      </c>
      <c r="AM309" s="9">
        <v>1544.1837265716931</v>
      </c>
      <c r="AN309" s="9">
        <v>34.284260016534532</v>
      </c>
      <c r="AO309" s="9">
        <v>2816032.7013595412</v>
      </c>
      <c r="AP309" s="9">
        <v>269478.76511541748</v>
      </c>
      <c r="AQ309" s="9">
        <v>381076.64367142395</v>
      </c>
      <c r="AR309" s="9">
        <v>55653.082349148186</v>
      </c>
      <c r="AS309" s="9">
        <v>9353102.3456832916</v>
      </c>
      <c r="AT309" s="9">
        <v>7184.1925371447005</v>
      </c>
      <c r="AU309" s="9">
        <v>15558.25529967882</v>
      </c>
      <c r="AV309" s="9">
        <v>47373.037070576596</v>
      </c>
      <c r="AW309" s="9">
        <v>1933.3601893067557</v>
      </c>
      <c r="AX309" s="20"/>
      <c r="AY309" s="9">
        <v>-53481.647982758615</v>
      </c>
      <c r="AZ309" s="9">
        <v>2.9314113398829833</v>
      </c>
      <c r="BA309" s="9">
        <v>2.4405488706546567E-3</v>
      </c>
      <c r="BB309" s="9">
        <v>17121.858000853605</v>
      </c>
      <c r="BC309" s="9">
        <v>210569.65769991055</v>
      </c>
      <c r="BD309" s="9">
        <v>0.16791107906060967</v>
      </c>
      <c r="BE309" s="9">
        <v>19635.026226332797</v>
      </c>
      <c r="BF309" s="9">
        <v>894.41555716197729</v>
      </c>
      <c r="BG309" s="9">
        <v>650.05588085445561</v>
      </c>
      <c r="BH309" s="9">
        <v>910.05965142046432</v>
      </c>
      <c r="BI309" s="9">
        <v>1490.7154579633359</v>
      </c>
      <c r="BJ309" s="9">
        <v>1550.6948019775223</v>
      </c>
      <c r="BK309" s="9">
        <v>34.715058657726317</v>
      </c>
      <c r="BL309" s="9">
        <v>2974970.9693826512</v>
      </c>
      <c r="BM309" s="9">
        <v>268028.85872933315</v>
      </c>
      <c r="BN309" s="9">
        <v>379379.83621121262</v>
      </c>
      <c r="BO309" s="9">
        <v>56921.036848185438</v>
      </c>
      <c r="BP309" s="9">
        <v>9348149.0995858964</v>
      </c>
      <c r="BQ309" s="9">
        <v>10280.492907719872</v>
      </c>
      <c r="BR309" s="9">
        <v>15992.086527140371</v>
      </c>
      <c r="BS309" s="9">
        <v>54845.209987281618</v>
      </c>
      <c r="BT309" s="9">
        <v>2090.372756946068</v>
      </c>
      <c r="BU309" s="20"/>
    </row>
    <row r="310" spans="2:73" x14ac:dyDescent="0.2">
      <c r="B310" s="4" t="s">
        <v>34</v>
      </c>
      <c r="C310" s="12">
        <v>3</v>
      </c>
      <c r="D310" s="19"/>
      <c r="E310" s="9">
        <f t="shared" si="26"/>
        <v>-250819.66746821877</v>
      </c>
      <c r="F310" s="9">
        <f t="shared" si="26"/>
        <v>-6.2898393827039101E-2</v>
      </c>
      <c r="G310" s="9">
        <f t="shared" si="26"/>
        <v>-1.5643910607157944E-4</v>
      </c>
      <c r="H310" s="9">
        <f t="shared" si="26"/>
        <v>-3481.7675819609321</v>
      </c>
      <c r="I310" s="9">
        <f t="shared" si="26"/>
        <v>-26567.847092927783</v>
      </c>
      <c r="J310" s="9">
        <f t="shared" si="26"/>
        <v>-6.8450727879536544E-3</v>
      </c>
      <c r="K310" s="9">
        <f t="shared" si="26"/>
        <v>-1419.7256129226043</v>
      </c>
      <c r="L310" s="9">
        <f t="shared" si="26"/>
        <v>-113.00317552282945</v>
      </c>
      <c r="M310" s="9">
        <f t="shared" si="26"/>
        <v>-59.203209848465235</v>
      </c>
      <c r="N310" s="9">
        <f t="shared" si="26"/>
        <v>-117.42393747588631</v>
      </c>
      <c r="O310" s="9">
        <f t="shared" si="26"/>
        <v>-147.02663946532948</v>
      </c>
      <c r="P310" s="9">
        <f t="shared" si="26"/>
        <v>-6.9431371872865384</v>
      </c>
      <c r="Q310" s="9">
        <f t="shared" si="26"/>
        <v>-0.42908917246927558</v>
      </c>
      <c r="R310" s="9">
        <f t="shared" ref="R310:Z366" si="29">AO310-BL310</f>
        <v>-185232.21816056129</v>
      </c>
      <c r="S310" s="9">
        <f t="shared" si="29"/>
        <v>2411.0308648531791</v>
      </c>
      <c r="T310" s="9">
        <f t="shared" si="29"/>
        <v>2908.2745672605233</v>
      </c>
      <c r="U310" s="9">
        <f t="shared" si="28"/>
        <v>-1340.0882541714236</v>
      </c>
      <c r="V310" s="9">
        <f t="shared" si="28"/>
        <v>17133.394437165931</v>
      </c>
      <c r="W310" s="9">
        <f t="shared" si="28"/>
        <v>-3231.423779662251</v>
      </c>
      <c r="X310" s="9">
        <f t="shared" si="28"/>
        <v>-450.74375908002912</v>
      </c>
      <c r="Y310" s="9">
        <f t="shared" si="28"/>
        <v>-9127.3494131622429</v>
      </c>
      <c r="Z310" s="9">
        <f t="shared" si="27"/>
        <v>-166.88025376809856</v>
      </c>
      <c r="AA310" s="20"/>
      <c r="AB310" s="9">
        <v>-331042.13944235671</v>
      </c>
      <c r="AC310" s="9">
        <v>4.3342186159974334</v>
      </c>
      <c r="AD310" s="9">
        <v>3.5043841999104039E-3</v>
      </c>
      <c r="AE310" s="9">
        <v>22201.019419319484</v>
      </c>
      <c r="AF310" s="9">
        <v>289286.63945693825</v>
      </c>
      <c r="AG310" s="9">
        <v>0.24502154580296082</v>
      </c>
      <c r="AH310" s="9">
        <v>28032.813726576613</v>
      </c>
      <c r="AI310" s="9">
        <v>1228.6201602201368</v>
      </c>
      <c r="AJ310" s="9">
        <v>915.88061143321841</v>
      </c>
      <c r="AK310" s="9">
        <v>1247.6655396548101</v>
      </c>
      <c r="AL310" s="9">
        <v>2089.0465474796738</v>
      </c>
      <c r="AM310" s="9">
        <v>2319.099065778998</v>
      </c>
      <c r="AN310" s="9">
        <v>51.643498814120186</v>
      </c>
      <c r="AO310" s="9">
        <v>4277224.2359134136</v>
      </c>
      <c r="AP310" s="9">
        <v>404454.31895885296</v>
      </c>
      <c r="AQ310" s="9">
        <v>571978.02888407931</v>
      </c>
      <c r="AR310" s="9">
        <v>84041.467018106705</v>
      </c>
      <c r="AS310" s="9">
        <v>14039357.043816013</v>
      </c>
      <c r="AT310" s="9">
        <v>12189.315581917559</v>
      </c>
      <c r="AU310" s="9">
        <v>23537.386031630529</v>
      </c>
      <c r="AV310" s="9">
        <v>73140.465567760213</v>
      </c>
      <c r="AW310" s="9">
        <v>2968.6788816510048</v>
      </c>
      <c r="AX310" s="20"/>
      <c r="AY310" s="9">
        <v>-80222.471974137938</v>
      </c>
      <c r="AZ310" s="9">
        <v>4.3971170098244725</v>
      </c>
      <c r="BA310" s="9">
        <v>3.6608233059819834E-3</v>
      </c>
      <c r="BB310" s="9">
        <v>25682.787001280416</v>
      </c>
      <c r="BC310" s="9">
        <v>315854.48654986604</v>
      </c>
      <c r="BD310" s="9">
        <v>0.25186661859091447</v>
      </c>
      <c r="BE310" s="9">
        <v>29452.539339499217</v>
      </c>
      <c r="BF310" s="9">
        <v>1341.6233357429662</v>
      </c>
      <c r="BG310" s="9">
        <v>975.08382128168364</v>
      </c>
      <c r="BH310" s="9">
        <v>1365.0894771306964</v>
      </c>
      <c r="BI310" s="9">
        <v>2236.0731869450033</v>
      </c>
      <c r="BJ310" s="9">
        <v>2326.0422029662845</v>
      </c>
      <c r="BK310" s="9">
        <v>52.072587986589461</v>
      </c>
      <c r="BL310" s="9">
        <v>4462456.4540739749</v>
      </c>
      <c r="BM310" s="9">
        <v>402043.28809399978</v>
      </c>
      <c r="BN310" s="9">
        <v>569069.75431681878</v>
      </c>
      <c r="BO310" s="9">
        <v>85381.555272278129</v>
      </c>
      <c r="BP310" s="9">
        <v>14022223.649378847</v>
      </c>
      <c r="BQ310" s="9">
        <v>15420.73936157981</v>
      </c>
      <c r="BR310" s="9">
        <v>23988.129790710558</v>
      </c>
      <c r="BS310" s="9">
        <v>82267.814980922456</v>
      </c>
      <c r="BT310" s="9">
        <v>3135.5591354191033</v>
      </c>
      <c r="BU310" s="20"/>
    </row>
    <row r="311" spans="2:73" x14ac:dyDescent="0.2">
      <c r="B311" s="4" t="s">
        <v>34</v>
      </c>
      <c r="C311" s="12">
        <v>4</v>
      </c>
      <c r="D311" s="19"/>
      <c r="E311" s="9">
        <f t="shared" ref="E311:Q330" si="30">AB311-AY311</f>
        <v>-287555.75386161113</v>
      </c>
      <c r="F311" s="9">
        <f t="shared" si="30"/>
        <v>-6.7632900528304063E-2</v>
      </c>
      <c r="G311" s="9">
        <f t="shared" si="30"/>
        <v>-1.7112794640607686E-4</v>
      </c>
      <c r="H311" s="9">
        <f t="shared" si="30"/>
        <v>-4198.4515836652572</v>
      </c>
      <c r="I311" s="9">
        <f t="shared" si="30"/>
        <v>-29205.600583713094</v>
      </c>
      <c r="J311" s="9">
        <f t="shared" si="30"/>
        <v>-7.4003383897444652E-3</v>
      </c>
      <c r="K311" s="9">
        <f t="shared" si="30"/>
        <v>-1891.799702558259</v>
      </c>
      <c r="L311" s="9">
        <f t="shared" si="30"/>
        <v>-134.28273916489343</v>
      </c>
      <c r="M311" s="9">
        <f t="shared" si="30"/>
        <v>-66.80773469968085</v>
      </c>
      <c r="N311" s="9">
        <f t="shared" si="30"/>
        <v>-139.4310985277798</v>
      </c>
      <c r="O311" s="9">
        <f t="shared" si="30"/>
        <v>-162.73764475926009</v>
      </c>
      <c r="P311" s="9">
        <f t="shared" si="30"/>
        <v>-7.3757683116596127</v>
      </c>
      <c r="Q311" s="9">
        <f t="shared" si="30"/>
        <v>-0.4274234823836025</v>
      </c>
      <c r="R311" s="9">
        <f t="shared" si="29"/>
        <v>-211536.88604622241</v>
      </c>
      <c r="S311" s="9">
        <f t="shared" si="29"/>
        <v>3372.1078021684662</v>
      </c>
      <c r="T311" s="9">
        <f t="shared" si="29"/>
        <v>4119.6686104224063</v>
      </c>
      <c r="U311" s="9">
        <f t="shared" si="28"/>
        <v>-1412.3350980745308</v>
      </c>
      <c r="V311" s="9">
        <f t="shared" si="28"/>
        <v>29311.594194781035</v>
      </c>
      <c r="W311" s="9">
        <f t="shared" si="28"/>
        <v>-3366.8299411503504</v>
      </c>
      <c r="X311" s="9">
        <f t="shared" si="28"/>
        <v>-467.69631492311601</v>
      </c>
      <c r="Y311" s="9">
        <f t="shared" si="28"/>
        <v>-10782.944233410075</v>
      </c>
      <c r="Z311" s="9">
        <f t="shared" si="27"/>
        <v>-176.76173527862602</v>
      </c>
      <c r="AA311" s="20"/>
      <c r="AB311" s="9">
        <v>-394519.04982712836</v>
      </c>
      <c r="AC311" s="9">
        <v>5.7951897792376625</v>
      </c>
      <c r="AD311" s="9">
        <v>4.7099697949032366E-3</v>
      </c>
      <c r="AE311" s="9">
        <v>30045.264418041952</v>
      </c>
      <c r="AF311" s="9">
        <v>391933.714816108</v>
      </c>
      <c r="AG311" s="9">
        <v>0.32842181973147488</v>
      </c>
      <c r="AH311" s="9">
        <v>37378.252750107335</v>
      </c>
      <c r="AI311" s="9">
        <v>1654.5483751590612</v>
      </c>
      <c r="AJ311" s="9">
        <v>1233.3040270092304</v>
      </c>
      <c r="AK311" s="9">
        <v>1680.6882043131488</v>
      </c>
      <c r="AL311" s="9">
        <v>2818.6932711674117</v>
      </c>
      <c r="AM311" s="9">
        <v>3094.0138356433849</v>
      </c>
      <c r="AN311" s="9">
        <v>69.002693833069031</v>
      </c>
      <c r="AO311" s="9">
        <v>5738405.0527190799</v>
      </c>
      <c r="AP311" s="9">
        <v>539429.82526083477</v>
      </c>
      <c r="AQ311" s="9">
        <v>762879.34103284765</v>
      </c>
      <c r="AR311" s="9">
        <v>112429.73859829635</v>
      </c>
      <c r="AS311" s="9">
        <v>18725609.793366574</v>
      </c>
      <c r="AT311" s="9">
        <v>17194.155874289394</v>
      </c>
      <c r="AU311" s="9">
        <v>31516.476739357626</v>
      </c>
      <c r="AV311" s="9">
        <v>98907.475741153161</v>
      </c>
      <c r="AW311" s="9">
        <v>4003.9837786135099</v>
      </c>
      <c r="AX311" s="20"/>
      <c r="AY311" s="9">
        <v>-106963.29596551723</v>
      </c>
      <c r="AZ311" s="9">
        <v>5.8628226797659666</v>
      </c>
      <c r="BA311" s="9">
        <v>4.8810977413093135E-3</v>
      </c>
      <c r="BB311" s="9">
        <v>34243.716001707209</v>
      </c>
      <c r="BC311" s="9">
        <v>421139.31539982109</v>
      </c>
      <c r="BD311" s="9">
        <v>0.33582215812121935</v>
      </c>
      <c r="BE311" s="9">
        <v>39270.052452665594</v>
      </c>
      <c r="BF311" s="9">
        <v>1788.8311143239546</v>
      </c>
      <c r="BG311" s="9">
        <v>1300.1117617089112</v>
      </c>
      <c r="BH311" s="9">
        <v>1820.1193028409286</v>
      </c>
      <c r="BI311" s="9">
        <v>2981.4309159266718</v>
      </c>
      <c r="BJ311" s="9">
        <v>3101.3896039550445</v>
      </c>
      <c r="BK311" s="9">
        <v>69.430117315452634</v>
      </c>
      <c r="BL311" s="9">
        <v>5949941.9387653023</v>
      </c>
      <c r="BM311" s="9">
        <v>536057.7174586663</v>
      </c>
      <c r="BN311" s="9">
        <v>758759.67242242524</v>
      </c>
      <c r="BO311" s="9">
        <v>113842.07369637088</v>
      </c>
      <c r="BP311" s="9">
        <v>18696298.199171793</v>
      </c>
      <c r="BQ311" s="9">
        <v>20560.985815439744</v>
      </c>
      <c r="BR311" s="9">
        <v>31984.173054280742</v>
      </c>
      <c r="BS311" s="9">
        <v>109690.41997456324</v>
      </c>
      <c r="BT311" s="9">
        <v>4180.7455138921359</v>
      </c>
      <c r="BU311" s="20"/>
    </row>
    <row r="312" spans="2:73" x14ac:dyDescent="0.2">
      <c r="B312" s="4" t="s">
        <v>34</v>
      </c>
      <c r="C312" s="12">
        <v>5</v>
      </c>
      <c r="D312" s="19"/>
      <c r="E312" s="9">
        <f t="shared" si="30"/>
        <v>-289996.35757039546</v>
      </c>
      <c r="F312" s="9">
        <f t="shared" si="30"/>
        <v>-7.2362524177130183E-2</v>
      </c>
      <c r="G312" s="9">
        <f t="shared" si="30"/>
        <v>-1.8580552575008912E-4</v>
      </c>
      <c r="H312" s="9">
        <f t="shared" si="30"/>
        <v>-4915.002155436574</v>
      </c>
      <c r="I312" s="9">
        <f t="shared" si="30"/>
        <v>-31841.483562790847</v>
      </c>
      <c r="J312" s="9">
        <f t="shared" si="30"/>
        <v>-7.9550840211903284E-3</v>
      </c>
      <c r="K312" s="9">
        <f t="shared" si="30"/>
        <v>-2363.8730032828753</v>
      </c>
      <c r="L312" s="9">
        <f t="shared" si="30"/>
        <v>-155.55737523811558</v>
      </c>
      <c r="M312" s="9">
        <f t="shared" si="30"/>
        <v>-74.408610276950185</v>
      </c>
      <c r="N312" s="9">
        <f t="shared" si="30"/>
        <v>-161.43310777077249</v>
      </c>
      <c r="O312" s="9">
        <f t="shared" si="30"/>
        <v>-178.43864176537272</v>
      </c>
      <c r="P312" s="9">
        <f t="shared" si="30"/>
        <v>-7.8078324454481844</v>
      </c>
      <c r="Q312" s="9">
        <f t="shared" si="30"/>
        <v>-0.42571419428946911</v>
      </c>
      <c r="R312" s="9">
        <f t="shared" si="29"/>
        <v>-237830.87807527464</v>
      </c>
      <c r="S312" s="9">
        <f t="shared" si="29"/>
        <v>4333.2321249626111</v>
      </c>
      <c r="T312" s="9">
        <f t="shared" si="29"/>
        <v>5331.1354882126907</v>
      </c>
      <c r="U312" s="9">
        <f t="shared" si="28"/>
        <v>-1484.4692188980698</v>
      </c>
      <c r="V312" s="9">
        <f t="shared" si="28"/>
        <v>41491.738498594612</v>
      </c>
      <c r="W312" s="9">
        <f t="shared" si="28"/>
        <v>-3501.9534378979297</v>
      </c>
      <c r="X312" s="9">
        <f t="shared" si="28"/>
        <v>-484.60886034688156</v>
      </c>
      <c r="Y312" s="9">
        <f t="shared" si="28"/>
        <v>-12438.121821682609</v>
      </c>
      <c r="Z312" s="9">
        <f t="shared" si="27"/>
        <v>-186.62945592828237</v>
      </c>
      <c r="AA312" s="20"/>
      <c r="AB312" s="9">
        <v>-423700.47752729215</v>
      </c>
      <c r="AC312" s="9">
        <v>7.2561658255303305</v>
      </c>
      <c r="AD312" s="9">
        <v>5.9155666508865492E-3</v>
      </c>
      <c r="AE312" s="9">
        <v>37889.642846697447</v>
      </c>
      <c r="AF312" s="9">
        <v>494582.6606869853</v>
      </c>
      <c r="AG312" s="9">
        <v>0.41182261363033384</v>
      </c>
      <c r="AH312" s="9">
        <v>46723.692562549113</v>
      </c>
      <c r="AI312" s="9">
        <v>2080.4815176668276</v>
      </c>
      <c r="AJ312" s="9">
        <v>1550.7310918591886</v>
      </c>
      <c r="AK312" s="9">
        <v>2113.7160207803877</v>
      </c>
      <c r="AL312" s="9">
        <v>3548.3500031429662</v>
      </c>
      <c r="AM312" s="9">
        <v>3868.9291724983591</v>
      </c>
      <c r="AN312" s="9">
        <v>86.36193245002633</v>
      </c>
      <c r="AO312" s="9">
        <v>7199596.5453813523</v>
      </c>
      <c r="AP312" s="9">
        <v>674405.37894829526</v>
      </c>
      <c r="AQ312" s="9">
        <v>953780.72601624439</v>
      </c>
      <c r="AR312" s="9">
        <v>140818.12290156548</v>
      </c>
      <c r="AS312" s="9">
        <v>23411864.487463333</v>
      </c>
      <c r="AT312" s="9">
        <v>22199.278831401749</v>
      </c>
      <c r="AU312" s="9">
        <v>39495.607457504055</v>
      </c>
      <c r="AV312" s="9">
        <v>124674.90314652151</v>
      </c>
      <c r="AW312" s="9">
        <v>5039.3024364368903</v>
      </c>
      <c r="AX312" s="20"/>
      <c r="AY312" s="9">
        <v>-133704.11995689667</v>
      </c>
      <c r="AZ312" s="9">
        <v>7.3285283497074607</v>
      </c>
      <c r="BA312" s="9">
        <v>6.1013721766366383E-3</v>
      </c>
      <c r="BB312" s="9">
        <v>42804.645002134021</v>
      </c>
      <c r="BC312" s="9">
        <v>526424.14424977615</v>
      </c>
      <c r="BD312" s="9">
        <v>0.41977769765152417</v>
      </c>
      <c r="BE312" s="9">
        <v>49087.565565831988</v>
      </c>
      <c r="BF312" s="9">
        <v>2236.0388929049432</v>
      </c>
      <c r="BG312" s="9">
        <v>1625.1397021361388</v>
      </c>
      <c r="BH312" s="9">
        <v>2275.1491285511602</v>
      </c>
      <c r="BI312" s="9">
        <v>3726.7886449083389</v>
      </c>
      <c r="BJ312" s="9">
        <v>3876.7370049438073</v>
      </c>
      <c r="BK312" s="9">
        <v>86.787646644315799</v>
      </c>
      <c r="BL312" s="9">
        <v>7437427.4234566269</v>
      </c>
      <c r="BM312" s="9">
        <v>670072.14682333264</v>
      </c>
      <c r="BN312" s="9">
        <v>948449.59052803169</v>
      </c>
      <c r="BO312" s="9">
        <v>142302.59212046355</v>
      </c>
      <c r="BP312" s="9">
        <v>23370372.748964738</v>
      </c>
      <c r="BQ312" s="9">
        <v>25701.232269299679</v>
      </c>
      <c r="BR312" s="9">
        <v>39980.216317850936</v>
      </c>
      <c r="BS312" s="9">
        <v>137113.02496820412</v>
      </c>
      <c r="BT312" s="9">
        <v>5225.9318923651726</v>
      </c>
      <c r="BU312" s="20"/>
    </row>
    <row r="313" spans="2:73" x14ac:dyDescent="0.2">
      <c r="B313" s="4" t="s">
        <v>34</v>
      </c>
      <c r="C313" s="12">
        <v>6</v>
      </c>
      <c r="D313" s="19"/>
      <c r="E313" s="9">
        <f t="shared" si="30"/>
        <v>795298.79521798901</v>
      </c>
      <c r="F313" s="9">
        <f t="shared" si="30"/>
        <v>1.7510567282841674</v>
      </c>
      <c r="G313" s="9">
        <f t="shared" si="30"/>
        <v>3.1617062136226077E-3</v>
      </c>
      <c r="H313" s="9">
        <f t="shared" si="30"/>
        <v>31889.233023746805</v>
      </c>
      <c r="I313" s="9">
        <f t="shared" si="30"/>
        <v>757990.39693734073</v>
      </c>
      <c r="J313" s="9">
        <f t="shared" si="30"/>
        <v>0.31883649673625414</v>
      </c>
      <c r="K313" s="9">
        <f t="shared" si="30"/>
        <v>78502.598301254911</v>
      </c>
      <c r="L313" s="9">
        <f t="shared" si="30"/>
        <v>1510.6919627003767</v>
      </c>
      <c r="M313" s="9">
        <f t="shared" si="30"/>
        <v>1424.2319720527735</v>
      </c>
      <c r="N313" s="9">
        <f t="shared" si="30"/>
        <v>1570.3929935377969</v>
      </c>
      <c r="O313" s="9">
        <f t="shared" si="30"/>
        <v>2374.8478138900618</v>
      </c>
      <c r="P313" s="9">
        <f t="shared" si="30"/>
        <v>261.53859641528379</v>
      </c>
      <c r="Q313" s="9">
        <f t="shared" si="30"/>
        <v>25.236761408819902</v>
      </c>
      <c r="R313" s="9">
        <f t="shared" si="29"/>
        <v>4858773.737226814</v>
      </c>
      <c r="S313" s="9">
        <f t="shared" si="29"/>
        <v>7504.3581188819371</v>
      </c>
      <c r="T313" s="9">
        <f t="shared" si="29"/>
        <v>10742.896829412086</v>
      </c>
      <c r="U313" s="9">
        <f t="shared" si="28"/>
        <v>52570.866793128691</v>
      </c>
      <c r="V313" s="9">
        <f t="shared" si="28"/>
        <v>-158948.69170025364</v>
      </c>
      <c r="W313" s="9">
        <f t="shared" si="28"/>
        <v>2487.752899099949</v>
      </c>
      <c r="X313" s="9">
        <f t="shared" si="28"/>
        <v>-1318.1947933243937</v>
      </c>
      <c r="Y313" s="9">
        <f t="shared" si="28"/>
        <v>171398.1436218094</v>
      </c>
      <c r="Z313" s="9">
        <f t="shared" si="27"/>
        <v>5479.2041869749473</v>
      </c>
      <c r="AA313" s="20"/>
      <c r="AB313" s="9">
        <v>634853.85126971314</v>
      </c>
      <c r="AC313" s="9">
        <v>10.545290747933112</v>
      </c>
      <c r="AD313" s="9">
        <v>1.0483352825586574E-2</v>
      </c>
      <c r="AE313" s="9">
        <v>83254.807026307637</v>
      </c>
      <c r="AF313" s="9">
        <v>1389699.3700370728</v>
      </c>
      <c r="AG313" s="9">
        <v>0.82256973391808308</v>
      </c>
      <c r="AH313" s="9">
        <v>137407.67698025334</v>
      </c>
      <c r="AI313" s="9">
        <v>4193.9386341863092</v>
      </c>
      <c r="AJ313" s="9">
        <v>3374.3996146161408</v>
      </c>
      <c r="AK313" s="9">
        <v>4300.5719477991897</v>
      </c>
      <c r="AL313" s="9">
        <v>6846.9941877800684</v>
      </c>
      <c r="AM313" s="9">
        <v>4913.6230023478529</v>
      </c>
      <c r="AN313" s="9">
        <v>129.38193738199882</v>
      </c>
      <c r="AO313" s="9">
        <v>13783686.645374764</v>
      </c>
      <c r="AP313" s="9">
        <v>811590.93430688151</v>
      </c>
      <c r="AQ313" s="9">
        <v>1148882.4054630497</v>
      </c>
      <c r="AR313" s="9">
        <v>223333.97733768495</v>
      </c>
      <c r="AS313" s="9">
        <v>27885498.607057441</v>
      </c>
      <c r="AT313" s="9">
        <v>33329.231622259569</v>
      </c>
      <c r="AU313" s="9">
        <v>46658.064788096723</v>
      </c>
      <c r="AV313" s="9">
        <v>335933.77358365431</v>
      </c>
      <c r="AW313" s="9">
        <v>11750.322457813154</v>
      </c>
      <c r="AX313" s="20"/>
      <c r="AY313" s="9">
        <v>-160444.94394827588</v>
      </c>
      <c r="AZ313" s="9">
        <v>8.794234019648945</v>
      </c>
      <c r="BA313" s="9">
        <v>7.3216466119639667E-3</v>
      </c>
      <c r="BB313" s="9">
        <v>51365.574002560832</v>
      </c>
      <c r="BC313" s="9">
        <v>631708.97309973207</v>
      </c>
      <c r="BD313" s="9">
        <v>0.50373323718182894</v>
      </c>
      <c r="BE313" s="9">
        <v>58905.078678998434</v>
      </c>
      <c r="BF313" s="9">
        <v>2683.2466714859324</v>
      </c>
      <c r="BG313" s="9">
        <v>1950.1676425633673</v>
      </c>
      <c r="BH313" s="9">
        <v>2730.1789542613928</v>
      </c>
      <c r="BI313" s="9">
        <v>4472.1463738900065</v>
      </c>
      <c r="BJ313" s="9">
        <v>4652.0844059325691</v>
      </c>
      <c r="BK313" s="9">
        <v>104.14517597317892</v>
      </c>
      <c r="BL313" s="9">
        <v>8924912.9081479497</v>
      </c>
      <c r="BM313" s="9">
        <v>804086.57618799957</v>
      </c>
      <c r="BN313" s="9">
        <v>1138139.5086336376</v>
      </c>
      <c r="BO313" s="9">
        <v>170763.11054455626</v>
      </c>
      <c r="BP313" s="9">
        <v>28044447.298757695</v>
      </c>
      <c r="BQ313" s="9">
        <v>30841.47872315962</v>
      </c>
      <c r="BR313" s="9">
        <v>47976.259581421116</v>
      </c>
      <c r="BS313" s="9">
        <v>164535.62996184491</v>
      </c>
      <c r="BT313" s="9">
        <v>6271.1182708382066</v>
      </c>
      <c r="BU313" s="20"/>
    </row>
    <row r="314" spans="2:73" x14ac:dyDescent="0.2">
      <c r="B314" s="4" t="s">
        <v>34</v>
      </c>
      <c r="C314" s="12">
        <v>7</v>
      </c>
      <c r="D314" s="19"/>
      <c r="E314" s="9">
        <f t="shared" si="30"/>
        <v>1030163.4250500808</v>
      </c>
      <c r="F314" s="9">
        <f t="shared" si="30"/>
        <v>2.1274076199187011</v>
      </c>
      <c r="G314" s="9">
        <f t="shared" si="30"/>
        <v>3.8026421537973847E-3</v>
      </c>
      <c r="H314" s="9">
        <f t="shared" si="30"/>
        <v>38192.636415068017</v>
      </c>
      <c r="I314" s="9">
        <f t="shared" si="30"/>
        <v>898579.67673806578</v>
      </c>
      <c r="J314" s="9">
        <f t="shared" si="30"/>
        <v>0.37780697769246407</v>
      </c>
      <c r="K314" s="9">
        <f t="shared" si="30"/>
        <v>91649.040638221864</v>
      </c>
      <c r="L314" s="9">
        <f t="shared" si="30"/>
        <v>1800.9566284547795</v>
      </c>
      <c r="M314" s="9">
        <f t="shared" si="30"/>
        <v>1707.7390862914067</v>
      </c>
      <c r="N314" s="9">
        <f t="shared" si="30"/>
        <v>1872.0667946831009</v>
      </c>
      <c r="O314" s="9">
        <f t="shared" si="30"/>
        <v>2875.9745680429123</v>
      </c>
      <c r="P314" s="9">
        <f t="shared" si="30"/>
        <v>331.67389260458458</v>
      </c>
      <c r="Q314" s="9">
        <f t="shared" si="30"/>
        <v>30.756957314503296</v>
      </c>
      <c r="R314" s="9">
        <f t="shared" si="29"/>
        <v>6115640.8328996226</v>
      </c>
      <c r="S314" s="9">
        <f t="shared" si="29"/>
        <v>12991.666930262581</v>
      </c>
      <c r="T314" s="9">
        <f t="shared" si="29"/>
        <v>18611.479168681893</v>
      </c>
      <c r="U314" s="9">
        <f t="shared" si="28"/>
        <v>63436.724571066938</v>
      </c>
      <c r="V314" s="9">
        <f t="shared" si="28"/>
        <v>-32121.274994101375</v>
      </c>
      <c r="W314" s="9">
        <f t="shared" si="28"/>
        <v>4975.0303407616375</v>
      </c>
      <c r="X314" s="9">
        <f t="shared" si="28"/>
        <v>-1013.9166322717501</v>
      </c>
      <c r="Y314" s="9">
        <f t="shared" si="28"/>
        <v>203142.46184318286</v>
      </c>
      <c r="Z314" s="9">
        <f t="shared" si="27"/>
        <v>6520.7178203316162</v>
      </c>
      <c r="AA314" s="20"/>
      <c r="AB314" s="9">
        <v>842977.65711042553</v>
      </c>
      <c r="AC314" s="9">
        <v>12.387347309509142</v>
      </c>
      <c r="AD314" s="9">
        <v>1.234456320108868E-2</v>
      </c>
      <c r="AE314" s="9">
        <v>98119.139418055667</v>
      </c>
      <c r="AF314" s="9">
        <v>1635573.4786877527</v>
      </c>
      <c r="AG314" s="9">
        <v>0.96549575440459778</v>
      </c>
      <c r="AH314" s="9">
        <v>160371.63243038667</v>
      </c>
      <c r="AI314" s="9">
        <v>4931.411078521699</v>
      </c>
      <c r="AJ314" s="9">
        <v>3982.9346692820013</v>
      </c>
      <c r="AK314" s="9">
        <v>5057.2755746547264</v>
      </c>
      <c r="AL314" s="9">
        <v>8093.4786709145874</v>
      </c>
      <c r="AM314" s="9">
        <v>5759.1056995259169</v>
      </c>
      <c r="AN314" s="9">
        <v>152.2596626165454</v>
      </c>
      <c r="AO314" s="9">
        <v>16528039.225738904</v>
      </c>
      <c r="AP314" s="9">
        <v>951092.67248292896</v>
      </c>
      <c r="AQ314" s="9">
        <v>1346440.9059079259</v>
      </c>
      <c r="AR314" s="9">
        <v>262660.35353971599</v>
      </c>
      <c r="AS314" s="9">
        <v>32686400.573556542</v>
      </c>
      <c r="AT314" s="9">
        <v>40956.75551778121</v>
      </c>
      <c r="AU314" s="9">
        <v>54958.386212719561</v>
      </c>
      <c r="AV314" s="9">
        <v>395100.69679866865</v>
      </c>
      <c r="AW314" s="9">
        <v>13837.022469642856</v>
      </c>
      <c r="AX314" s="20"/>
      <c r="AY314" s="9">
        <v>-187185.7679396552</v>
      </c>
      <c r="AZ314" s="9">
        <v>10.259939689590441</v>
      </c>
      <c r="BA314" s="9">
        <v>8.5419210472912951E-3</v>
      </c>
      <c r="BB314" s="9">
        <v>59926.503002987651</v>
      </c>
      <c r="BC314" s="9">
        <v>736993.80194968695</v>
      </c>
      <c r="BD314" s="9">
        <v>0.58768877671213371</v>
      </c>
      <c r="BE314" s="9">
        <v>68722.591792164807</v>
      </c>
      <c r="BF314" s="9">
        <v>3130.4544500669194</v>
      </c>
      <c r="BG314" s="9">
        <v>2275.1955829905946</v>
      </c>
      <c r="BH314" s="9">
        <v>3185.2087799716255</v>
      </c>
      <c r="BI314" s="9">
        <v>5217.5041028716751</v>
      </c>
      <c r="BJ314" s="9">
        <v>5427.4318069213323</v>
      </c>
      <c r="BK314" s="9">
        <v>121.5027053020421</v>
      </c>
      <c r="BL314" s="9">
        <v>10412398.392839281</v>
      </c>
      <c r="BM314" s="9">
        <v>938101.00555266638</v>
      </c>
      <c r="BN314" s="9">
        <v>1327829.426739244</v>
      </c>
      <c r="BO314" s="9">
        <v>199223.62896864905</v>
      </c>
      <c r="BP314" s="9">
        <v>32718521.848550644</v>
      </c>
      <c r="BQ314" s="9">
        <v>35981.725177019573</v>
      </c>
      <c r="BR314" s="9">
        <v>55972.302844991311</v>
      </c>
      <c r="BS314" s="9">
        <v>191958.23495548579</v>
      </c>
      <c r="BT314" s="9">
        <v>7316.3046493112397</v>
      </c>
      <c r="BU314" s="20"/>
    </row>
    <row r="315" spans="2:73" x14ac:dyDescent="0.2">
      <c r="B315" s="4" t="s">
        <v>34</v>
      </c>
      <c r="C315" s="12">
        <v>8</v>
      </c>
      <c r="D315" s="19"/>
      <c r="E315" s="9">
        <f t="shared" si="30"/>
        <v>1230732.5809282837</v>
      </c>
      <c r="F315" s="9">
        <f t="shared" si="30"/>
        <v>2.5037375262122161</v>
      </c>
      <c r="G315" s="9">
        <f t="shared" si="30"/>
        <v>4.4435486868301399E-3</v>
      </c>
      <c r="H315" s="9">
        <f t="shared" si="30"/>
        <v>44495.804313329121</v>
      </c>
      <c r="I315" s="9">
        <f t="shared" si="30"/>
        <v>1039165.484924788</v>
      </c>
      <c r="J315" s="9">
        <f t="shared" si="30"/>
        <v>0.43677599573167203</v>
      </c>
      <c r="K315" s="9">
        <f t="shared" si="30"/>
        <v>104795.4735150066</v>
      </c>
      <c r="L315" s="9">
        <f t="shared" si="30"/>
        <v>2091.2110127671708</v>
      </c>
      <c r="M315" s="9">
        <f t="shared" si="30"/>
        <v>1991.2348569870328</v>
      </c>
      <c r="N315" s="9">
        <f t="shared" si="30"/>
        <v>2173.729959550396</v>
      </c>
      <c r="O315" s="9">
        <f t="shared" si="30"/>
        <v>3377.0732929367468</v>
      </c>
      <c r="P315" s="9">
        <f t="shared" si="30"/>
        <v>401.80257897038246</v>
      </c>
      <c r="Q315" s="9">
        <f t="shared" si="30"/>
        <v>36.276803653426498</v>
      </c>
      <c r="R315" s="9">
        <f t="shared" si="29"/>
        <v>7372381.3893024139</v>
      </c>
      <c r="S315" s="9">
        <f t="shared" si="29"/>
        <v>18477.895791842835</v>
      </c>
      <c r="T315" s="9">
        <f t="shared" si="29"/>
        <v>26478.512822548859</v>
      </c>
      <c r="U315" s="9">
        <f t="shared" si="28"/>
        <v>74302.118532504828</v>
      </c>
      <c r="V315" s="9">
        <f t="shared" si="28"/>
        <v>94666.608733005822</v>
      </c>
      <c r="W315" s="9">
        <f t="shared" si="28"/>
        <v>7461.723872133276</v>
      </c>
      <c r="X315" s="9">
        <f t="shared" si="28"/>
        <v>-709.75331859917787</v>
      </c>
      <c r="Y315" s="9">
        <f t="shared" si="28"/>
        <v>234886.01892074593</v>
      </c>
      <c r="Z315" s="9">
        <f t="shared" si="27"/>
        <v>7562.2012451332666</v>
      </c>
      <c r="AA315" s="20"/>
      <c r="AB315" s="9">
        <v>1016805.9889972494</v>
      </c>
      <c r="AC315" s="9">
        <v>14.229382885744149</v>
      </c>
      <c r="AD315" s="9">
        <v>1.4205744169448767E-2</v>
      </c>
      <c r="AE315" s="9">
        <v>112983.23631674354</v>
      </c>
      <c r="AF315" s="9">
        <v>1881444.1157244302</v>
      </c>
      <c r="AG315" s="9">
        <v>1.1084203119741107</v>
      </c>
      <c r="AH315" s="9">
        <v>183335.57842033778</v>
      </c>
      <c r="AI315" s="9">
        <v>5668.87324141508</v>
      </c>
      <c r="AJ315" s="9">
        <v>4591.4583804048552</v>
      </c>
      <c r="AK315" s="9">
        <v>5813.9685652322532</v>
      </c>
      <c r="AL315" s="9">
        <v>9339.9351247900904</v>
      </c>
      <c r="AM315" s="9">
        <v>6604.5817868804716</v>
      </c>
      <c r="AN315" s="9">
        <v>175.13703828433177</v>
      </c>
      <c r="AO315" s="9">
        <v>19272265.266833019</v>
      </c>
      <c r="AP315" s="9">
        <v>1090593.3307091754</v>
      </c>
      <c r="AQ315" s="9">
        <v>1543997.8576673993</v>
      </c>
      <c r="AR315" s="9">
        <v>301986.26592524658</v>
      </c>
      <c r="AS315" s="9">
        <v>37487263.007076591</v>
      </c>
      <c r="AT315" s="9">
        <v>48583.695503012765</v>
      </c>
      <c r="AU315" s="9">
        <v>63258.592789962306</v>
      </c>
      <c r="AV315" s="9">
        <v>454266.85886987241</v>
      </c>
      <c r="AW315" s="9">
        <v>15923.692272917539</v>
      </c>
      <c r="AX315" s="20"/>
      <c r="AY315" s="9">
        <v>-213926.59193103446</v>
      </c>
      <c r="AZ315" s="9">
        <v>11.725645359531933</v>
      </c>
      <c r="BA315" s="9">
        <v>9.7621954826186269E-3</v>
      </c>
      <c r="BB315" s="9">
        <v>68487.432003414418</v>
      </c>
      <c r="BC315" s="9">
        <v>842278.63079964218</v>
      </c>
      <c r="BD315" s="9">
        <v>0.6716443162424387</v>
      </c>
      <c r="BE315" s="9">
        <v>78540.104905331187</v>
      </c>
      <c r="BF315" s="9">
        <v>3577.6622286479092</v>
      </c>
      <c r="BG315" s="9">
        <v>2600.2235234178224</v>
      </c>
      <c r="BH315" s="9">
        <v>3640.2386056818573</v>
      </c>
      <c r="BI315" s="9">
        <v>5962.8618318533436</v>
      </c>
      <c r="BJ315" s="9">
        <v>6202.7792079100891</v>
      </c>
      <c r="BK315" s="9">
        <v>138.86023463090527</v>
      </c>
      <c r="BL315" s="9">
        <v>11899883.877530605</v>
      </c>
      <c r="BM315" s="9">
        <v>1072115.4349173326</v>
      </c>
      <c r="BN315" s="9">
        <v>1517519.3448448505</v>
      </c>
      <c r="BO315" s="9">
        <v>227684.14739274175</v>
      </c>
      <c r="BP315" s="9">
        <v>37392596.398343585</v>
      </c>
      <c r="BQ315" s="9">
        <v>41121.971630879489</v>
      </c>
      <c r="BR315" s="9">
        <v>63968.346108561484</v>
      </c>
      <c r="BS315" s="9">
        <v>219380.83994912647</v>
      </c>
      <c r="BT315" s="9">
        <v>8361.4910277842719</v>
      </c>
      <c r="BU315" s="20"/>
    </row>
    <row r="316" spans="2:73" x14ac:dyDescent="0.2">
      <c r="B316" s="4" t="s">
        <v>34</v>
      </c>
      <c r="C316" s="12">
        <v>9</v>
      </c>
      <c r="D316" s="19"/>
      <c r="E316" s="9">
        <f t="shared" si="30"/>
        <v>1482528.7358313268</v>
      </c>
      <c r="F316" s="9">
        <f t="shared" si="30"/>
        <v>2.8684950592746148</v>
      </c>
      <c r="G316" s="9">
        <f t="shared" si="30"/>
        <v>5.0575429246357897E-3</v>
      </c>
      <c r="H316" s="9">
        <f t="shared" si="30"/>
        <v>50583.300485800079</v>
      </c>
      <c r="I316" s="9">
        <f t="shared" si="30"/>
        <v>1173214.8484721752</v>
      </c>
      <c r="J316" s="9">
        <f t="shared" si="30"/>
        <v>0.49295308019424522</v>
      </c>
      <c r="K316" s="9">
        <f t="shared" si="30"/>
        <v>117119.52758507674</v>
      </c>
      <c r="L316" s="9">
        <f t="shared" si="30"/>
        <v>2367.1215252337915</v>
      </c>
      <c r="M316" s="9">
        <f t="shared" si="30"/>
        <v>2263.5673172103138</v>
      </c>
      <c r="N316" s="9">
        <f t="shared" si="30"/>
        <v>2460.5656714872789</v>
      </c>
      <c r="O316" s="9">
        <f t="shared" si="30"/>
        <v>3856.3093151080284</v>
      </c>
      <c r="P316" s="9">
        <f t="shared" si="30"/>
        <v>471.13871275334805</v>
      </c>
      <c r="Q316" s="9">
        <f t="shared" si="30"/>
        <v>41.569187585800023</v>
      </c>
      <c r="R316" s="9">
        <f t="shared" si="29"/>
        <v>8569956.168068558</v>
      </c>
      <c r="S316" s="9">
        <f t="shared" si="29"/>
        <v>24189.993478219956</v>
      </c>
      <c r="T316" s="9">
        <f t="shared" si="29"/>
        <v>34664.133009132696</v>
      </c>
      <c r="U316" s="9">
        <f t="shared" si="28"/>
        <v>84935.838880527503</v>
      </c>
      <c r="V316" s="9">
        <f t="shared" si="28"/>
        <v>231951.45255506784</v>
      </c>
      <c r="W316" s="9">
        <f t="shared" si="28"/>
        <v>9896.9539014760812</v>
      </c>
      <c r="X316" s="9">
        <f t="shared" si="28"/>
        <v>-311.07732769101858</v>
      </c>
      <c r="Y316" s="9">
        <f t="shared" si="28"/>
        <v>265175.88584372378</v>
      </c>
      <c r="Z316" s="9">
        <f t="shared" si="27"/>
        <v>8560.2833953061672</v>
      </c>
      <c r="AA316" s="20"/>
      <c r="AB316" s="9">
        <v>1241861.3199089128</v>
      </c>
      <c r="AC316" s="9">
        <v>16.059846088748046</v>
      </c>
      <c r="AD316" s="9">
        <v>1.6040012842581757E-2</v>
      </c>
      <c r="AE316" s="9">
        <v>127631.66148964138</v>
      </c>
      <c r="AF316" s="9">
        <v>2120778.3081217734</v>
      </c>
      <c r="AG316" s="9">
        <v>1.2485529359669891</v>
      </c>
      <c r="AH316" s="9">
        <v>205477.1456035744</v>
      </c>
      <c r="AI316" s="9">
        <v>6391.9915324626927</v>
      </c>
      <c r="AJ316" s="9">
        <v>5188.8187810553654</v>
      </c>
      <c r="AK316" s="9">
        <v>6555.8341028793711</v>
      </c>
      <c r="AL316" s="9">
        <v>10564.528875943044</v>
      </c>
      <c r="AM316" s="9">
        <v>7449.2653216522085</v>
      </c>
      <c r="AN316" s="9">
        <v>197.78695154556851</v>
      </c>
      <c r="AO316" s="9">
        <v>21957325.530290503</v>
      </c>
      <c r="AP316" s="9">
        <v>1230319.8577602198</v>
      </c>
      <c r="AQ316" s="9">
        <v>1741873.3959595917</v>
      </c>
      <c r="AR316" s="9">
        <v>341080.50469736208</v>
      </c>
      <c r="AS316" s="9">
        <v>42298622.400691614</v>
      </c>
      <c r="AT316" s="9">
        <v>56159.171986215559</v>
      </c>
      <c r="AU316" s="9">
        <v>71653.312044440681</v>
      </c>
      <c r="AV316" s="9">
        <v>511979.33078649139</v>
      </c>
      <c r="AW316" s="9">
        <v>17966.96080156348</v>
      </c>
      <c r="AX316" s="20"/>
      <c r="AY316" s="9">
        <v>-240667.41592241407</v>
      </c>
      <c r="AZ316" s="9">
        <v>13.191351029473431</v>
      </c>
      <c r="BA316" s="9">
        <v>1.0982469917945967E-2</v>
      </c>
      <c r="BB316" s="9">
        <v>77048.361003841303</v>
      </c>
      <c r="BC316" s="9">
        <v>947563.45964959823</v>
      </c>
      <c r="BD316" s="9">
        <v>0.75559985577274391</v>
      </c>
      <c r="BE316" s="9">
        <v>88357.618018497669</v>
      </c>
      <c r="BF316" s="9">
        <v>4024.8700072289012</v>
      </c>
      <c r="BG316" s="9">
        <v>2925.2514638450516</v>
      </c>
      <c r="BH316" s="9">
        <v>4095.2684313920922</v>
      </c>
      <c r="BI316" s="9">
        <v>6708.2195608350157</v>
      </c>
      <c r="BJ316" s="9">
        <v>6978.1266088988605</v>
      </c>
      <c r="BK316" s="9">
        <v>156.21776395976849</v>
      </c>
      <c r="BL316" s="9">
        <v>13387369.362221945</v>
      </c>
      <c r="BM316" s="9">
        <v>1206129.8642819999</v>
      </c>
      <c r="BN316" s="9">
        <v>1707209.262950459</v>
      </c>
      <c r="BO316" s="9">
        <v>256144.66581683457</v>
      </c>
      <c r="BP316" s="9">
        <v>42066670.948136546</v>
      </c>
      <c r="BQ316" s="9">
        <v>46262.218084739477</v>
      </c>
      <c r="BR316" s="9">
        <v>71964.3893721317</v>
      </c>
      <c r="BS316" s="9">
        <v>246803.44494276762</v>
      </c>
      <c r="BT316" s="9">
        <v>9406.6774062573131</v>
      </c>
      <c r="BU316" s="20"/>
    </row>
    <row r="317" spans="2:73" x14ac:dyDescent="0.2">
      <c r="B317" s="4" t="s">
        <v>34</v>
      </c>
      <c r="C317" s="12">
        <v>10</v>
      </c>
      <c r="D317" s="19"/>
      <c r="E317" s="9">
        <f t="shared" si="30"/>
        <v>1700461.8405924658</v>
      </c>
      <c r="F317" s="9">
        <f t="shared" si="30"/>
        <v>3.2688867306402685</v>
      </c>
      <c r="G317" s="9">
        <f t="shared" si="30"/>
        <v>5.7390594980376818E-3</v>
      </c>
      <c r="H317" s="9">
        <f t="shared" si="30"/>
        <v>57276.74983791144</v>
      </c>
      <c r="I317" s="9">
        <f t="shared" si="30"/>
        <v>1322640.9424872366</v>
      </c>
      <c r="J317" s="9">
        <f t="shared" si="30"/>
        <v>0.55553316047709</v>
      </c>
      <c r="K317" s="9">
        <f t="shared" si="30"/>
        <v>131115.0378287583</v>
      </c>
      <c r="L317" s="9">
        <f t="shared" si="30"/>
        <v>2675.3352553339646</v>
      </c>
      <c r="M317" s="9">
        <f t="shared" si="30"/>
        <v>2565.3671451712917</v>
      </c>
      <c r="N317" s="9">
        <f t="shared" si="30"/>
        <v>2780.9086890629978</v>
      </c>
      <c r="O317" s="9">
        <f t="shared" si="30"/>
        <v>4389.4764067334345</v>
      </c>
      <c r="P317" s="9">
        <f t="shared" si="30"/>
        <v>545.93183027547184</v>
      </c>
      <c r="Q317" s="9">
        <f t="shared" si="30"/>
        <v>47.444278773033091</v>
      </c>
      <c r="R317" s="9">
        <f t="shared" si="29"/>
        <v>9907598.1583780237</v>
      </c>
      <c r="S317" s="9">
        <f t="shared" si="29"/>
        <v>29996.756164803868</v>
      </c>
      <c r="T317" s="9">
        <f t="shared" si="29"/>
        <v>42998.449265685398</v>
      </c>
      <c r="U317" s="9">
        <f t="shared" si="28"/>
        <v>96511.450046881044</v>
      </c>
      <c r="V317" s="9">
        <f t="shared" si="28"/>
        <v>366729.76816623658</v>
      </c>
      <c r="W317" s="9">
        <f t="shared" si="28"/>
        <v>12543.688305166608</v>
      </c>
      <c r="X317" s="9">
        <f t="shared" si="28"/>
        <v>19.626958626016858</v>
      </c>
      <c r="Y317" s="9">
        <f t="shared" si="28"/>
        <v>298922.8379446824</v>
      </c>
      <c r="Z317" s="9">
        <f t="shared" si="27"/>
        <v>9668.8577157915861</v>
      </c>
      <c r="AA317" s="20"/>
      <c r="AB317" s="9">
        <v>1433053.6006786723</v>
      </c>
      <c r="AC317" s="9">
        <v>17.925943430055195</v>
      </c>
      <c r="AD317" s="9">
        <v>1.7941803851310965E-2</v>
      </c>
      <c r="AE317" s="9">
        <v>142886.03984217951</v>
      </c>
      <c r="AF317" s="9">
        <v>2375489.2309867893</v>
      </c>
      <c r="AG317" s="9">
        <v>1.3950885557801389</v>
      </c>
      <c r="AH317" s="9">
        <v>229290.16896042236</v>
      </c>
      <c r="AI317" s="9">
        <v>7147.4130411438528</v>
      </c>
      <c r="AJ317" s="9">
        <v>5815.6465494435715</v>
      </c>
      <c r="AK317" s="9">
        <v>7331.20694616532</v>
      </c>
      <c r="AL317" s="9">
        <v>11843.05369655012</v>
      </c>
      <c r="AM317" s="9">
        <v>8299.4058401630919</v>
      </c>
      <c r="AN317" s="9">
        <v>221.0195720616648</v>
      </c>
      <c r="AO317" s="9">
        <v>24782453.005291283</v>
      </c>
      <c r="AP317" s="9">
        <v>1370141.0498114699</v>
      </c>
      <c r="AQ317" s="9">
        <v>1939897.6303217507</v>
      </c>
      <c r="AR317" s="9">
        <v>381116.63428780838</v>
      </c>
      <c r="AS317" s="9">
        <v>47107475.26609575</v>
      </c>
      <c r="AT317" s="9">
        <v>63946.152843765987</v>
      </c>
      <c r="AU317" s="9">
        <v>79980.059594327919</v>
      </c>
      <c r="AV317" s="9">
        <v>573148.88788109075</v>
      </c>
      <c r="AW317" s="9">
        <v>20120.721500521933</v>
      </c>
      <c r="AX317" s="20"/>
      <c r="AY317" s="9">
        <v>-267408.2399137934</v>
      </c>
      <c r="AZ317" s="9">
        <v>14.657056699414927</v>
      </c>
      <c r="BA317" s="9">
        <v>1.2202744353273284E-2</v>
      </c>
      <c r="BB317" s="9">
        <v>85609.29000426807</v>
      </c>
      <c r="BC317" s="9">
        <v>1052848.2884995528</v>
      </c>
      <c r="BD317" s="9">
        <v>0.8395553953030489</v>
      </c>
      <c r="BE317" s="9">
        <v>98175.131131664064</v>
      </c>
      <c r="BF317" s="9">
        <v>4472.0777858098882</v>
      </c>
      <c r="BG317" s="9">
        <v>3250.2794042722799</v>
      </c>
      <c r="BH317" s="9">
        <v>4550.2982571023222</v>
      </c>
      <c r="BI317" s="9">
        <v>7453.5772898166852</v>
      </c>
      <c r="BJ317" s="9">
        <v>7753.47400988762</v>
      </c>
      <c r="BK317" s="9">
        <v>173.57529328863171</v>
      </c>
      <c r="BL317" s="9">
        <v>14874854.846913259</v>
      </c>
      <c r="BM317" s="9">
        <v>1340144.293646666</v>
      </c>
      <c r="BN317" s="9">
        <v>1896899.1810560653</v>
      </c>
      <c r="BO317" s="9">
        <v>284605.18424092734</v>
      </c>
      <c r="BP317" s="9">
        <v>46740745.497929513</v>
      </c>
      <c r="BQ317" s="9">
        <v>51402.464538599379</v>
      </c>
      <c r="BR317" s="9">
        <v>79960.432635701902</v>
      </c>
      <c r="BS317" s="9">
        <v>274226.04993640835</v>
      </c>
      <c r="BT317" s="9">
        <v>10451.863784730347</v>
      </c>
      <c r="BU317" s="20"/>
    </row>
    <row r="318" spans="2:73" x14ac:dyDescent="0.2">
      <c r="B318" s="4" t="s">
        <v>34</v>
      </c>
      <c r="C318" s="12">
        <v>11</v>
      </c>
      <c r="D318" s="19"/>
      <c r="E318" s="9">
        <f t="shared" si="30"/>
        <v>1935326.4704245564</v>
      </c>
      <c r="F318" s="9">
        <f t="shared" si="30"/>
        <v>3.6452376222748057</v>
      </c>
      <c r="G318" s="9">
        <f t="shared" si="30"/>
        <v>6.3799954382124484E-3</v>
      </c>
      <c r="H318" s="9">
        <f t="shared" si="30"/>
        <v>63580.153229232586</v>
      </c>
      <c r="I318" s="9">
        <f t="shared" si="30"/>
        <v>1463230.2222879599</v>
      </c>
      <c r="J318" s="9">
        <f t="shared" si="30"/>
        <v>0.6145036414333005</v>
      </c>
      <c r="K318" s="9">
        <f t="shared" si="30"/>
        <v>144261.48016572517</v>
      </c>
      <c r="L318" s="9">
        <f t="shared" si="30"/>
        <v>2965.5999210883638</v>
      </c>
      <c r="M318" s="9">
        <f t="shared" si="30"/>
        <v>2848.8742594099253</v>
      </c>
      <c r="N318" s="9">
        <f t="shared" si="30"/>
        <v>3082.5824902083004</v>
      </c>
      <c r="O318" s="9">
        <f t="shared" si="30"/>
        <v>4890.6031608862831</v>
      </c>
      <c r="P318" s="9">
        <f t="shared" si="30"/>
        <v>616.06712646477536</v>
      </c>
      <c r="Q318" s="9">
        <f t="shared" si="30"/>
        <v>52.964474678716556</v>
      </c>
      <c r="R318" s="9">
        <f t="shared" si="29"/>
        <v>11164465.254050838</v>
      </c>
      <c r="S318" s="9">
        <f t="shared" si="29"/>
        <v>35484.06497618393</v>
      </c>
      <c r="T318" s="9">
        <f t="shared" si="29"/>
        <v>50867.03160495474</v>
      </c>
      <c r="U318" s="9">
        <f t="shared" si="28"/>
        <v>107377.30782481923</v>
      </c>
      <c r="V318" s="9">
        <f t="shared" si="28"/>
        <v>493557.18487238139</v>
      </c>
      <c r="W318" s="9">
        <f t="shared" si="28"/>
        <v>15030.965746828289</v>
      </c>
      <c r="X318" s="9">
        <f t="shared" si="28"/>
        <v>323.90511967868952</v>
      </c>
      <c r="Y318" s="9">
        <f t="shared" si="28"/>
        <v>330667.15616605605</v>
      </c>
      <c r="Z318" s="9">
        <f t="shared" si="27"/>
        <v>10710.37134914825</v>
      </c>
      <c r="AA318" s="20"/>
      <c r="AB318" s="9">
        <v>1641177.4065193841</v>
      </c>
      <c r="AC318" s="9">
        <v>19.767999991631221</v>
      </c>
      <c r="AD318" s="9">
        <v>1.9803014226813066E-2</v>
      </c>
      <c r="AE318" s="9">
        <v>157750.37223392748</v>
      </c>
      <c r="AF318" s="9">
        <v>2621363.3396374686</v>
      </c>
      <c r="AG318" s="9">
        <v>1.5380145762666537</v>
      </c>
      <c r="AH318" s="9">
        <v>252254.12441055567</v>
      </c>
      <c r="AI318" s="9">
        <v>7884.8854854792398</v>
      </c>
      <c r="AJ318" s="9">
        <v>6424.1816041094316</v>
      </c>
      <c r="AK318" s="9">
        <v>8087.9105730208548</v>
      </c>
      <c r="AL318" s="9">
        <v>13089.538179684636</v>
      </c>
      <c r="AM318" s="9">
        <v>9144.888537341154</v>
      </c>
      <c r="AN318" s="9">
        <v>243.89729729621135</v>
      </c>
      <c r="AO318" s="9">
        <v>27526805.585655428</v>
      </c>
      <c r="AP318" s="9">
        <v>1509642.7879875172</v>
      </c>
      <c r="AQ318" s="9">
        <v>2137456.130766626</v>
      </c>
      <c r="AR318" s="9">
        <v>420443.01048983936</v>
      </c>
      <c r="AS318" s="9">
        <v>51908377.232594855</v>
      </c>
      <c r="AT318" s="9">
        <v>71573.676739287621</v>
      </c>
      <c r="AU318" s="9">
        <v>88280.381018950749</v>
      </c>
      <c r="AV318" s="9">
        <v>632315.81109610514</v>
      </c>
      <c r="AW318" s="9">
        <v>22207.421512351633</v>
      </c>
      <c r="AX318" s="20"/>
      <c r="AY318" s="9">
        <v>-294149.06390517234</v>
      </c>
      <c r="AZ318" s="9">
        <v>16.122762369356415</v>
      </c>
      <c r="BA318" s="9">
        <v>1.3423018788600617E-2</v>
      </c>
      <c r="BB318" s="9">
        <v>94170.219004694896</v>
      </c>
      <c r="BC318" s="9">
        <v>1158133.1173495087</v>
      </c>
      <c r="BD318" s="9">
        <v>0.92351093483335323</v>
      </c>
      <c r="BE318" s="9">
        <v>107992.64424483052</v>
      </c>
      <c r="BF318" s="9">
        <v>4919.2855643908761</v>
      </c>
      <c r="BG318" s="9">
        <v>3575.3073446995063</v>
      </c>
      <c r="BH318" s="9">
        <v>5005.3280828125544</v>
      </c>
      <c r="BI318" s="9">
        <v>8198.9350187983528</v>
      </c>
      <c r="BJ318" s="9">
        <v>8528.8214108763786</v>
      </c>
      <c r="BK318" s="9">
        <v>190.93282261749479</v>
      </c>
      <c r="BL318" s="9">
        <v>16362340.331604591</v>
      </c>
      <c r="BM318" s="9">
        <v>1474158.7230113333</v>
      </c>
      <c r="BN318" s="9">
        <v>2086589.0991616712</v>
      </c>
      <c r="BO318" s="9">
        <v>313065.70266502013</v>
      </c>
      <c r="BP318" s="9">
        <v>51414820.047722474</v>
      </c>
      <c r="BQ318" s="9">
        <v>56542.710992459331</v>
      </c>
      <c r="BR318" s="9">
        <v>87956.47589927206</v>
      </c>
      <c r="BS318" s="9">
        <v>301648.65493004909</v>
      </c>
      <c r="BT318" s="9">
        <v>11497.050163203383</v>
      </c>
      <c r="BU318" s="20"/>
    </row>
    <row r="319" spans="2:73" x14ac:dyDescent="0.2">
      <c r="B319" s="4" t="s">
        <v>34</v>
      </c>
      <c r="C319" s="12">
        <v>12</v>
      </c>
      <c r="D319" s="19"/>
      <c r="E319" s="9">
        <f t="shared" si="30"/>
        <v>2135895.626302761</v>
      </c>
      <c r="F319" s="9">
        <f t="shared" si="30"/>
        <v>4.0215675285683332</v>
      </c>
      <c r="G319" s="9">
        <f t="shared" si="30"/>
        <v>7.0209019712452279E-3</v>
      </c>
      <c r="H319" s="9">
        <f t="shared" si="30"/>
        <v>69883.321127493735</v>
      </c>
      <c r="I319" s="9">
        <f t="shared" si="30"/>
        <v>1603816.030474683</v>
      </c>
      <c r="J319" s="9">
        <f t="shared" si="30"/>
        <v>0.67347265947250912</v>
      </c>
      <c r="K319" s="9">
        <f t="shared" si="30"/>
        <v>157407.91304250993</v>
      </c>
      <c r="L319" s="9">
        <f t="shared" si="30"/>
        <v>3255.8543054007578</v>
      </c>
      <c r="M319" s="9">
        <f t="shared" si="30"/>
        <v>3132.3700301055524</v>
      </c>
      <c r="N319" s="9">
        <f t="shared" si="30"/>
        <v>3384.2456550755978</v>
      </c>
      <c r="O319" s="9">
        <f t="shared" si="30"/>
        <v>5391.7018857801304</v>
      </c>
      <c r="P319" s="9">
        <f t="shared" si="30"/>
        <v>686.1958128305705</v>
      </c>
      <c r="Q319" s="9">
        <f t="shared" si="30"/>
        <v>58.484321017639843</v>
      </c>
      <c r="R319" s="9">
        <f t="shared" si="29"/>
        <v>12421205.810453638</v>
      </c>
      <c r="S319" s="9">
        <f t="shared" si="29"/>
        <v>40970.293837764533</v>
      </c>
      <c r="T319" s="9">
        <f t="shared" si="29"/>
        <v>58734.065258825198</v>
      </c>
      <c r="U319" s="9">
        <f t="shared" si="28"/>
        <v>118242.70178625756</v>
      </c>
      <c r="V319" s="9">
        <f t="shared" si="28"/>
        <v>620345.06859951466</v>
      </c>
      <c r="W319" s="9">
        <f t="shared" si="28"/>
        <v>17517.659278199935</v>
      </c>
      <c r="X319" s="9">
        <f t="shared" si="28"/>
        <v>628.06843335123267</v>
      </c>
      <c r="Y319" s="9">
        <f t="shared" si="28"/>
        <v>362410.71324361913</v>
      </c>
      <c r="Z319" s="9">
        <f t="shared" si="27"/>
        <v>11751.854773949904</v>
      </c>
      <c r="AA319" s="20"/>
      <c r="AB319" s="9">
        <v>1815005.7384062093</v>
      </c>
      <c r="AC319" s="9">
        <v>21.610035567866237</v>
      </c>
      <c r="AD319" s="9">
        <v>2.1664195195173163E-2</v>
      </c>
      <c r="AE319" s="9">
        <v>172614.46913261543</v>
      </c>
      <c r="AF319" s="9">
        <v>2867233.9766741474</v>
      </c>
      <c r="AG319" s="9">
        <v>1.6809391338361672</v>
      </c>
      <c r="AH319" s="9">
        <v>275218.07040050684</v>
      </c>
      <c r="AI319" s="9">
        <v>8622.3476483726245</v>
      </c>
      <c r="AJ319" s="9">
        <v>7032.7053152322869</v>
      </c>
      <c r="AK319" s="9">
        <v>8844.6035635983862</v>
      </c>
      <c r="AL319" s="9">
        <v>14335.994633560145</v>
      </c>
      <c r="AM319" s="9">
        <v>9990.3646246957123</v>
      </c>
      <c r="AN319" s="9">
        <v>266.77467296399783</v>
      </c>
      <c r="AO319" s="9">
        <v>30271031.626749545</v>
      </c>
      <c r="AP319" s="9">
        <v>1649143.4462137639</v>
      </c>
      <c r="AQ319" s="9">
        <v>2335013.0825261013</v>
      </c>
      <c r="AR319" s="9">
        <v>459768.92287537019</v>
      </c>
      <c r="AS319" s="9">
        <v>56709239.666114919</v>
      </c>
      <c r="AT319" s="9">
        <v>79200.61672451919</v>
      </c>
      <c r="AU319" s="9">
        <v>96580.587596193523</v>
      </c>
      <c r="AV319" s="9">
        <v>691481.97316730907</v>
      </c>
      <c r="AW319" s="9">
        <v>24294.091315626323</v>
      </c>
      <c r="AX319" s="20"/>
      <c r="AY319" s="9">
        <v>-320889.88789655187</v>
      </c>
      <c r="AZ319" s="9">
        <v>17.588468039297904</v>
      </c>
      <c r="BA319" s="9">
        <v>1.4643293223927935E-2</v>
      </c>
      <c r="BB319" s="9">
        <v>102731.14800512169</v>
      </c>
      <c r="BC319" s="9">
        <v>1263417.9461994644</v>
      </c>
      <c r="BD319" s="9">
        <v>1.0074664743636581</v>
      </c>
      <c r="BE319" s="9">
        <v>117810.15735799693</v>
      </c>
      <c r="BF319" s="9">
        <v>5366.4933429718667</v>
      </c>
      <c r="BG319" s="9">
        <v>3900.3352851267346</v>
      </c>
      <c r="BH319" s="9">
        <v>5460.3579085227884</v>
      </c>
      <c r="BI319" s="9">
        <v>8944.2927477800149</v>
      </c>
      <c r="BJ319" s="9">
        <v>9304.1688118651418</v>
      </c>
      <c r="BK319" s="9">
        <v>208.29035194635799</v>
      </c>
      <c r="BL319" s="9">
        <v>17849825.816295907</v>
      </c>
      <c r="BM319" s="9">
        <v>1608173.1523759994</v>
      </c>
      <c r="BN319" s="9">
        <v>2276279.0172672761</v>
      </c>
      <c r="BO319" s="9">
        <v>341526.22108911263</v>
      </c>
      <c r="BP319" s="9">
        <v>56088894.597515404</v>
      </c>
      <c r="BQ319" s="9">
        <v>61682.957446319255</v>
      </c>
      <c r="BR319" s="9">
        <v>95952.519162842291</v>
      </c>
      <c r="BS319" s="9">
        <v>329071.25992368994</v>
      </c>
      <c r="BT319" s="9">
        <v>12542.236541676419</v>
      </c>
      <c r="BU319" s="20"/>
    </row>
    <row r="320" spans="2:73" x14ac:dyDescent="0.2">
      <c r="B320" s="4" t="s">
        <v>34</v>
      </c>
      <c r="C320" s="12">
        <v>13</v>
      </c>
      <c r="D320" s="19"/>
      <c r="E320" s="9">
        <f t="shared" si="30"/>
        <v>2336464.782180964</v>
      </c>
      <c r="F320" s="9">
        <f t="shared" si="30"/>
        <v>4.3978974348618465</v>
      </c>
      <c r="G320" s="9">
        <f t="shared" si="30"/>
        <v>7.6618085042779727E-3</v>
      </c>
      <c r="H320" s="9">
        <f t="shared" si="30"/>
        <v>76186.489025754709</v>
      </c>
      <c r="I320" s="9">
        <f t="shared" si="30"/>
        <v>1744401.8386614053</v>
      </c>
      <c r="J320" s="9">
        <f t="shared" si="30"/>
        <v>0.73244167751171729</v>
      </c>
      <c r="K320" s="9">
        <f t="shared" si="30"/>
        <v>170554.34591929457</v>
      </c>
      <c r="L320" s="9">
        <f t="shared" si="30"/>
        <v>3546.1086897131509</v>
      </c>
      <c r="M320" s="9">
        <f t="shared" si="30"/>
        <v>3415.8658008011762</v>
      </c>
      <c r="N320" s="9">
        <f t="shared" si="30"/>
        <v>3685.9088199428916</v>
      </c>
      <c r="O320" s="9">
        <f t="shared" si="30"/>
        <v>5892.800610673954</v>
      </c>
      <c r="P320" s="9">
        <f t="shared" si="30"/>
        <v>756.32449919635837</v>
      </c>
      <c r="Q320" s="9">
        <f t="shared" si="30"/>
        <v>64.004167356562903</v>
      </c>
      <c r="R320" s="9">
        <f t="shared" si="29"/>
        <v>13677946.366856415</v>
      </c>
      <c r="S320" s="9">
        <f t="shared" si="29"/>
        <v>46456.522699344205</v>
      </c>
      <c r="T320" s="9">
        <f t="shared" si="29"/>
        <v>66601.098912690766</v>
      </c>
      <c r="U320" s="9">
        <f t="shared" si="28"/>
        <v>129108.09574769536</v>
      </c>
      <c r="V320" s="9">
        <f t="shared" si="28"/>
        <v>747132.95232658833</v>
      </c>
      <c r="W320" s="9">
        <f t="shared" si="28"/>
        <v>20004.35280957153</v>
      </c>
      <c r="X320" s="9">
        <f t="shared" si="28"/>
        <v>932.23174702380493</v>
      </c>
      <c r="Y320" s="9">
        <f t="shared" si="28"/>
        <v>394154.27032118192</v>
      </c>
      <c r="Z320" s="9">
        <f t="shared" si="27"/>
        <v>12793.338198751544</v>
      </c>
      <c r="AA320" s="20"/>
      <c r="AB320" s="9">
        <v>1988834.0702930328</v>
      </c>
      <c r="AC320" s="9">
        <v>23.452071144101239</v>
      </c>
      <c r="AD320" s="9">
        <v>2.3525376163533243E-2</v>
      </c>
      <c r="AE320" s="9">
        <v>187478.5660313032</v>
      </c>
      <c r="AF320" s="9">
        <v>3113104.6137108239</v>
      </c>
      <c r="AG320" s="9">
        <v>1.8238636914056801</v>
      </c>
      <c r="AH320" s="9">
        <v>298182.01639045787</v>
      </c>
      <c r="AI320" s="9">
        <v>9359.8098112660027</v>
      </c>
      <c r="AJ320" s="9">
        <v>7641.2290263551395</v>
      </c>
      <c r="AK320" s="9">
        <v>9601.2965541759095</v>
      </c>
      <c r="AL320" s="9">
        <v>15582.451087435647</v>
      </c>
      <c r="AM320" s="9">
        <v>10835.840712050263</v>
      </c>
      <c r="AN320" s="9">
        <v>289.65204863178406</v>
      </c>
      <c r="AO320" s="9">
        <v>33015257.667843651</v>
      </c>
      <c r="AP320" s="9">
        <v>1788644.1044400099</v>
      </c>
      <c r="AQ320" s="9">
        <v>2532570.0342855738</v>
      </c>
      <c r="AR320" s="9">
        <v>499094.83526090061</v>
      </c>
      <c r="AS320" s="9">
        <v>61510102.09963496</v>
      </c>
      <c r="AT320" s="9">
        <v>86827.556709750716</v>
      </c>
      <c r="AU320" s="9">
        <v>104880.79417343624</v>
      </c>
      <c r="AV320" s="9">
        <v>750648.13523851265</v>
      </c>
      <c r="AW320" s="9">
        <v>26380.761118900999</v>
      </c>
      <c r="AX320" s="20"/>
      <c r="AY320" s="9">
        <v>-347630.71188793099</v>
      </c>
      <c r="AZ320" s="9">
        <v>19.054173709239393</v>
      </c>
      <c r="BA320" s="9">
        <v>1.586356765925527E-2</v>
      </c>
      <c r="BB320" s="9">
        <v>111292.07700554849</v>
      </c>
      <c r="BC320" s="9">
        <v>1368702.7750494187</v>
      </c>
      <c r="BD320" s="9">
        <v>1.0914220138939628</v>
      </c>
      <c r="BE320" s="9">
        <v>127627.67047116329</v>
      </c>
      <c r="BF320" s="9">
        <v>5813.7011215528519</v>
      </c>
      <c r="BG320" s="9">
        <v>4225.3632255539633</v>
      </c>
      <c r="BH320" s="9">
        <v>5915.3877342330179</v>
      </c>
      <c r="BI320" s="9">
        <v>9689.6504767616934</v>
      </c>
      <c r="BJ320" s="9">
        <v>10079.516212853905</v>
      </c>
      <c r="BK320" s="9">
        <v>225.64788127522115</v>
      </c>
      <c r="BL320" s="9">
        <v>19337311.300987236</v>
      </c>
      <c r="BM320" s="9">
        <v>1742187.5817406657</v>
      </c>
      <c r="BN320" s="9">
        <v>2465968.935372883</v>
      </c>
      <c r="BO320" s="9">
        <v>369986.73951320525</v>
      </c>
      <c r="BP320" s="9">
        <v>60762969.147308372</v>
      </c>
      <c r="BQ320" s="9">
        <v>66823.203900179185</v>
      </c>
      <c r="BR320" s="9">
        <v>103948.56242641243</v>
      </c>
      <c r="BS320" s="9">
        <v>356493.86491733073</v>
      </c>
      <c r="BT320" s="9">
        <v>13587.422920149455</v>
      </c>
      <c r="BU320" s="20"/>
    </row>
    <row r="321" spans="2:73" x14ac:dyDescent="0.2">
      <c r="B321" s="4" t="s">
        <v>34</v>
      </c>
      <c r="C321" s="12">
        <v>14</v>
      </c>
      <c r="D321" s="19"/>
      <c r="E321" s="9">
        <f t="shared" si="30"/>
        <v>2605624.8859669399</v>
      </c>
      <c r="F321" s="9">
        <f t="shared" si="30"/>
        <v>4.7867167329963785</v>
      </c>
      <c r="G321" s="9">
        <f t="shared" si="30"/>
        <v>8.3164127824527471E-3</v>
      </c>
      <c r="H321" s="9">
        <f t="shared" si="30"/>
        <v>82664.266652075865</v>
      </c>
      <c r="I321" s="9">
        <f t="shared" si="30"/>
        <v>1887291.4880371294</v>
      </c>
      <c r="J321" s="9">
        <f t="shared" si="30"/>
        <v>0.79222982421792665</v>
      </c>
      <c r="K321" s="9">
        <f t="shared" si="30"/>
        <v>183727.47735626157</v>
      </c>
      <c r="L321" s="9">
        <f t="shared" si="30"/>
        <v>3839.9785479675529</v>
      </c>
      <c r="M321" s="9">
        <f t="shared" si="30"/>
        <v>3706.5023182898058</v>
      </c>
      <c r="N321" s="9">
        <f t="shared" si="30"/>
        <v>3991.4243845881892</v>
      </c>
      <c r="O321" s="9">
        <f t="shared" si="30"/>
        <v>6404.1049995768117</v>
      </c>
      <c r="P321" s="9">
        <f t="shared" si="30"/>
        <v>830.32506413565898</v>
      </c>
      <c r="Q321" s="9">
        <f t="shared" si="30"/>
        <v>69.651796137246407</v>
      </c>
      <c r="R321" s="9">
        <f t="shared" si="29"/>
        <v>14956422.579529222</v>
      </c>
      <c r="S321" s="9">
        <f t="shared" si="29"/>
        <v>52489.154210723937</v>
      </c>
      <c r="T321" s="9">
        <f t="shared" si="29"/>
        <v>75254.001701959409</v>
      </c>
      <c r="U321" s="9">
        <f t="shared" si="28"/>
        <v>140452.03330063337</v>
      </c>
      <c r="V321" s="9">
        <f t="shared" si="28"/>
        <v>892408.22803275287</v>
      </c>
      <c r="W321" s="9">
        <f t="shared" si="28"/>
        <v>22599.623711233173</v>
      </c>
      <c r="X321" s="9">
        <f t="shared" si="28"/>
        <v>1357.4487105764129</v>
      </c>
      <c r="Y321" s="9">
        <f t="shared" si="28"/>
        <v>426447.5322675553</v>
      </c>
      <c r="Z321" s="9">
        <f t="shared" si="27"/>
        <v>13858.511244608209</v>
      </c>
      <c r="AA321" s="20"/>
      <c r="AB321" s="9">
        <v>2231253.3500876292</v>
      </c>
      <c r="AC321" s="9">
        <v>25.306596112177267</v>
      </c>
      <c r="AD321" s="9">
        <v>2.5400254877035344E-2</v>
      </c>
      <c r="AE321" s="9">
        <v>202517.2726580512</v>
      </c>
      <c r="AF321" s="9">
        <v>3361279.0919365035</v>
      </c>
      <c r="AG321" s="9">
        <v>1.9676073776421943</v>
      </c>
      <c r="AH321" s="9">
        <v>321172.66094059119</v>
      </c>
      <c r="AI321" s="9">
        <v>10100.887448101392</v>
      </c>
      <c r="AJ321" s="9">
        <v>8256.8934842709969</v>
      </c>
      <c r="AK321" s="9">
        <v>10361.841944531443</v>
      </c>
      <c r="AL321" s="9">
        <v>16839.113205320162</v>
      </c>
      <c r="AM321" s="9">
        <v>11685.188677978325</v>
      </c>
      <c r="AN321" s="9">
        <v>312.65720674133064</v>
      </c>
      <c r="AO321" s="9">
        <v>35781219.365207784</v>
      </c>
      <c r="AP321" s="9">
        <v>1928691.1653160572</v>
      </c>
      <c r="AQ321" s="9">
        <v>2730912.8551804493</v>
      </c>
      <c r="AR321" s="9">
        <v>538899.29123793158</v>
      </c>
      <c r="AS321" s="9">
        <v>66329451.925134048</v>
      </c>
      <c r="AT321" s="9">
        <v>94563.074065272333</v>
      </c>
      <c r="AU321" s="9">
        <v>113302.05440055906</v>
      </c>
      <c r="AV321" s="9">
        <v>810364.00217852695</v>
      </c>
      <c r="AW321" s="9">
        <v>28491.120543230696</v>
      </c>
      <c r="AX321" s="20"/>
      <c r="AY321" s="9">
        <v>-374371.53587931045</v>
      </c>
      <c r="AZ321" s="9">
        <v>20.519879379180889</v>
      </c>
      <c r="BA321" s="9">
        <v>1.7083842094582597E-2</v>
      </c>
      <c r="BB321" s="9">
        <v>119853.00600597533</v>
      </c>
      <c r="BC321" s="9">
        <v>1473987.6038993741</v>
      </c>
      <c r="BD321" s="9">
        <v>1.1753775534242676</v>
      </c>
      <c r="BE321" s="9">
        <v>137445.18358432961</v>
      </c>
      <c r="BF321" s="9">
        <v>6260.9089001338389</v>
      </c>
      <c r="BG321" s="9">
        <v>4550.3911659811911</v>
      </c>
      <c r="BH321" s="9">
        <v>6370.4175599432538</v>
      </c>
      <c r="BI321" s="9">
        <v>10435.00820574335</v>
      </c>
      <c r="BJ321" s="9">
        <v>10854.863613842666</v>
      </c>
      <c r="BK321" s="9">
        <v>243.00541060408423</v>
      </c>
      <c r="BL321" s="9">
        <v>20824796.785678562</v>
      </c>
      <c r="BM321" s="9">
        <v>1876202.0111053332</v>
      </c>
      <c r="BN321" s="9">
        <v>2655658.8534784899</v>
      </c>
      <c r="BO321" s="9">
        <v>398447.25793729821</v>
      </c>
      <c r="BP321" s="9">
        <v>65437043.697101295</v>
      </c>
      <c r="BQ321" s="9">
        <v>71963.45035403916</v>
      </c>
      <c r="BR321" s="9">
        <v>111944.60568998265</v>
      </c>
      <c r="BS321" s="9">
        <v>383916.46991097165</v>
      </c>
      <c r="BT321" s="9">
        <v>14632.609298622487</v>
      </c>
      <c r="BU321" s="20"/>
    </row>
    <row r="322" spans="2:73" x14ac:dyDescent="0.2">
      <c r="B322" s="4" t="s">
        <v>34</v>
      </c>
      <c r="C322" s="12">
        <v>15</v>
      </c>
      <c r="D322" s="19"/>
      <c r="E322" s="9">
        <f t="shared" si="30"/>
        <v>2806194.0418451424</v>
      </c>
      <c r="F322" s="9">
        <f t="shared" si="30"/>
        <v>5.1630466392898988</v>
      </c>
      <c r="G322" s="9">
        <f t="shared" si="30"/>
        <v>8.9573193154854971E-3</v>
      </c>
      <c r="H322" s="9">
        <f t="shared" si="30"/>
        <v>88967.434550336926</v>
      </c>
      <c r="I322" s="9">
        <f t="shared" si="30"/>
        <v>2027877.2962238516</v>
      </c>
      <c r="J322" s="9">
        <f t="shared" si="30"/>
        <v>0.85119884225713416</v>
      </c>
      <c r="K322" s="9">
        <f t="shared" si="30"/>
        <v>196873.91023304622</v>
      </c>
      <c r="L322" s="9">
        <f t="shared" si="30"/>
        <v>4130.2329322799424</v>
      </c>
      <c r="M322" s="9">
        <f t="shared" si="30"/>
        <v>3989.9980889854332</v>
      </c>
      <c r="N322" s="9">
        <f t="shared" si="30"/>
        <v>4293.0875494554894</v>
      </c>
      <c r="O322" s="9">
        <f t="shared" si="30"/>
        <v>6905.203724470648</v>
      </c>
      <c r="P322" s="9">
        <f t="shared" si="30"/>
        <v>900.45375050145049</v>
      </c>
      <c r="Q322" s="9">
        <f t="shared" si="30"/>
        <v>75.171642476169552</v>
      </c>
      <c r="R322" s="9">
        <f t="shared" si="29"/>
        <v>16213163.135932021</v>
      </c>
      <c r="S322" s="9">
        <f t="shared" si="29"/>
        <v>57975.383072303841</v>
      </c>
      <c r="T322" s="9">
        <f t="shared" si="29"/>
        <v>83121.035355827305</v>
      </c>
      <c r="U322" s="9">
        <f t="shared" si="28"/>
        <v>151317.42726207135</v>
      </c>
      <c r="V322" s="9">
        <f t="shared" si="28"/>
        <v>1019196.1117598116</v>
      </c>
      <c r="W322" s="9">
        <f t="shared" si="28"/>
        <v>25086.317242604797</v>
      </c>
      <c r="X322" s="9">
        <f t="shared" si="28"/>
        <v>1661.6120242490142</v>
      </c>
      <c r="Y322" s="9">
        <f t="shared" si="28"/>
        <v>458191.08934511815</v>
      </c>
      <c r="Z322" s="9">
        <f t="shared" si="27"/>
        <v>14899.994669409854</v>
      </c>
      <c r="AA322" s="20"/>
      <c r="AB322" s="9">
        <v>2405081.6819744529</v>
      </c>
      <c r="AC322" s="9">
        <v>27.148631688412273</v>
      </c>
      <c r="AD322" s="9">
        <v>2.7261435845395428E-2</v>
      </c>
      <c r="AE322" s="9">
        <v>217381.36955673902</v>
      </c>
      <c r="AF322" s="9">
        <v>3607149.728973181</v>
      </c>
      <c r="AG322" s="9">
        <v>2.1105319352117071</v>
      </c>
      <c r="AH322" s="9">
        <v>344136.60693054227</v>
      </c>
      <c r="AI322" s="9">
        <v>10838.349610994772</v>
      </c>
      <c r="AJ322" s="9">
        <v>8865.4171953938512</v>
      </c>
      <c r="AK322" s="9">
        <v>11118.53493510897</v>
      </c>
      <c r="AL322" s="9">
        <v>18085.569659195666</v>
      </c>
      <c r="AM322" s="9">
        <v>12530.664765332878</v>
      </c>
      <c r="AN322" s="9">
        <v>335.53458240911698</v>
      </c>
      <c r="AO322" s="9">
        <v>38525445.406301901</v>
      </c>
      <c r="AP322" s="9">
        <v>2068191.8235423032</v>
      </c>
      <c r="AQ322" s="9">
        <v>2928469.8069399237</v>
      </c>
      <c r="AR322" s="9">
        <v>578225.20362346212</v>
      </c>
      <c r="AS322" s="9">
        <v>71130314.358654082</v>
      </c>
      <c r="AT322" s="9">
        <v>102190.01405050387</v>
      </c>
      <c r="AU322" s="9">
        <v>121602.26097780178</v>
      </c>
      <c r="AV322" s="9">
        <v>869530.16424973053</v>
      </c>
      <c r="AW322" s="9">
        <v>30577.790346505375</v>
      </c>
      <c r="AX322" s="20"/>
      <c r="AY322" s="9">
        <v>-401112.35987068963</v>
      </c>
      <c r="AZ322" s="9">
        <v>21.985585049122374</v>
      </c>
      <c r="BA322" s="9">
        <v>1.8304116529909931E-2</v>
      </c>
      <c r="BB322" s="9">
        <v>128413.9350064021</v>
      </c>
      <c r="BC322" s="9">
        <v>1579272.4327493294</v>
      </c>
      <c r="BD322" s="9">
        <v>1.259333092954573</v>
      </c>
      <c r="BE322" s="9">
        <v>147262.69669749605</v>
      </c>
      <c r="BF322" s="9">
        <v>6708.1166787148295</v>
      </c>
      <c r="BG322" s="9">
        <v>4875.419106408418</v>
      </c>
      <c r="BH322" s="9">
        <v>6825.4473856534805</v>
      </c>
      <c r="BI322" s="9">
        <v>11180.365934725018</v>
      </c>
      <c r="BJ322" s="9">
        <v>11630.211014831428</v>
      </c>
      <c r="BK322" s="9">
        <v>260.36293993294743</v>
      </c>
      <c r="BL322" s="9">
        <v>22312282.27036988</v>
      </c>
      <c r="BM322" s="9">
        <v>2010216.4404699993</v>
      </c>
      <c r="BN322" s="9">
        <v>2845348.7715840964</v>
      </c>
      <c r="BO322" s="9">
        <v>426907.77636139077</v>
      </c>
      <c r="BP322" s="9">
        <v>70111118.24689427</v>
      </c>
      <c r="BQ322" s="9">
        <v>77103.696807899076</v>
      </c>
      <c r="BR322" s="9">
        <v>119940.64895355277</v>
      </c>
      <c r="BS322" s="9">
        <v>411339.07490461238</v>
      </c>
      <c r="BT322" s="9">
        <v>15677.795677095521</v>
      </c>
      <c r="BU322" s="20"/>
    </row>
    <row r="323" spans="2:73" x14ac:dyDescent="0.2">
      <c r="B323" s="4" t="s">
        <v>34</v>
      </c>
      <c r="C323" s="12">
        <v>16</v>
      </c>
      <c r="D323" s="19"/>
      <c r="E323" s="9">
        <f t="shared" si="30"/>
        <v>3041058.6716772346</v>
      </c>
      <c r="F323" s="9">
        <f t="shared" si="30"/>
        <v>5.539397530924429</v>
      </c>
      <c r="G323" s="9">
        <f t="shared" si="30"/>
        <v>9.5982552556602707E-3</v>
      </c>
      <c r="H323" s="9">
        <f t="shared" si="30"/>
        <v>95270.837941658247</v>
      </c>
      <c r="I323" s="9">
        <f t="shared" si="30"/>
        <v>2168466.576024577</v>
      </c>
      <c r="J323" s="9">
        <f t="shared" si="30"/>
        <v>0.91016932321334432</v>
      </c>
      <c r="K323" s="9">
        <f t="shared" si="30"/>
        <v>210020.35257001317</v>
      </c>
      <c r="L323" s="9">
        <f t="shared" si="30"/>
        <v>4420.4975980343415</v>
      </c>
      <c r="M323" s="9">
        <f t="shared" si="30"/>
        <v>4273.5052032240656</v>
      </c>
      <c r="N323" s="9">
        <f t="shared" si="30"/>
        <v>4594.761350600792</v>
      </c>
      <c r="O323" s="9">
        <f t="shared" si="30"/>
        <v>7406.3304786234949</v>
      </c>
      <c r="P323" s="9">
        <f t="shared" si="30"/>
        <v>970.58904669076037</v>
      </c>
      <c r="Q323" s="9">
        <f t="shared" si="30"/>
        <v>80.691838381853017</v>
      </c>
      <c r="R323" s="9">
        <f t="shared" si="29"/>
        <v>17470030.231604829</v>
      </c>
      <c r="S323" s="9">
        <f t="shared" si="29"/>
        <v>63462.691883685067</v>
      </c>
      <c r="T323" s="9">
        <f t="shared" si="29"/>
        <v>90989.617695098743</v>
      </c>
      <c r="U323" s="9">
        <f t="shared" si="28"/>
        <v>162183.28504000988</v>
      </c>
      <c r="V323" s="9">
        <f t="shared" si="28"/>
        <v>1146023.528466031</v>
      </c>
      <c r="W323" s="9">
        <f t="shared" si="28"/>
        <v>27573.594684266558</v>
      </c>
      <c r="X323" s="9">
        <f t="shared" si="28"/>
        <v>1965.8901853016432</v>
      </c>
      <c r="Y323" s="9">
        <f t="shared" si="28"/>
        <v>489935.40756649192</v>
      </c>
      <c r="Z323" s="9">
        <f t="shared" si="27"/>
        <v>15941.508302766535</v>
      </c>
      <c r="AA323" s="20"/>
      <c r="AB323" s="9">
        <v>2613205.4878151659</v>
      </c>
      <c r="AC323" s="9">
        <v>28.990688249988299</v>
      </c>
      <c r="AD323" s="9">
        <v>2.9122646220897531E-2</v>
      </c>
      <c r="AE323" s="9">
        <v>232245.70194848711</v>
      </c>
      <c r="AF323" s="9">
        <v>3853023.8376238616</v>
      </c>
      <c r="AG323" s="9">
        <v>2.2534579556982219</v>
      </c>
      <c r="AH323" s="9">
        <v>367100.56238067558</v>
      </c>
      <c r="AI323" s="9">
        <v>11575.82205533016</v>
      </c>
      <c r="AJ323" s="9">
        <v>9473.9522500597104</v>
      </c>
      <c r="AK323" s="9">
        <v>11875.238561964507</v>
      </c>
      <c r="AL323" s="9">
        <v>19332.054142330184</v>
      </c>
      <c r="AM323" s="9">
        <v>13376.147462510944</v>
      </c>
      <c r="AN323" s="9">
        <v>358.41230764366361</v>
      </c>
      <c r="AO323" s="9">
        <v>41269797.986666039</v>
      </c>
      <c r="AP323" s="9">
        <v>2207693.5617183507</v>
      </c>
      <c r="AQ323" s="9">
        <v>3126028.3073848002</v>
      </c>
      <c r="AR323" s="9">
        <v>617551.57982549339</v>
      </c>
      <c r="AS323" s="9">
        <v>75931216.325153202</v>
      </c>
      <c r="AT323" s="9">
        <v>109817.53794602555</v>
      </c>
      <c r="AU323" s="9">
        <v>129902.58240242462</v>
      </c>
      <c r="AV323" s="9">
        <v>928697.08746474492</v>
      </c>
      <c r="AW323" s="9">
        <v>32664.490358335079</v>
      </c>
      <c r="AX323" s="20"/>
      <c r="AY323" s="9">
        <v>-427853.18386206892</v>
      </c>
      <c r="AZ323" s="9">
        <v>23.45129071906387</v>
      </c>
      <c r="BA323" s="9">
        <v>1.9524390965237261E-2</v>
      </c>
      <c r="BB323" s="9">
        <v>136974.86400682887</v>
      </c>
      <c r="BC323" s="9">
        <v>1684557.2615992848</v>
      </c>
      <c r="BD323" s="9">
        <v>1.3432886324848776</v>
      </c>
      <c r="BE323" s="9">
        <v>157080.2098106624</v>
      </c>
      <c r="BF323" s="9">
        <v>7155.3244572958183</v>
      </c>
      <c r="BG323" s="9">
        <v>5200.4470468356449</v>
      </c>
      <c r="BH323" s="9">
        <v>7280.4772113637146</v>
      </c>
      <c r="BI323" s="9">
        <v>11925.723663706689</v>
      </c>
      <c r="BJ323" s="9">
        <v>12405.558415820184</v>
      </c>
      <c r="BK323" s="9">
        <v>277.72046926181059</v>
      </c>
      <c r="BL323" s="9">
        <v>23799767.755061209</v>
      </c>
      <c r="BM323" s="9">
        <v>2144230.8698346657</v>
      </c>
      <c r="BN323" s="9">
        <v>3035038.6896897014</v>
      </c>
      <c r="BO323" s="9">
        <v>455368.29478548351</v>
      </c>
      <c r="BP323" s="9">
        <v>74785192.796687171</v>
      </c>
      <c r="BQ323" s="9">
        <v>82243.943261758992</v>
      </c>
      <c r="BR323" s="9">
        <v>127936.69221712298</v>
      </c>
      <c r="BS323" s="9">
        <v>438761.679898253</v>
      </c>
      <c r="BT323" s="9">
        <v>16722.982055568544</v>
      </c>
      <c r="BU323" s="20"/>
    </row>
    <row r="324" spans="2:73" x14ac:dyDescent="0.2">
      <c r="B324" s="4" t="s">
        <v>34</v>
      </c>
      <c r="C324" s="12">
        <v>17</v>
      </c>
      <c r="D324" s="19"/>
      <c r="E324" s="9">
        <f t="shared" si="30"/>
        <v>3241627.8275554371</v>
      </c>
      <c r="F324" s="9">
        <f t="shared" si="30"/>
        <v>5.91572743721796</v>
      </c>
      <c r="G324" s="9">
        <f t="shared" si="30"/>
        <v>1.0239161788693048E-2</v>
      </c>
      <c r="H324" s="9">
        <f t="shared" si="30"/>
        <v>101574.00583991929</v>
      </c>
      <c r="I324" s="9">
        <f t="shared" si="30"/>
        <v>2309052.384211299</v>
      </c>
      <c r="J324" s="9">
        <f t="shared" si="30"/>
        <v>0.96913834125255272</v>
      </c>
      <c r="K324" s="9">
        <f t="shared" si="30"/>
        <v>223166.78544679782</v>
      </c>
      <c r="L324" s="9">
        <f t="shared" si="30"/>
        <v>4710.7519823467328</v>
      </c>
      <c r="M324" s="9">
        <f t="shared" si="30"/>
        <v>4557.0009739196903</v>
      </c>
      <c r="N324" s="9">
        <f t="shared" si="30"/>
        <v>4896.4245154680866</v>
      </c>
      <c r="O324" s="9">
        <f t="shared" si="30"/>
        <v>7907.429203517333</v>
      </c>
      <c r="P324" s="9">
        <f t="shared" si="30"/>
        <v>1040.7177330565428</v>
      </c>
      <c r="Q324" s="9">
        <f t="shared" si="30"/>
        <v>86.211684720776077</v>
      </c>
      <c r="R324" s="9">
        <f t="shared" si="29"/>
        <v>18726770.788007617</v>
      </c>
      <c r="S324" s="9">
        <f t="shared" si="29"/>
        <v>68948.920745264739</v>
      </c>
      <c r="T324" s="9">
        <f t="shared" si="29"/>
        <v>98856.651348964311</v>
      </c>
      <c r="U324" s="9">
        <f t="shared" si="28"/>
        <v>173048.67900144751</v>
      </c>
      <c r="V324" s="9">
        <f t="shared" si="28"/>
        <v>1272811.4121931195</v>
      </c>
      <c r="W324" s="9">
        <f t="shared" si="28"/>
        <v>30060.288215638095</v>
      </c>
      <c r="X324" s="9">
        <f t="shared" si="28"/>
        <v>2270.0534989741573</v>
      </c>
      <c r="Y324" s="9">
        <f t="shared" si="28"/>
        <v>521678.96464405459</v>
      </c>
      <c r="Z324" s="9">
        <f t="shared" si="27"/>
        <v>16982.991727568162</v>
      </c>
      <c r="AA324" s="20"/>
      <c r="AB324" s="9">
        <v>2787033.8197019887</v>
      </c>
      <c r="AC324" s="9">
        <v>30.832723826223315</v>
      </c>
      <c r="AD324" s="9">
        <v>3.0983827189257622E-2</v>
      </c>
      <c r="AE324" s="9">
        <v>247109.79884717491</v>
      </c>
      <c r="AF324" s="9">
        <v>4098894.4746605381</v>
      </c>
      <c r="AG324" s="9">
        <v>2.3963825132677345</v>
      </c>
      <c r="AH324" s="9">
        <v>390064.50837062666</v>
      </c>
      <c r="AI324" s="9">
        <v>12313.28421822354</v>
      </c>
      <c r="AJ324" s="9">
        <v>10082.475961182565</v>
      </c>
      <c r="AK324" s="9">
        <v>12631.931552542032</v>
      </c>
      <c r="AL324" s="9">
        <v>20578.510596205688</v>
      </c>
      <c r="AM324" s="9">
        <v>14221.623549865493</v>
      </c>
      <c r="AN324" s="9">
        <v>381.28968331144983</v>
      </c>
      <c r="AO324" s="9">
        <v>44014024.027760155</v>
      </c>
      <c r="AP324" s="9">
        <v>2347194.2199445968</v>
      </c>
      <c r="AQ324" s="9">
        <v>3323585.2591442731</v>
      </c>
      <c r="AR324" s="9">
        <v>656877.49221102381</v>
      </c>
      <c r="AS324" s="9">
        <v>80732078.758673236</v>
      </c>
      <c r="AT324" s="9">
        <v>117444.47793125708</v>
      </c>
      <c r="AU324" s="9">
        <v>138202.78897966738</v>
      </c>
      <c r="AV324" s="9">
        <v>987863.24953594874</v>
      </c>
      <c r="AW324" s="9">
        <v>34751.160161609754</v>
      </c>
      <c r="AX324" s="20"/>
      <c r="AY324" s="9">
        <v>-454594.00785344839</v>
      </c>
      <c r="AZ324" s="9">
        <v>24.916996389005355</v>
      </c>
      <c r="BA324" s="9">
        <v>2.0744665400564574E-2</v>
      </c>
      <c r="BB324" s="9">
        <v>145535.79300725562</v>
      </c>
      <c r="BC324" s="9">
        <v>1789842.0904492394</v>
      </c>
      <c r="BD324" s="9">
        <v>1.4272441720151818</v>
      </c>
      <c r="BE324" s="9">
        <v>166897.72292382884</v>
      </c>
      <c r="BF324" s="9">
        <v>7602.5322358768071</v>
      </c>
      <c r="BG324" s="9">
        <v>5525.4749872628745</v>
      </c>
      <c r="BH324" s="9">
        <v>7735.507037073945</v>
      </c>
      <c r="BI324" s="9">
        <v>12671.081392688355</v>
      </c>
      <c r="BJ324" s="9">
        <v>13180.90581680895</v>
      </c>
      <c r="BK324" s="9">
        <v>295.07799859067376</v>
      </c>
      <c r="BL324" s="9">
        <v>25287253.239752539</v>
      </c>
      <c r="BM324" s="9">
        <v>2278245.299199332</v>
      </c>
      <c r="BN324" s="9">
        <v>3224728.6077953088</v>
      </c>
      <c r="BO324" s="9">
        <v>483828.8132095763</v>
      </c>
      <c r="BP324" s="9">
        <v>79459267.346480116</v>
      </c>
      <c r="BQ324" s="9">
        <v>87384.189715618981</v>
      </c>
      <c r="BR324" s="9">
        <v>135932.73548069323</v>
      </c>
      <c r="BS324" s="9">
        <v>466184.28489189415</v>
      </c>
      <c r="BT324" s="9">
        <v>17768.168434041592</v>
      </c>
      <c r="BU324" s="20"/>
    </row>
    <row r="325" spans="2:73" x14ac:dyDescent="0.2">
      <c r="B325" s="4" t="s">
        <v>34</v>
      </c>
      <c r="C325" s="12">
        <v>18</v>
      </c>
      <c r="D325" s="19"/>
      <c r="E325" s="9">
        <f t="shared" si="30"/>
        <v>3476492.4573875307</v>
      </c>
      <c r="F325" s="9">
        <f t="shared" si="30"/>
        <v>6.2920783288525044</v>
      </c>
      <c r="G325" s="9">
        <f t="shared" si="30"/>
        <v>1.0880097728867843E-2</v>
      </c>
      <c r="H325" s="9">
        <f t="shared" si="30"/>
        <v>107877.4092312406</v>
      </c>
      <c r="I325" s="9">
        <f t="shared" si="30"/>
        <v>2449641.6640120256</v>
      </c>
      <c r="J325" s="9">
        <f t="shared" si="30"/>
        <v>1.0281088222087638</v>
      </c>
      <c r="K325" s="9">
        <f t="shared" si="30"/>
        <v>236313.22778376497</v>
      </c>
      <c r="L325" s="9">
        <f t="shared" si="30"/>
        <v>5001.0166481011383</v>
      </c>
      <c r="M325" s="9">
        <f t="shared" si="30"/>
        <v>4840.5080881583317</v>
      </c>
      <c r="N325" s="9">
        <f t="shared" si="30"/>
        <v>5198.0983166133983</v>
      </c>
      <c r="O325" s="9">
        <f t="shared" si="30"/>
        <v>8408.5559576701962</v>
      </c>
      <c r="P325" s="9">
        <f t="shared" si="30"/>
        <v>1110.8530292458581</v>
      </c>
      <c r="Q325" s="9">
        <f t="shared" si="30"/>
        <v>91.73188062645977</v>
      </c>
      <c r="R325" s="9">
        <f t="shared" si="29"/>
        <v>19983637.883680452</v>
      </c>
      <c r="S325" s="9">
        <f t="shared" si="29"/>
        <v>74436.229556647129</v>
      </c>
      <c r="T325" s="9">
        <f t="shared" si="29"/>
        <v>106725.23368823808</v>
      </c>
      <c r="U325" s="9">
        <f t="shared" si="28"/>
        <v>183914.53677938646</v>
      </c>
      <c r="V325" s="9">
        <f t="shared" si="28"/>
        <v>1399638.8288992941</v>
      </c>
      <c r="W325" s="9">
        <f t="shared" si="28"/>
        <v>32547.565657299885</v>
      </c>
      <c r="X325" s="9">
        <f t="shared" si="28"/>
        <v>2574.3316600269754</v>
      </c>
      <c r="Y325" s="9">
        <f t="shared" si="28"/>
        <v>553423.2828654286</v>
      </c>
      <c r="Z325" s="9">
        <f t="shared" si="27"/>
        <v>18024.505360924864</v>
      </c>
      <c r="AA325" s="20"/>
      <c r="AB325" s="9">
        <v>2995157.6255427031</v>
      </c>
      <c r="AC325" s="9">
        <v>32.674780387799359</v>
      </c>
      <c r="AD325" s="9">
        <v>3.2845037564759746E-2</v>
      </c>
      <c r="AE325" s="9">
        <v>261974.13123892312</v>
      </c>
      <c r="AF325" s="9">
        <v>4344768.5833112206</v>
      </c>
      <c r="AG325" s="9">
        <v>2.5393085337542507</v>
      </c>
      <c r="AH325" s="9">
        <v>413028.46382076025</v>
      </c>
      <c r="AI325" s="9">
        <v>13050.756662558935</v>
      </c>
      <c r="AJ325" s="9">
        <v>10691.011015848431</v>
      </c>
      <c r="AK325" s="9">
        <v>13388.635179397577</v>
      </c>
      <c r="AL325" s="9">
        <v>21824.995079340217</v>
      </c>
      <c r="AM325" s="9">
        <v>15067.106247043566</v>
      </c>
      <c r="AN325" s="9">
        <v>404.16740854599658</v>
      </c>
      <c r="AO325" s="9">
        <v>46758376.608124316</v>
      </c>
      <c r="AP325" s="9">
        <v>2486695.958120646</v>
      </c>
      <c r="AQ325" s="9">
        <v>3521143.7595891515</v>
      </c>
      <c r="AR325" s="9">
        <v>696203.86841305532</v>
      </c>
      <c r="AS325" s="9">
        <v>85532980.725172371</v>
      </c>
      <c r="AT325" s="9">
        <v>125072.00182677877</v>
      </c>
      <c r="AU325" s="9">
        <v>146503.11040429029</v>
      </c>
      <c r="AV325" s="9">
        <v>1047030.1727509634</v>
      </c>
      <c r="AW325" s="9">
        <v>36837.860173439476</v>
      </c>
      <c r="AX325" s="20"/>
      <c r="AY325" s="9">
        <v>-481334.83184482751</v>
      </c>
      <c r="AZ325" s="9">
        <v>26.382702058946855</v>
      </c>
      <c r="BA325" s="9">
        <v>2.1964939835891904E-2</v>
      </c>
      <c r="BB325" s="9">
        <v>154096.72200768252</v>
      </c>
      <c r="BC325" s="9">
        <v>1895126.9192991951</v>
      </c>
      <c r="BD325" s="9">
        <v>1.5111997115454869</v>
      </c>
      <c r="BE325" s="9">
        <v>176715.23603699528</v>
      </c>
      <c r="BF325" s="9">
        <v>8049.7400144577969</v>
      </c>
      <c r="BG325" s="9">
        <v>5850.5029276900996</v>
      </c>
      <c r="BH325" s="9">
        <v>8190.536862784179</v>
      </c>
      <c r="BI325" s="9">
        <v>13416.439121670021</v>
      </c>
      <c r="BJ325" s="9">
        <v>13956.253217797708</v>
      </c>
      <c r="BK325" s="9">
        <v>312.43552791953681</v>
      </c>
      <c r="BL325" s="9">
        <v>26774738.724443864</v>
      </c>
      <c r="BM325" s="9">
        <v>2412259.7285639988</v>
      </c>
      <c r="BN325" s="9">
        <v>3414418.5259009134</v>
      </c>
      <c r="BO325" s="9">
        <v>512289.33163366886</v>
      </c>
      <c r="BP325" s="9">
        <v>84133341.896273077</v>
      </c>
      <c r="BQ325" s="9">
        <v>92524.436169478882</v>
      </c>
      <c r="BR325" s="9">
        <v>143928.77874426331</v>
      </c>
      <c r="BS325" s="9">
        <v>493606.88988553477</v>
      </c>
      <c r="BT325" s="9">
        <v>18813.354812514612</v>
      </c>
      <c r="BU325" s="20"/>
    </row>
    <row r="326" spans="2:73" x14ac:dyDescent="0.2">
      <c r="B326" s="4" t="s">
        <v>34</v>
      </c>
      <c r="C326" s="12">
        <v>19</v>
      </c>
      <c r="D326" s="19"/>
      <c r="E326" s="9">
        <f t="shared" si="30"/>
        <v>3711357.0872196211</v>
      </c>
      <c r="F326" s="9">
        <f t="shared" si="30"/>
        <v>6.680876641646023</v>
      </c>
      <c r="G326" s="9">
        <f t="shared" si="30"/>
        <v>1.1534672599900608E-2</v>
      </c>
      <c r="H326" s="9">
        <f t="shared" si="30"/>
        <v>114354.95136450173</v>
      </c>
      <c r="I326" s="9">
        <f t="shared" si="30"/>
        <v>2592527.8417737484</v>
      </c>
      <c r="J326" s="9">
        <f t="shared" si="30"/>
        <v>1.0878955059979729</v>
      </c>
      <c r="K326" s="9">
        <f t="shared" si="30"/>
        <v>249486.34976054981</v>
      </c>
      <c r="L326" s="9">
        <f t="shared" si="30"/>
        <v>5294.8762249135343</v>
      </c>
      <c r="M326" s="9">
        <f t="shared" si="30"/>
        <v>5131.1332621039537</v>
      </c>
      <c r="N326" s="9">
        <f t="shared" si="30"/>
        <v>5503.6032449807008</v>
      </c>
      <c r="O326" s="9">
        <f t="shared" si="30"/>
        <v>8919.8323173140416</v>
      </c>
      <c r="P326" s="9">
        <f t="shared" si="30"/>
        <v>1184.8469843616513</v>
      </c>
      <c r="Q326" s="9">
        <f t="shared" si="30"/>
        <v>97.379159840383181</v>
      </c>
      <c r="R326" s="9">
        <f t="shared" si="29"/>
        <v>21261987.557083245</v>
      </c>
      <c r="S326" s="9">
        <f t="shared" si="29"/>
        <v>80467.781118226703</v>
      </c>
      <c r="T326" s="9">
        <f t="shared" si="29"/>
        <v>115376.58779210318</v>
      </c>
      <c r="U326" s="9">
        <f t="shared" si="28"/>
        <v>195258.01051582431</v>
      </c>
      <c r="V326" s="9">
        <f t="shared" si="28"/>
        <v>1544874.5716264248</v>
      </c>
      <c r="W326" s="9">
        <f t="shared" si="28"/>
        <v>35142.252648671536</v>
      </c>
      <c r="X326" s="9">
        <f t="shared" si="28"/>
        <v>2999.4337761995848</v>
      </c>
      <c r="Y326" s="9">
        <f t="shared" si="28"/>
        <v>585715.78366799187</v>
      </c>
      <c r="Z326" s="9">
        <f t="shared" si="27"/>
        <v>19089.648198226514</v>
      </c>
      <c r="AA326" s="20"/>
      <c r="AB326" s="9">
        <v>3203281.4313834142</v>
      </c>
      <c r="AC326" s="9">
        <v>34.529284370534363</v>
      </c>
      <c r="AD326" s="9">
        <v>3.4719886871119834E-2</v>
      </c>
      <c r="AE326" s="9">
        <v>277012.602372611</v>
      </c>
      <c r="AF326" s="9">
        <v>4592939.5899228984</v>
      </c>
      <c r="AG326" s="9">
        <v>2.6830507570737643</v>
      </c>
      <c r="AH326" s="9">
        <v>436019.09891071136</v>
      </c>
      <c r="AI326" s="9">
        <v>13791.824017952316</v>
      </c>
      <c r="AJ326" s="9">
        <v>11306.664130221285</v>
      </c>
      <c r="AK326" s="9">
        <v>14149.169933475107</v>
      </c>
      <c r="AL326" s="9">
        <v>23081.62916796573</v>
      </c>
      <c r="AM326" s="9">
        <v>15916.447603148124</v>
      </c>
      <c r="AN326" s="9">
        <v>427.17221708878316</v>
      </c>
      <c r="AO326" s="9">
        <v>49524211.766218439</v>
      </c>
      <c r="AP326" s="9">
        <v>2626741.9390468923</v>
      </c>
      <c r="AQ326" s="9">
        <v>3719485.0317986254</v>
      </c>
      <c r="AR326" s="9">
        <v>736007.86057358584</v>
      </c>
      <c r="AS326" s="9">
        <v>90352291.017692447</v>
      </c>
      <c r="AT326" s="9">
        <v>132806.93527201036</v>
      </c>
      <c r="AU326" s="9">
        <v>154924.25578403304</v>
      </c>
      <c r="AV326" s="9">
        <v>1106745.2785471673</v>
      </c>
      <c r="AW326" s="9">
        <v>38948.189389214167</v>
      </c>
      <c r="AX326" s="20"/>
      <c r="AY326" s="9">
        <v>-508075.65583620692</v>
      </c>
      <c r="AZ326" s="9">
        <v>27.84840772888834</v>
      </c>
      <c r="BA326" s="9">
        <v>2.3185214271219227E-2</v>
      </c>
      <c r="BB326" s="9">
        <v>162657.65100810927</v>
      </c>
      <c r="BC326" s="9">
        <v>2000411.7481491498</v>
      </c>
      <c r="BD326" s="9">
        <v>1.5951552510757914</v>
      </c>
      <c r="BE326" s="9">
        <v>186532.74915016154</v>
      </c>
      <c r="BF326" s="9">
        <v>8496.947793038782</v>
      </c>
      <c r="BG326" s="9">
        <v>6175.530868117331</v>
      </c>
      <c r="BH326" s="9">
        <v>8645.5666884944058</v>
      </c>
      <c r="BI326" s="9">
        <v>14161.796850651688</v>
      </c>
      <c r="BJ326" s="9">
        <v>14731.600618786473</v>
      </c>
      <c r="BK326" s="9">
        <v>329.79305724839998</v>
      </c>
      <c r="BL326" s="9">
        <v>28262224.209135193</v>
      </c>
      <c r="BM326" s="9">
        <v>2546274.1579286656</v>
      </c>
      <c r="BN326" s="9">
        <v>3604108.4440065222</v>
      </c>
      <c r="BO326" s="9">
        <v>540749.85005776153</v>
      </c>
      <c r="BP326" s="9">
        <v>88807416.446066022</v>
      </c>
      <c r="BQ326" s="9">
        <v>97664.682623338827</v>
      </c>
      <c r="BR326" s="9">
        <v>151924.82200783346</v>
      </c>
      <c r="BS326" s="9">
        <v>521029.49487917544</v>
      </c>
      <c r="BT326" s="9">
        <v>19858.541190987653</v>
      </c>
      <c r="BU326" s="20"/>
    </row>
    <row r="327" spans="2:73" x14ac:dyDescent="0.2">
      <c r="B327" s="5" t="s">
        <v>34</v>
      </c>
      <c r="C327" s="13">
        <v>20</v>
      </c>
      <c r="D327" s="19"/>
      <c r="E327" s="10">
        <f t="shared" si="30"/>
        <v>3946221.7170517091</v>
      </c>
      <c r="F327" s="10">
        <f t="shared" si="30"/>
        <v>7.0572275332805283</v>
      </c>
      <c r="G327" s="10">
        <f t="shared" si="30"/>
        <v>1.2175608540075357E-2</v>
      </c>
      <c r="H327" s="10">
        <f t="shared" si="30"/>
        <v>120658.35475582266</v>
      </c>
      <c r="I327" s="10">
        <f t="shared" si="30"/>
        <v>2733117.1215744708</v>
      </c>
      <c r="J327" s="10">
        <f t="shared" si="30"/>
        <v>1.1468659869541802</v>
      </c>
      <c r="K327" s="10">
        <f t="shared" si="30"/>
        <v>262632.79209751642</v>
      </c>
      <c r="L327" s="10">
        <f t="shared" si="30"/>
        <v>5585.1408906679208</v>
      </c>
      <c r="M327" s="10">
        <f t="shared" si="30"/>
        <v>5414.6403763425815</v>
      </c>
      <c r="N327" s="10">
        <f t="shared" si="30"/>
        <v>5805.2770461259879</v>
      </c>
      <c r="O327" s="10">
        <f t="shared" si="30"/>
        <v>9420.9590714668702</v>
      </c>
      <c r="P327" s="10">
        <f t="shared" si="30"/>
        <v>1254.9822805509448</v>
      </c>
      <c r="Q327" s="10">
        <f t="shared" si="30"/>
        <v>102.89935574606613</v>
      </c>
      <c r="R327" s="10">
        <f t="shared" si="29"/>
        <v>22518854.652756024</v>
      </c>
      <c r="S327" s="10">
        <f t="shared" si="29"/>
        <v>85955.089929607697</v>
      </c>
      <c r="T327" s="10">
        <f t="shared" si="29"/>
        <v>123245.17013137136</v>
      </c>
      <c r="U327" s="10">
        <f t="shared" si="28"/>
        <v>206123.86829376232</v>
      </c>
      <c r="V327" s="10">
        <f t="shared" si="28"/>
        <v>1671701.98833251</v>
      </c>
      <c r="W327" s="10">
        <f t="shared" si="28"/>
        <v>37629.530090333123</v>
      </c>
      <c r="X327" s="10">
        <f t="shared" si="28"/>
        <v>3303.7119372520247</v>
      </c>
      <c r="Y327" s="10">
        <f t="shared" si="28"/>
        <v>617460.10188936454</v>
      </c>
      <c r="Z327" s="10">
        <f t="shared" si="27"/>
        <v>20131.161831583147</v>
      </c>
      <c r="AA327" s="20"/>
      <c r="AB327" s="10">
        <v>3411405.2372241225</v>
      </c>
      <c r="AC327" s="10">
        <v>36.371340932110371</v>
      </c>
      <c r="AD327" s="10">
        <v>3.658109724662191E-2</v>
      </c>
      <c r="AE327" s="10">
        <v>291876.93476435874</v>
      </c>
      <c r="AF327" s="10">
        <v>4838813.6985735754</v>
      </c>
      <c r="AG327" s="10">
        <v>2.8259767775602769</v>
      </c>
      <c r="AH327" s="10">
        <v>458983.05436084437</v>
      </c>
      <c r="AI327" s="10">
        <v>14529.296462287693</v>
      </c>
      <c r="AJ327" s="10">
        <v>11915.199184887137</v>
      </c>
      <c r="AK327" s="10">
        <v>14905.873560330629</v>
      </c>
      <c r="AL327" s="10">
        <v>24328.113651100226</v>
      </c>
      <c r="AM327" s="10">
        <v>16761.930300326174</v>
      </c>
      <c r="AN327" s="10">
        <v>450.04994232332933</v>
      </c>
      <c r="AO327" s="10">
        <v>52268564.346582532</v>
      </c>
      <c r="AP327" s="10">
        <v>2766243.6772229383</v>
      </c>
      <c r="AQ327" s="10">
        <v>3917043.5322434981</v>
      </c>
      <c r="AR327" s="10">
        <v>775334.23677561653</v>
      </c>
      <c r="AS327" s="10">
        <v>95153192.984191462</v>
      </c>
      <c r="AT327" s="10">
        <v>140434.45916753184</v>
      </c>
      <c r="AU327" s="10">
        <v>163224.57720865577</v>
      </c>
      <c r="AV327" s="10">
        <v>1165912.201762181</v>
      </c>
      <c r="AW327" s="10">
        <v>41034.889401043838</v>
      </c>
      <c r="AX327" s="20"/>
      <c r="AY327" s="10">
        <v>-534816.47982758668</v>
      </c>
      <c r="AZ327" s="10">
        <v>29.314113398829843</v>
      </c>
      <c r="BA327" s="10">
        <v>2.4405488706546553E-2</v>
      </c>
      <c r="BB327" s="10">
        <v>171218.58000853608</v>
      </c>
      <c r="BC327" s="10">
        <v>2105696.5769991046</v>
      </c>
      <c r="BD327" s="10">
        <v>1.6791107906060967</v>
      </c>
      <c r="BE327" s="10">
        <v>196350.26226332795</v>
      </c>
      <c r="BF327" s="10">
        <v>8944.1555716197727</v>
      </c>
      <c r="BG327" s="10">
        <v>6500.5588085445552</v>
      </c>
      <c r="BH327" s="10">
        <v>9100.5965142046407</v>
      </c>
      <c r="BI327" s="10">
        <v>14907.154579633356</v>
      </c>
      <c r="BJ327" s="10">
        <v>15506.948019775229</v>
      </c>
      <c r="BK327" s="10">
        <v>347.1505865772632</v>
      </c>
      <c r="BL327" s="10">
        <v>29749709.693826508</v>
      </c>
      <c r="BM327" s="10">
        <v>2680288.5872933306</v>
      </c>
      <c r="BN327" s="10">
        <v>3793798.3621121268</v>
      </c>
      <c r="BO327" s="10">
        <v>569210.36848185421</v>
      </c>
      <c r="BP327" s="10">
        <v>93481490.995858952</v>
      </c>
      <c r="BQ327" s="10">
        <v>102804.92907719871</v>
      </c>
      <c r="BR327" s="10">
        <v>159920.86527140375</v>
      </c>
      <c r="BS327" s="10">
        <v>548452.09987281647</v>
      </c>
      <c r="BT327" s="10">
        <v>20903.727569460691</v>
      </c>
      <c r="BU327" s="20"/>
    </row>
    <row r="328" spans="2:73" x14ac:dyDescent="0.2">
      <c r="B328" s="7" t="s">
        <v>55</v>
      </c>
      <c r="C328" s="11">
        <v>1</v>
      </c>
      <c r="D328" s="19"/>
      <c r="E328" s="8">
        <f t="shared" si="30"/>
        <v>0</v>
      </c>
      <c r="F328" s="8">
        <f t="shared" si="30"/>
        <v>0</v>
      </c>
      <c r="G328" s="8">
        <f t="shared" si="30"/>
        <v>0</v>
      </c>
      <c r="H328" s="8">
        <f t="shared" si="30"/>
        <v>0</v>
      </c>
      <c r="I328" s="8">
        <f t="shared" si="30"/>
        <v>0</v>
      </c>
      <c r="J328" s="8">
        <f t="shared" si="30"/>
        <v>0</v>
      </c>
      <c r="K328" s="8">
        <f t="shared" si="30"/>
        <v>0</v>
      </c>
      <c r="L328" s="8">
        <f t="shared" si="30"/>
        <v>0</v>
      </c>
      <c r="M328" s="8">
        <f t="shared" si="30"/>
        <v>0</v>
      </c>
      <c r="N328" s="8">
        <f t="shared" si="30"/>
        <v>0</v>
      </c>
      <c r="O328" s="8">
        <f t="shared" si="30"/>
        <v>0</v>
      </c>
      <c r="P328" s="8">
        <f t="shared" si="30"/>
        <v>0</v>
      </c>
      <c r="Q328" s="8">
        <f t="shared" si="30"/>
        <v>0</v>
      </c>
      <c r="R328" s="8">
        <f t="shared" si="29"/>
        <v>0</v>
      </c>
      <c r="S328" s="8">
        <f t="shared" si="29"/>
        <v>0</v>
      </c>
      <c r="T328" s="8">
        <f t="shared" si="29"/>
        <v>0</v>
      </c>
      <c r="U328" s="8">
        <f t="shared" si="28"/>
        <v>0</v>
      </c>
      <c r="V328" s="8">
        <f t="shared" si="28"/>
        <v>0</v>
      </c>
      <c r="W328" s="8">
        <f t="shared" si="28"/>
        <v>0</v>
      </c>
      <c r="X328" s="8">
        <f t="shared" si="28"/>
        <v>0</v>
      </c>
      <c r="Y328" s="8">
        <f t="shared" si="28"/>
        <v>0</v>
      </c>
      <c r="Z328" s="8">
        <f t="shared" si="27"/>
        <v>0</v>
      </c>
      <c r="AA328" s="20"/>
      <c r="AB328" s="8">
        <v>-26740.823991379308</v>
      </c>
      <c r="AC328" s="8">
        <v>1.4657056699414917</v>
      </c>
      <c r="AD328" s="8">
        <v>1.2202744353273284E-3</v>
      </c>
      <c r="AE328" s="8">
        <v>8560.9290004268023</v>
      </c>
      <c r="AF328" s="8">
        <v>105284.82884995527</v>
      </c>
      <c r="AG328" s="8">
        <v>8.3955539530304837E-2</v>
      </c>
      <c r="AH328" s="8">
        <v>9817.5131131663984</v>
      </c>
      <c r="AI328" s="8">
        <v>447.20777858098864</v>
      </c>
      <c r="AJ328" s="8">
        <v>325.0279404272278</v>
      </c>
      <c r="AK328" s="8">
        <v>455.02982571023216</v>
      </c>
      <c r="AL328" s="8">
        <v>745.35772898166795</v>
      </c>
      <c r="AM328" s="8">
        <v>775.34740098876114</v>
      </c>
      <c r="AN328" s="8">
        <v>17.357529328863158</v>
      </c>
      <c r="AO328" s="8">
        <v>1487485.4846913256</v>
      </c>
      <c r="AP328" s="8">
        <v>134014.42936466658</v>
      </c>
      <c r="AQ328" s="8">
        <v>189689.91810560631</v>
      </c>
      <c r="AR328" s="8">
        <v>28460.518424092719</v>
      </c>
      <c r="AS328" s="8">
        <v>4674074.5497929482</v>
      </c>
      <c r="AT328" s="8">
        <v>5140.2464538599361</v>
      </c>
      <c r="AU328" s="8">
        <v>7996.0432635701854</v>
      </c>
      <c r="AV328" s="8">
        <v>27422.604993640809</v>
      </c>
      <c r="AW328" s="8">
        <v>1045.186378473034</v>
      </c>
      <c r="AX328" s="20"/>
      <c r="AY328" s="8">
        <v>-26740.823991379308</v>
      </c>
      <c r="AZ328" s="8">
        <v>1.4657056699414917</v>
      </c>
      <c r="BA328" s="8">
        <v>1.2202744353273284E-3</v>
      </c>
      <c r="BB328" s="8">
        <v>8560.9290004268023</v>
      </c>
      <c r="BC328" s="8">
        <v>105284.82884995527</v>
      </c>
      <c r="BD328" s="8">
        <v>8.3955539530304837E-2</v>
      </c>
      <c r="BE328" s="8">
        <v>9817.5131131663984</v>
      </c>
      <c r="BF328" s="8">
        <v>447.20777858098864</v>
      </c>
      <c r="BG328" s="8">
        <v>325.0279404272278</v>
      </c>
      <c r="BH328" s="8">
        <v>455.02982571023216</v>
      </c>
      <c r="BI328" s="8">
        <v>745.35772898166795</v>
      </c>
      <c r="BJ328" s="8">
        <v>775.34740098876114</v>
      </c>
      <c r="BK328" s="8">
        <v>17.357529328863158</v>
      </c>
      <c r="BL328" s="8">
        <v>1487485.4846913256</v>
      </c>
      <c r="BM328" s="8">
        <v>134014.42936466658</v>
      </c>
      <c r="BN328" s="8">
        <v>189689.91810560631</v>
      </c>
      <c r="BO328" s="8">
        <v>28460.518424092719</v>
      </c>
      <c r="BP328" s="8">
        <v>4674074.5497929482</v>
      </c>
      <c r="BQ328" s="8">
        <v>5140.2464538599361</v>
      </c>
      <c r="BR328" s="8">
        <v>7996.0432635701854</v>
      </c>
      <c r="BS328" s="8">
        <v>27422.604993640809</v>
      </c>
      <c r="BT328" s="8">
        <v>1045.186378473034</v>
      </c>
      <c r="BU328" s="20"/>
    </row>
    <row r="329" spans="2:73" x14ac:dyDescent="0.2">
      <c r="B329" s="4" t="s">
        <v>55</v>
      </c>
      <c r="C329" s="12">
        <v>2</v>
      </c>
      <c r="D329" s="19"/>
      <c r="E329" s="9">
        <f t="shared" si="30"/>
        <v>-109864.25015648582</v>
      </c>
      <c r="F329" s="9">
        <f t="shared" si="30"/>
        <v>0.23322672592805604</v>
      </c>
      <c r="G329" s="9">
        <f t="shared" si="30"/>
        <v>5.8435292920753579E-4</v>
      </c>
      <c r="H329" s="9">
        <f t="shared" si="30"/>
        <v>6501.7162095822896</v>
      </c>
      <c r="I329" s="9">
        <f t="shared" si="30"/>
        <v>193339.85138744724</v>
      </c>
      <c r="J329" s="9">
        <f t="shared" si="30"/>
        <v>8.2139832995418133E-2</v>
      </c>
      <c r="K329" s="9">
        <f t="shared" si="30"/>
        <v>25890.158773751667</v>
      </c>
      <c r="L329" s="9">
        <f t="shared" si="30"/>
        <v>346.04867006679308</v>
      </c>
      <c r="M329" s="9">
        <f t="shared" si="30"/>
        <v>283.09679893425869</v>
      </c>
      <c r="N329" s="9">
        <f t="shared" si="30"/>
        <v>359.87729801259945</v>
      </c>
      <c r="O329" s="9">
        <f t="shared" si="30"/>
        <v>360.21922104668761</v>
      </c>
      <c r="P329" s="9">
        <f t="shared" si="30"/>
        <v>-22.854637444904029</v>
      </c>
      <c r="Q329" s="9">
        <f t="shared" si="30"/>
        <v>3.0292440446066422</v>
      </c>
      <c r="R329" s="9">
        <f t="shared" si="29"/>
        <v>-190050.68392439466</v>
      </c>
      <c r="S329" s="9">
        <f t="shared" si="29"/>
        <v>-14988.039927039208</v>
      </c>
      <c r="T329" s="9">
        <f t="shared" si="29"/>
        <v>-21512.655606862565</v>
      </c>
      <c r="U329" s="9">
        <f t="shared" si="28"/>
        <v>8630.2835393762216</v>
      </c>
      <c r="V329" s="9">
        <f t="shared" si="28"/>
        <v>-684627.15156674385</v>
      </c>
      <c r="W329" s="9">
        <f t="shared" si="28"/>
        <v>-7568.1825069666756</v>
      </c>
      <c r="X329" s="9">
        <f t="shared" si="28"/>
        <v>-2656.016545274786</v>
      </c>
      <c r="Y329" s="9">
        <f t="shared" si="28"/>
        <v>43873.449298936524</v>
      </c>
      <c r="Z329" s="9">
        <f t="shared" si="27"/>
        <v>1289.5506581583177</v>
      </c>
      <c r="AA329" s="20"/>
      <c r="AB329" s="9">
        <v>-163345.89813924444</v>
      </c>
      <c r="AC329" s="9">
        <v>3.1646380658110393</v>
      </c>
      <c r="AD329" s="9">
        <v>3.0249017998621925E-3</v>
      </c>
      <c r="AE329" s="9">
        <v>23623.574210435894</v>
      </c>
      <c r="AF329" s="9">
        <v>403909.50908735779</v>
      </c>
      <c r="AG329" s="9">
        <v>0.25005091205602781</v>
      </c>
      <c r="AH329" s="9">
        <v>45525.185000084464</v>
      </c>
      <c r="AI329" s="9">
        <v>1240.4642272287704</v>
      </c>
      <c r="AJ329" s="9">
        <v>933.15267978871429</v>
      </c>
      <c r="AK329" s="9">
        <v>1269.9369494330638</v>
      </c>
      <c r="AL329" s="9">
        <v>1850.9346790100235</v>
      </c>
      <c r="AM329" s="9">
        <v>1527.8401645326182</v>
      </c>
      <c r="AN329" s="9">
        <v>37.744302702332959</v>
      </c>
      <c r="AO329" s="9">
        <v>2784920.2854582565</v>
      </c>
      <c r="AP329" s="9">
        <v>253040.81880229394</v>
      </c>
      <c r="AQ329" s="9">
        <v>357867.18060435005</v>
      </c>
      <c r="AR329" s="9">
        <v>65551.32038756166</v>
      </c>
      <c r="AS329" s="9">
        <v>8663521.9480191525</v>
      </c>
      <c r="AT329" s="9">
        <v>2712.3104007531965</v>
      </c>
      <c r="AU329" s="9">
        <v>13336.069981865585</v>
      </c>
      <c r="AV329" s="9">
        <v>98718.659286218142</v>
      </c>
      <c r="AW329" s="9">
        <v>3379.9234151043856</v>
      </c>
      <c r="AX329" s="20"/>
      <c r="AY329" s="9">
        <v>-53481.647982758615</v>
      </c>
      <c r="AZ329" s="9">
        <v>2.9314113398829833</v>
      </c>
      <c r="BA329" s="9">
        <v>2.4405488706546567E-3</v>
      </c>
      <c r="BB329" s="9">
        <v>17121.858000853605</v>
      </c>
      <c r="BC329" s="9">
        <v>210569.65769991055</v>
      </c>
      <c r="BD329" s="9">
        <v>0.16791107906060967</v>
      </c>
      <c r="BE329" s="9">
        <v>19635.026226332797</v>
      </c>
      <c r="BF329" s="9">
        <v>894.41555716197729</v>
      </c>
      <c r="BG329" s="9">
        <v>650.05588085445561</v>
      </c>
      <c r="BH329" s="9">
        <v>910.05965142046432</v>
      </c>
      <c r="BI329" s="9">
        <v>1490.7154579633359</v>
      </c>
      <c r="BJ329" s="9">
        <v>1550.6948019775223</v>
      </c>
      <c r="BK329" s="9">
        <v>34.715058657726317</v>
      </c>
      <c r="BL329" s="9">
        <v>2974970.9693826512</v>
      </c>
      <c r="BM329" s="9">
        <v>268028.85872933315</v>
      </c>
      <c r="BN329" s="9">
        <v>379379.83621121262</v>
      </c>
      <c r="BO329" s="9">
        <v>56921.036848185438</v>
      </c>
      <c r="BP329" s="9">
        <v>9348149.0995858964</v>
      </c>
      <c r="BQ329" s="9">
        <v>10280.492907719872</v>
      </c>
      <c r="BR329" s="9">
        <v>15992.086527140371</v>
      </c>
      <c r="BS329" s="9">
        <v>54845.209987281618</v>
      </c>
      <c r="BT329" s="9">
        <v>2090.372756946068</v>
      </c>
      <c r="BU329" s="20"/>
    </row>
    <row r="330" spans="2:73" x14ac:dyDescent="0.2">
      <c r="B330" s="4" t="s">
        <v>55</v>
      </c>
      <c r="C330" s="12">
        <v>3</v>
      </c>
      <c r="D330" s="19"/>
      <c r="E330" s="9">
        <f t="shared" si="30"/>
        <v>125000.37967560271</v>
      </c>
      <c r="F330" s="9">
        <f t="shared" si="30"/>
        <v>0.60957761756257334</v>
      </c>
      <c r="G330" s="9">
        <f t="shared" si="30"/>
        <v>1.2252888693822933E-3</v>
      </c>
      <c r="H330" s="9">
        <f t="shared" si="30"/>
        <v>12805.119600903319</v>
      </c>
      <c r="I330" s="9">
        <f t="shared" si="30"/>
        <v>333929.13118816889</v>
      </c>
      <c r="J330" s="9">
        <f t="shared" si="30"/>
        <v>0.14111031395162621</v>
      </c>
      <c r="K330" s="9">
        <f t="shared" si="30"/>
        <v>39036.601110718329</v>
      </c>
      <c r="L330" s="9">
        <f t="shared" si="30"/>
        <v>636.31333582118395</v>
      </c>
      <c r="M330" s="9">
        <f t="shared" ref="M330:R378" si="31">AJ330-BG330</f>
        <v>566.60391317288327</v>
      </c>
      <c r="N330" s="9">
        <f t="shared" si="31"/>
        <v>661.55109915789421</v>
      </c>
      <c r="O330" s="9">
        <f t="shared" si="31"/>
        <v>861.34597519952376</v>
      </c>
      <c r="P330" s="9">
        <f t="shared" si="31"/>
        <v>47.280658744387438</v>
      </c>
      <c r="Q330" s="9">
        <f t="shared" si="31"/>
        <v>8.5494399502898162</v>
      </c>
      <c r="R330" s="9">
        <f t="shared" si="29"/>
        <v>1066816.4117483906</v>
      </c>
      <c r="S330" s="9">
        <f t="shared" si="29"/>
        <v>-9500.7311156598153</v>
      </c>
      <c r="T330" s="9">
        <f t="shared" si="29"/>
        <v>-13644.073267595028</v>
      </c>
      <c r="U330" s="9">
        <f t="shared" si="28"/>
        <v>19496.141317314105</v>
      </c>
      <c r="V330" s="9">
        <f t="shared" si="28"/>
        <v>-557799.73486065306</v>
      </c>
      <c r="W330" s="9">
        <f t="shared" si="28"/>
        <v>-5080.9050653050708</v>
      </c>
      <c r="X330" s="9">
        <f t="shared" si="28"/>
        <v>-2351.7383842222443</v>
      </c>
      <c r="Y330" s="9">
        <f t="shared" si="28"/>
        <v>75617.767520309353</v>
      </c>
      <c r="Z330" s="9">
        <f t="shared" si="27"/>
        <v>2331.0642915149615</v>
      </c>
      <c r="AA330" s="20"/>
      <c r="AB330" s="9">
        <v>44777.90770146477</v>
      </c>
      <c r="AC330" s="9">
        <v>5.0066946273870458</v>
      </c>
      <c r="AD330" s="9">
        <v>4.8861121753642767E-3</v>
      </c>
      <c r="AE330" s="9">
        <v>38487.906602183735</v>
      </c>
      <c r="AF330" s="9">
        <v>649783.61773803493</v>
      </c>
      <c r="AG330" s="9">
        <v>0.39297693254254068</v>
      </c>
      <c r="AH330" s="9">
        <v>68489.140450217543</v>
      </c>
      <c r="AI330" s="9">
        <v>1977.9366715641502</v>
      </c>
      <c r="AJ330" s="9">
        <v>1541.6877344545669</v>
      </c>
      <c r="AK330" s="9">
        <v>2026.6405762885906</v>
      </c>
      <c r="AL330" s="9">
        <v>3097.419162144527</v>
      </c>
      <c r="AM330" s="9">
        <v>2373.322861710672</v>
      </c>
      <c r="AN330" s="9">
        <v>60.622027936879277</v>
      </c>
      <c r="AO330" s="9">
        <v>5529272.8658223655</v>
      </c>
      <c r="AP330" s="9">
        <v>392542.55697833997</v>
      </c>
      <c r="AQ330" s="9">
        <v>555425.68104922376</v>
      </c>
      <c r="AR330" s="9">
        <v>104877.69658959223</v>
      </c>
      <c r="AS330" s="9">
        <v>13464423.914518194</v>
      </c>
      <c r="AT330" s="9">
        <v>10339.834296274739</v>
      </c>
      <c r="AU330" s="9">
        <v>21636.391406488314</v>
      </c>
      <c r="AV330" s="9">
        <v>157885.58250123181</v>
      </c>
      <c r="AW330" s="9">
        <v>5466.6234269340648</v>
      </c>
      <c r="AX330" s="20"/>
      <c r="AY330" s="9">
        <v>-80222.471974137938</v>
      </c>
      <c r="AZ330" s="9">
        <v>4.3971170098244725</v>
      </c>
      <c r="BA330" s="9">
        <v>3.6608233059819834E-3</v>
      </c>
      <c r="BB330" s="9">
        <v>25682.787001280416</v>
      </c>
      <c r="BC330" s="9">
        <v>315854.48654986604</v>
      </c>
      <c r="BD330" s="9">
        <v>0.25186661859091447</v>
      </c>
      <c r="BE330" s="9">
        <v>29452.539339499217</v>
      </c>
      <c r="BF330" s="9">
        <v>1341.6233357429662</v>
      </c>
      <c r="BG330" s="9">
        <v>975.08382128168364</v>
      </c>
      <c r="BH330" s="9">
        <v>1365.0894771306964</v>
      </c>
      <c r="BI330" s="9">
        <v>2236.0731869450033</v>
      </c>
      <c r="BJ330" s="9">
        <v>2326.0422029662845</v>
      </c>
      <c r="BK330" s="9">
        <v>52.072587986589461</v>
      </c>
      <c r="BL330" s="9">
        <v>4462456.4540739749</v>
      </c>
      <c r="BM330" s="9">
        <v>402043.28809399978</v>
      </c>
      <c r="BN330" s="9">
        <v>569069.75431681878</v>
      </c>
      <c r="BO330" s="9">
        <v>85381.555272278129</v>
      </c>
      <c r="BP330" s="9">
        <v>14022223.649378847</v>
      </c>
      <c r="BQ330" s="9">
        <v>15420.73936157981</v>
      </c>
      <c r="BR330" s="9">
        <v>23988.129790710558</v>
      </c>
      <c r="BS330" s="9">
        <v>82267.814980922456</v>
      </c>
      <c r="BT330" s="9">
        <v>3135.5591354191033</v>
      </c>
      <c r="BU330" s="20"/>
    </row>
    <row r="331" spans="2:73" x14ac:dyDescent="0.2">
      <c r="B331" s="4" t="s">
        <v>55</v>
      </c>
      <c r="C331" s="12">
        <v>4</v>
      </c>
      <c r="D331" s="19"/>
      <c r="E331" s="9">
        <f t="shared" ref="E331:L362" si="32">AB331-AY331</f>
        <v>325569.53555380891</v>
      </c>
      <c r="F331" s="9">
        <f t="shared" si="32"/>
        <v>0.98590752385610969</v>
      </c>
      <c r="G331" s="9">
        <f t="shared" si="32"/>
        <v>1.8661954024150702E-3</v>
      </c>
      <c r="H331" s="9">
        <f t="shared" si="32"/>
        <v>19108.287499164566</v>
      </c>
      <c r="I331" s="9">
        <f t="shared" si="32"/>
        <v>474514.93937489431</v>
      </c>
      <c r="J331" s="9">
        <f t="shared" si="32"/>
        <v>0.20007933199083611</v>
      </c>
      <c r="K331" s="9">
        <f t="shared" si="32"/>
        <v>52183.033987503281</v>
      </c>
      <c r="L331" s="9">
        <f t="shared" si="32"/>
        <v>926.56772013358545</v>
      </c>
      <c r="M331" s="9">
        <f t="shared" si="31"/>
        <v>850.09968386851642</v>
      </c>
      <c r="N331" s="9">
        <f t="shared" si="31"/>
        <v>963.21426402519842</v>
      </c>
      <c r="O331" s="9">
        <f t="shared" si="31"/>
        <v>1362.4447000933746</v>
      </c>
      <c r="P331" s="9">
        <f t="shared" si="31"/>
        <v>117.40934511019123</v>
      </c>
      <c r="Q331" s="9">
        <f t="shared" si="31"/>
        <v>14.069286289213252</v>
      </c>
      <c r="R331" s="9">
        <f t="shared" si="29"/>
        <v>2323556.9681512071</v>
      </c>
      <c r="S331" s="9">
        <f t="shared" si="29"/>
        <v>-4014.5022540786304</v>
      </c>
      <c r="T331" s="9">
        <f t="shared" si="29"/>
        <v>-5777.0396137252683</v>
      </c>
      <c r="U331" s="9">
        <f t="shared" si="28"/>
        <v>30361.535278752417</v>
      </c>
      <c r="V331" s="9">
        <f t="shared" si="28"/>
        <v>-431011.85113349184</v>
      </c>
      <c r="W331" s="9">
        <f t="shared" si="28"/>
        <v>-2594.2115339333541</v>
      </c>
      <c r="X331" s="9">
        <f t="shared" si="28"/>
        <v>-2047.5750705495848</v>
      </c>
      <c r="Y331" s="9">
        <f t="shared" si="28"/>
        <v>107361.32459787303</v>
      </c>
      <c r="Z331" s="9">
        <f t="shared" si="27"/>
        <v>3372.5477163166333</v>
      </c>
      <c r="AA331" s="20"/>
      <c r="AB331" s="9">
        <v>218606.23958829165</v>
      </c>
      <c r="AC331" s="9">
        <v>6.8487302036220763</v>
      </c>
      <c r="AD331" s="9">
        <v>6.7472931437243837E-3</v>
      </c>
      <c r="AE331" s="9">
        <v>53352.003500871775</v>
      </c>
      <c r="AF331" s="9">
        <v>895654.2547747154</v>
      </c>
      <c r="AG331" s="9">
        <v>0.53590149011205546</v>
      </c>
      <c r="AH331" s="9">
        <v>91453.086440168874</v>
      </c>
      <c r="AI331" s="9">
        <v>2715.39883445754</v>
      </c>
      <c r="AJ331" s="9">
        <v>2150.2114455774276</v>
      </c>
      <c r="AK331" s="9">
        <v>2783.3335668661271</v>
      </c>
      <c r="AL331" s="9">
        <v>4343.8756160200464</v>
      </c>
      <c r="AM331" s="9">
        <v>3218.7989490652358</v>
      </c>
      <c r="AN331" s="9">
        <v>83.499403604665886</v>
      </c>
      <c r="AO331" s="9">
        <v>8273498.9069165094</v>
      </c>
      <c r="AP331" s="9">
        <v>532043.21520458767</v>
      </c>
      <c r="AQ331" s="9">
        <v>752982.63280869997</v>
      </c>
      <c r="AR331" s="9">
        <v>144203.60897512329</v>
      </c>
      <c r="AS331" s="9">
        <v>18265286.348038301</v>
      </c>
      <c r="AT331" s="9">
        <v>17966.77428150639</v>
      </c>
      <c r="AU331" s="9">
        <v>29936.597983731157</v>
      </c>
      <c r="AV331" s="9">
        <v>217051.74457243626</v>
      </c>
      <c r="AW331" s="9">
        <v>7553.2932302087693</v>
      </c>
      <c r="AX331" s="20"/>
      <c r="AY331" s="9">
        <v>-106963.29596551723</v>
      </c>
      <c r="AZ331" s="9">
        <v>5.8628226797659666</v>
      </c>
      <c r="BA331" s="9">
        <v>4.8810977413093135E-3</v>
      </c>
      <c r="BB331" s="9">
        <v>34243.716001707209</v>
      </c>
      <c r="BC331" s="9">
        <v>421139.31539982109</v>
      </c>
      <c r="BD331" s="9">
        <v>0.33582215812121935</v>
      </c>
      <c r="BE331" s="9">
        <v>39270.052452665594</v>
      </c>
      <c r="BF331" s="9">
        <v>1788.8311143239546</v>
      </c>
      <c r="BG331" s="9">
        <v>1300.1117617089112</v>
      </c>
      <c r="BH331" s="9">
        <v>1820.1193028409286</v>
      </c>
      <c r="BI331" s="9">
        <v>2981.4309159266718</v>
      </c>
      <c r="BJ331" s="9">
        <v>3101.3896039550445</v>
      </c>
      <c r="BK331" s="9">
        <v>69.430117315452634</v>
      </c>
      <c r="BL331" s="9">
        <v>5949941.9387653023</v>
      </c>
      <c r="BM331" s="9">
        <v>536057.7174586663</v>
      </c>
      <c r="BN331" s="9">
        <v>758759.67242242524</v>
      </c>
      <c r="BO331" s="9">
        <v>113842.07369637088</v>
      </c>
      <c r="BP331" s="9">
        <v>18696298.199171793</v>
      </c>
      <c r="BQ331" s="9">
        <v>20560.985815439744</v>
      </c>
      <c r="BR331" s="9">
        <v>31984.173054280742</v>
      </c>
      <c r="BS331" s="9">
        <v>109690.41997456324</v>
      </c>
      <c r="BT331" s="9">
        <v>4180.7455138921359</v>
      </c>
      <c r="BU331" s="20"/>
    </row>
    <row r="332" spans="2:73" x14ac:dyDescent="0.2">
      <c r="B332" s="4" t="s">
        <v>55</v>
      </c>
      <c r="C332" s="12">
        <v>5</v>
      </c>
      <c r="D332" s="19"/>
      <c r="E332" s="9">
        <f t="shared" si="32"/>
        <v>594729.63933978532</v>
      </c>
      <c r="F332" s="9">
        <f t="shared" si="32"/>
        <v>1.3747268219906372</v>
      </c>
      <c r="G332" s="9">
        <f t="shared" si="32"/>
        <v>2.5207996805898438E-3</v>
      </c>
      <c r="H332" s="9">
        <f t="shared" si="32"/>
        <v>25586.065125485729</v>
      </c>
      <c r="I332" s="9">
        <f t="shared" si="32"/>
        <v>617404.58875061851</v>
      </c>
      <c r="J332" s="9">
        <f t="shared" si="32"/>
        <v>0.2598674786970453</v>
      </c>
      <c r="K332" s="9">
        <f t="shared" si="32"/>
        <v>65356.165424470179</v>
      </c>
      <c r="L332" s="9">
        <f t="shared" si="32"/>
        <v>1220.4375783879832</v>
      </c>
      <c r="M332" s="9">
        <f t="shared" si="31"/>
        <v>1140.7362013571471</v>
      </c>
      <c r="N332" s="9">
        <f t="shared" si="31"/>
        <v>1268.7298286705</v>
      </c>
      <c r="O332" s="9">
        <f t="shared" si="31"/>
        <v>1873.749088996221</v>
      </c>
      <c r="P332" s="9">
        <f t="shared" si="31"/>
        <v>191.40991004948819</v>
      </c>
      <c r="Q332" s="9">
        <f t="shared" si="31"/>
        <v>19.716915069896586</v>
      </c>
      <c r="R332" s="9">
        <f t="shared" si="29"/>
        <v>3602033.1808240162</v>
      </c>
      <c r="S332" s="9">
        <f t="shared" si="29"/>
        <v>2018.1292573021492</v>
      </c>
      <c r="T332" s="9">
        <f t="shared" si="29"/>
        <v>2875.8631755436072</v>
      </c>
      <c r="U332" s="9">
        <f t="shared" si="28"/>
        <v>41705.472831690626</v>
      </c>
      <c r="V332" s="9">
        <f t="shared" si="28"/>
        <v>-285736.57542736083</v>
      </c>
      <c r="W332" s="9">
        <f t="shared" si="28"/>
        <v>1.0593677283141005</v>
      </c>
      <c r="X332" s="9">
        <f t="shared" si="28"/>
        <v>-1622.3581069969805</v>
      </c>
      <c r="Y332" s="9">
        <f t="shared" si="28"/>
        <v>139654.58654424627</v>
      </c>
      <c r="Z332" s="9">
        <f t="shared" si="27"/>
        <v>4437.720762173295</v>
      </c>
      <c r="AA332" s="20"/>
      <c r="AB332" s="9">
        <v>461025.51938288868</v>
      </c>
      <c r="AC332" s="9">
        <v>8.7032551716980979</v>
      </c>
      <c r="AD332" s="9">
        <v>8.6221718572264822E-3</v>
      </c>
      <c r="AE332" s="9">
        <v>68390.71012761975</v>
      </c>
      <c r="AF332" s="9">
        <v>1143828.7330003947</v>
      </c>
      <c r="AG332" s="9">
        <v>0.67964517634856947</v>
      </c>
      <c r="AH332" s="9">
        <v>114443.73099030217</v>
      </c>
      <c r="AI332" s="9">
        <v>3456.4764712929264</v>
      </c>
      <c r="AJ332" s="9">
        <v>2765.8759034932859</v>
      </c>
      <c r="AK332" s="9">
        <v>3543.8789572216601</v>
      </c>
      <c r="AL332" s="9">
        <v>5600.5377339045599</v>
      </c>
      <c r="AM332" s="9">
        <v>4068.1469149932955</v>
      </c>
      <c r="AN332" s="9">
        <v>106.50456171421239</v>
      </c>
      <c r="AO332" s="9">
        <v>11039460.604280643</v>
      </c>
      <c r="AP332" s="9">
        <v>672090.27608063479</v>
      </c>
      <c r="AQ332" s="9">
        <v>951325.4537035753</v>
      </c>
      <c r="AR332" s="9">
        <v>184008.06495215418</v>
      </c>
      <c r="AS332" s="9">
        <v>23084636.173537377</v>
      </c>
      <c r="AT332" s="9">
        <v>25702.291637027993</v>
      </c>
      <c r="AU332" s="9">
        <v>38357.858210853956</v>
      </c>
      <c r="AV332" s="9">
        <v>276767.61151245038</v>
      </c>
      <c r="AW332" s="9">
        <v>9663.6526545384677</v>
      </c>
      <c r="AX332" s="20"/>
      <c r="AY332" s="9">
        <v>-133704.11995689667</v>
      </c>
      <c r="AZ332" s="9">
        <v>7.3285283497074607</v>
      </c>
      <c r="BA332" s="9">
        <v>6.1013721766366383E-3</v>
      </c>
      <c r="BB332" s="9">
        <v>42804.645002134021</v>
      </c>
      <c r="BC332" s="9">
        <v>526424.14424977615</v>
      </c>
      <c r="BD332" s="9">
        <v>0.41977769765152417</v>
      </c>
      <c r="BE332" s="9">
        <v>49087.565565831988</v>
      </c>
      <c r="BF332" s="9">
        <v>2236.0388929049432</v>
      </c>
      <c r="BG332" s="9">
        <v>1625.1397021361388</v>
      </c>
      <c r="BH332" s="9">
        <v>2275.1491285511602</v>
      </c>
      <c r="BI332" s="9">
        <v>3726.7886449083389</v>
      </c>
      <c r="BJ332" s="9">
        <v>3876.7370049438073</v>
      </c>
      <c r="BK332" s="9">
        <v>86.787646644315799</v>
      </c>
      <c r="BL332" s="9">
        <v>7437427.4234566269</v>
      </c>
      <c r="BM332" s="9">
        <v>670072.14682333264</v>
      </c>
      <c r="BN332" s="9">
        <v>948449.59052803169</v>
      </c>
      <c r="BO332" s="9">
        <v>142302.59212046355</v>
      </c>
      <c r="BP332" s="9">
        <v>23370372.748964738</v>
      </c>
      <c r="BQ332" s="9">
        <v>25701.232269299679</v>
      </c>
      <c r="BR332" s="9">
        <v>39980.216317850936</v>
      </c>
      <c r="BS332" s="9">
        <v>137113.02496820412</v>
      </c>
      <c r="BT332" s="9">
        <v>5225.9318923651726</v>
      </c>
      <c r="BU332" s="20"/>
    </row>
    <row r="333" spans="2:73" x14ac:dyDescent="0.2">
      <c r="B333" s="4" t="s">
        <v>55</v>
      </c>
      <c r="C333" s="12">
        <v>6</v>
      </c>
      <c r="D333" s="19"/>
      <c r="E333" s="9">
        <f t="shared" si="32"/>
        <v>795298.79521798901</v>
      </c>
      <c r="F333" s="9">
        <f t="shared" si="32"/>
        <v>1.7510567282841674</v>
      </c>
      <c r="G333" s="9">
        <f t="shared" si="32"/>
        <v>3.1617062136226077E-3</v>
      </c>
      <c r="H333" s="9">
        <f t="shared" si="32"/>
        <v>31889.233023746805</v>
      </c>
      <c r="I333" s="9">
        <f t="shared" si="32"/>
        <v>757990.39693734073</v>
      </c>
      <c r="J333" s="9">
        <f t="shared" si="32"/>
        <v>0.31883649673625414</v>
      </c>
      <c r="K333" s="9">
        <f t="shared" si="32"/>
        <v>78502.598301254911</v>
      </c>
      <c r="L333" s="9">
        <f t="shared" si="32"/>
        <v>1510.6919627003767</v>
      </c>
      <c r="M333" s="9">
        <f t="shared" si="31"/>
        <v>1424.2319720527735</v>
      </c>
      <c r="N333" s="9">
        <f t="shared" si="31"/>
        <v>1570.3929935377969</v>
      </c>
      <c r="O333" s="9">
        <f t="shared" si="31"/>
        <v>2374.8478138900618</v>
      </c>
      <c r="P333" s="9">
        <f t="shared" si="31"/>
        <v>261.53859641528379</v>
      </c>
      <c r="Q333" s="9">
        <f t="shared" si="31"/>
        <v>25.236761408819902</v>
      </c>
      <c r="R333" s="9">
        <f t="shared" si="29"/>
        <v>4858773.737226814</v>
      </c>
      <c r="S333" s="9">
        <f t="shared" si="29"/>
        <v>7504.3581188819371</v>
      </c>
      <c r="T333" s="9">
        <f t="shared" si="29"/>
        <v>10742.896829412086</v>
      </c>
      <c r="U333" s="9">
        <f t="shared" si="28"/>
        <v>52570.866793128691</v>
      </c>
      <c r="V333" s="9">
        <f t="shared" si="28"/>
        <v>-158948.69170025364</v>
      </c>
      <c r="W333" s="9">
        <f t="shared" si="28"/>
        <v>2487.752899099949</v>
      </c>
      <c r="X333" s="9">
        <f t="shared" si="28"/>
        <v>-1318.1947933243937</v>
      </c>
      <c r="Y333" s="9">
        <f t="shared" si="28"/>
        <v>171398.1436218094</v>
      </c>
      <c r="Z333" s="9">
        <f t="shared" si="27"/>
        <v>5479.2041869749473</v>
      </c>
      <c r="AA333" s="20"/>
      <c r="AB333" s="9">
        <v>634853.85126971314</v>
      </c>
      <c r="AC333" s="9">
        <v>10.545290747933112</v>
      </c>
      <c r="AD333" s="9">
        <v>1.0483352825586574E-2</v>
      </c>
      <c r="AE333" s="9">
        <v>83254.807026307637</v>
      </c>
      <c r="AF333" s="9">
        <v>1389699.3700370728</v>
      </c>
      <c r="AG333" s="9">
        <v>0.82256973391808308</v>
      </c>
      <c r="AH333" s="9">
        <v>137407.67698025334</v>
      </c>
      <c r="AI333" s="9">
        <v>4193.9386341863092</v>
      </c>
      <c r="AJ333" s="9">
        <v>3374.3996146161408</v>
      </c>
      <c r="AK333" s="9">
        <v>4300.5719477991897</v>
      </c>
      <c r="AL333" s="9">
        <v>6846.9941877800684</v>
      </c>
      <c r="AM333" s="9">
        <v>4913.6230023478529</v>
      </c>
      <c r="AN333" s="9">
        <v>129.38193738199882</v>
      </c>
      <c r="AO333" s="9">
        <v>13783686.645374764</v>
      </c>
      <c r="AP333" s="9">
        <v>811590.93430688151</v>
      </c>
      <c r="AQ333" s="9">
        <v>1148882.4054630497</v>
      </c>
      <c r="AR333" s="9">
        <v>223333.97733768495</v>
      </c>
      <c r="AS333" s="9">
        <v>27885498.607057441</v>
      </c>
      <c r="AT333" s="9">
        <v>33329.231622259569</v>
      </c>
      <c r="AU333" s="9">
        <v>46658.064788096723</v>
      </c>
      <c r="AV333" s="9">
        <v>335933.77358365431</v>
      </c>
      <c r="AW333" s="9">
        <v>11750.322457813154</v>
      </c>
      <c r="AX333" s="20"/>
      <c r="AY333" s="9">
        <v>-160444.94394827588</v>
      </c>
      <c r="AZ333" s="9">
        <v>8.794234019648945</v>
      </c>
      <c r="BA333" s="9">
        <v>7.3216466119639667E-3</v>
      </c>
      <c r="BB333" s="9">
        <v>51365.574002560832</v>
      </c>
      <c r="BC333" s="9">
        <v>631708.97309973207</v>
      </c>
      <c r="BD333" s="9">
        <v>0.50373323718182894</v>
      </c>
      <c r="BE333" s="9">
        <v>58905.078678998434</v>
      </c>
      <c r="BF333" s="9">
        <v>2683.2466714859324</v>
      </c>
      <c r="BG333" s="9">
        <v>1950.1676425633673</v>
      </c>
      <c r="BH333" s="9">
        <v>2730.1789542613928</v>
      </c>
      <c r="BI333" s="9">
        <v>4472.1463738900065</v>
      </c>
      <c r="BJ333" s="9">
        <v>4652.0844059325691</v>
      </c>
      <c r="BK333" s="9">
        <v>104.14517597317892</v>
      </c>
      <c r="BL333" s="9">
        <v>8924912.9081479497</v>
      </c>
      <c r="BM333" s="9">
        <v>804086.57618799957</v>
      </c>
      <c r="BN333" s="9">
        <v>1138139.5086336376</v>
      </c>
      <c r="BO333" s="9">
        <v>170763.11054455626</v>
      </c>
      <c r="BP333" s="9">
        <v>28044447.298757695</v>
      </c>
      <c r="BQ333" s="9">
        <v>30841.47872315962</v>
      </c>
      <c r="BR333" s="9">
        <v>47976.259581421116</v>
      </c>
      <c r="BS333" s="9">
        <v>164535.62996184491</v>
      </c>
      <c r="BT333" s="9">
        <v>6271.1182708382066</v>
      </c>
      <c r="BU333" s="20"/>
    </row>
    <row r="334" spans="2:73" x14ac:dyDescent="0.2">
      <c r="B334" s="4" t="s">
        <v>55</v>
      </c>
      <c r="C334" s="12">
        <v>7</v>
      </c>
      <c r="D334" s="19"/>
      <c r="E334" s="9">
        <f t="shared" si="32"/>
        <v>1030163.4250500804</v>
      </c>
      <c r="F334" s="9">
        <f t="shared" si="32"/>
        <v>2.1274076199186975</v>
      </c>
      <c r="G334" s="9">
        <f t="shared" si="32"/>
        <v>3.802642153797383E-3</v>
      </c>
      <c r="H334" s="9">
        <f t="shared" si="32"/>
        <v>38192.636415068002</v>
      </c>
      <c r="I334" s="9">
        <f t="shared" si="32"/>
        <v>898579.67673806555</v>
      </c>
      <c r="J334" s="9">
        <f t="shared" si="32"/>
        <v>0.37780697769246385</v>
      </c>
      <c r="K334" s="9">
        <f t="shared" si="32"/>
        <v>91649.040638221835</v>
      </c>
      <c r="L334" s="9">
        <f t="shared" si="32"/>
        <v>1800.9566284547786</v>
      </c>
      <c r="M334" s="9">
        <f t="shared" si="31"/>
        <v>1707.7390862914058</v>
      </c>
      <c r="N334" s="9">
        <f t="shared" si="31"/>
        <v>1872.0667946830999</v>
      </c>
      <c r="O334" s="9">
        <f t="shared" si="31"/>
        <v>2875.9745680429105</v>
      </c>
      <c r="P334" s="9">
        <f t="shared" si="31"/>
        <v>331.67389260458185</v>
      </c>
      <c r="Q334" s="9">
        <f t="shared" si="31"/>
        <v>30.756957314503296</v>
      </c>
      <c r="R334" s="9">
        <f t="shared" si="29"/>
        <v>6115640.8328996226</v>
      </c>
      <c r="S334" s="9">
        <f t="shared" si="29"/>
        <v>12991.666930262581</v>
      </c>
      <c r="T334" s="9">
        <f t="shared" si="29"/>
        <v>18611.479168681661</v>
      </c>
      <c r="U334" s="9">
        <f t="shared" si="28"/>
        <v>63436.724571066879</v>
      </c>
      <c r="V334" s="9">
        <f t="shared" si="28"/>
        <v>-32121.274994105101</v>
      </c>
      <c r="W334" s="9">
        <f t="shared" si="28"/>
        <v>4975.0303407616229</v>
      </c>
      <c r="X334" s="9">
        <f t="shared" si="28"/>
        <v>-1013.9166322717501</v>
      </c>
      <c r="Y334" s="9">
        <f t="shared" si="28"/>
        <v>203142.46184318286</v>
      </c>
      <c r="Z334" s="9">
        <f t="shared" si="27"/>
        <v>6520.7178203316143</v>
      </c>
      <c r="AA334" s="20"/>
      <c r="AB334" s="9">
        <v>842977.65711042518</v>
      </c>
      <c r="AC334" s="9">
        <v>12.387347309509138</v>
      </c>
      <c r="AD334" s="9">
        <v>1.2344563201088678E-2</v>
      </c>
      <c r="AE334" s="9">
        <v>98119.139418055653</v>
      </c>
      <c r="AF334" s="9">
        <v>1635573.4786877525</v>
      </c>
      <c r="AG334" s="9">
        <v>0.96549575440459756</v>
      </c>
      <c r="AH334" s="9">
        <v>160371.63243038664</v>
      </c>
      <c r="AI334" s="9">
        <v>4931.4110785216981</v>
      </c>
      <c r="AJ334" s="9">
        <v>3982.9346692820004</v>
      </c>
      <c r="AK334" s="9">
        <v>5057.2755746547255</v>
      </c>
      <c r="AL334" s="9">
        <v>8093.4786709145856</v>
      </c>
      <c r="AM334" s="9">
        <v>5759.1056995259141</v>
      </c>
      <c r="AN334" s="9">
        <v>152.2596626165454</v>
      </c>
      <c r="AO334" s="9">
        <v>16528039.225738904</v>
      </c>
      <c r="AP334" s="9">
        <v>951092.67248292896</v>
      </c>
      <c r="AQ334" s="9">
        <v>1346440.9059079257</v>
      </c>
      <c r="AR334" s="9">
        <v>262660.35353971593</v>
      </c>
      <c r="AS334" s="9">
        <v>32686400.573556539</v>
      </c>
      <c r="AT334" s="9">
        <v>40956.755517781196</v>
      </c>
      <c r="AU334" s="9">
        <v>54958.386212719561</v>
      </c>
      <c r="AV334" s="9">
        <v>395100.69679866865</v>
      </c>
      <c r="AW334" s="9">
        <v>13837.022469642854</v>
      </c>
      <c r="AX334" s="20"/>
      <c r="AY334" s="9">
        <v>-187185.7679396552</v>
      </c>
      <c r="AZ334" s="9">
        <v>10.259939689590441</v>
      </c>
      <c r="BA334" s="9">
        <v>8.5419210472912951E-3</v>
      </c>
      <c r="BB334" s="9">
        <v>59926.503002987651</v>
      </c>
      <c r="BC334" s="9">
        <v>736993.80194968695</v>
      </c>
      <c r="BD334" s="9">
        <v>0.58768877671213371</v>
      </c>
      <c r="BE334" s="9">
        <v>68722.591792164807</v>
      </c>
      <c r="BF334" s="9">
        <v>3130.4544500669194</v>
      </c>
      <c r="BG334" s="9">
        <v>2275.1955829905946</v>
      </c>
      <c r="BH334" s="9">
        <v>3185.2087799716255</v>
      </c>
      <c r="BI334" s="9">
        <v>5217.5041028716751</v>
      </c>
      <c r="BJ334" s="9">
        <v>5427.4318069213323</v>
      </c>
      <c r="BK334" s="9">
        <v>121.5027053020421</v>
      </c>
      <c r="BL334" s="9">
        <v>10412398.392839281</v>
      </c>
      <c r="BM334" s="9">
        <v>938101.00555266638</v>
      </c>
      <c r="BN334" s="9">
        <v>1327829.426739244</v>
      </c>
      <c r="BO334" s="9">
        <v>199223.62896864905</v>
      </c>
      <c r="BP334" s="9">
        <v>32718521.848550644</v>
      </c>
      <c r="BQ334" s="9">
        <v>35981.725177019573</v>
      </c>
      <c r="BR334" s="9">
        <v>55972.302844991311</v>
      </c>
      <c r="BS334" s="9">
        <v>191958.23495548579</v>
      </c>
      <c r="BT334" s="9">
        <v>7316.3046493112397</v>
      </c>
      <c r="BU334" s="20"/>
    </row>
    <row r="335" spans="2:73" x14ac:dyDescent="0.2">
      <c r="B335" s="4" t="s">
        <v>55</v>
      </c>
      <c r="C335" s="12">
        <v>8</v>
      </c>
      <c r="D335" s="19"/>
      <c r="E335" s="9">
        <f t="shared" si="32"/>
        <v>1230732.5809282842</v>
      </c>
      <c r="F335" s="9">
        <f t="shared" si="32"/>
        <v>2.5037375262122215</v>
      </c>
      <c r="G335" s="9">
        <f t="shared" si="32"/>
        <v>4.4435486868301417E-3</v>
      </c>
      <c r="H335" s="9">
        <f t="shared" si="32"/>
        <v>44495.80431332915</v>
      </c>
      <c r="I335" s="9">
        <f t="shared" si="32"/>
        <v>1039165.4849247887</v>
      </c>
      <c r="J335" s="9">
        <f t="shared" si="32"/>
        <v>0.43677599573167247</v>
      </c>
      <c r="K335" s="9">
        <f t="shared" si="32"/>
        <v>104795.47351500666</v>
      </c>
      <c r="L335" s="9">
        <f t="shared" si="32"/>
        <v>2091.2110127671726</v>
      </c>
      <c r="M335" s="9">
        <f t="shared" si="31"/>
        <v>1991.2348569870346</v>
      </c>
      <c r="N335" s="9">
        <f t="shared" si="31"/>
        <v>2173.7299595503969</v>
      </c>
      <c r="O335" s="9">
        <f t="shared" si="31"/>
        <v>3377.0732929367505</v>
      </c>
      <c r="P335" s="9">
        <f t="shared" si="31"/>
        <v>401.80257897038337</v>
      </c>
      <c r="Q335" s="9">
        <f t="shared" si="31"/>
        <v>36.276803653426555</v>
      </c>
      <c r="R335" s="9">
        <f t="shared" si="29"/>
        <v>7372381.3893024214</v>
      </c>
      <c r="S335" s="9">
        <f t="shared" si="29"/>
        <v>18477.895791843301</v>
      </c>
      <c r="T335" s="9">
        <f t="shared" si="29"/>
        <v>26478.512822549557</v>
      </c>
      <c r="U335" s="9">
        <f t="shared" si="28"/>
        <v>74302.118532504886</v>
      </c>
      <c r="V335" s="9">
        <f t="shared" si="28"/>
        <v>94666.608733020723</v>
      </c>
      <c r="W335" s="9">
        <f t="shared" si="28"/>
        <v>7461.7238721333051</v>
      </c>
      <c r="X335" s="9">
        <f t="shared" si="28"/>
        <v>-709.75331859914149</v>
      </c>
      <c r="Y335" s="9">
        <f t="shared" si="28"/>
        <v>234886.01892074605</v>
      </c>
      <c r="Z335" s="9">
        <f t="shared" si="27"/>
        <v>7562.2012451332703</v>
      </c>
      <c r="AA335" s="20"/>
      <c r="AB335" s="9">
        <v>1016805.9889972499</v>
      </c>
      <c r="AC335" s="9">
        <v>14.229382885744155</v>
      </c>
      <c r="AD335" s="9">
        <v>1.4205744169448769E-2</v>
      </c>
      <c r="AE335" s="9">
        <v>112983.23631674357</v>
      </c>
      <c r="AF335" s="9">
        <v>1881444.1157244309</v>
      </c>
      <c r="AG335" s="9">
        <v>1.1084203119741112</v>
      </c>
      <c r="AH335" s="9">
        <v>183335.57842033784</v>
      </c>
      <c r="AI335" s="9">
        <v>5668.8732414150818</v>
      </c>
      <c r="AJ335" s="9">
        <v>4591.4583804048571</v>
      </c>
      <c r="AK335" s="9">
        <v>5813.9685652322542</v>
      </c>
      <c r="AL335" s="9">
        <v>9339.9351247900941</v>
      </c>
      <c r="AM335" s="9">
        <v>6604.5817868804725</v>
      </c>
      <c r="AN335" s="9">
        <v>175.13703828433182</v>
      </c>
      <c r="AO335" s="9">
        <v>19272265.266833026</v>
      </c>
      <c r="AP335" s="9">
        <v>1090593.3307091759</v>
      </c>
      <c r="AQ335" s="9">
        <v>1543997.8576674</v>
      </c>
      <c r="AR335" s="9">
        <v>301986.26592524664</v>
      </c>
      <c r="AS335" s="9">
        <v>37487263.007076606</v>
      </c>
      <c r="AT335" s="9">
        <v>48583.695503012794</v>
      </c>
      <c r="AU335" s="9">
        <v>63258.592789962342</v>
      </c>
      <c r="AV335" s="9">
        <v>454266.85886987252</v>
      </c>
      <c r="AW335" s="9">
        <v>15923.692272917542</v>
      </c>
      <c r="AX335" s="20"/>
      <c r="AY335" s="9">
        <v>-213926.59193103446</v>
      </c>
      <c r="AZ335" s="9">
        <v>11.725645359531933</v>
      </c>
      <c r="BA335" s="9">
        <v>9.7621954826186269E-3</v>
      </c>
      <c r="BB335" s="9">
        <v>68487.432003414418</v>
      </c>
      <c r="BC335" s="9">
        <v>842278.63079964218</v>
      </c>
      <c r="BD335" s="9">
        <v>0.6716443162424387</v>
      </c>
      <c r="BE335" s="9">
        <v>78540.104905331187</v>
      </c>
      <c r="BF335" s="9">
        <v>3577.6622286479092</v>
      </c>
      <c r="BG335" s="9">
        <v>2600.2235234178224</v>
      </c>
      <c r="BH335" s="9">
        <v>3640.2386056818573</v>
      </c>
      <c r="BI335" s="9">
        <v>5962.8618318533436</v>
      </c>
      <c r="BJ335" s="9">
        <v>6202.7792079100891</v>
      </c>
      <c r="BK335" s="9">
        <v>138.86023463090527</v>
      </c>
      <c r="BL335" s="9">
        <v>11899883.877530605</v>
      </c>
      <c r="BM335" s="9">
        <v>1072115.4349173326</v>
      </c>
      <c r="BN335" s="9">
        <v>1517519.3448448505</v>
      </c>
      <c r="BO335" s="9">
        <v>227684.14739274175</v>
      </c>
      <c r="BP335" s="9">
        <v>37392596.398343585</v>
      </c>
      <c r="BQ335" s="9">
        <v>41121.971630879489</v>
      </c>
      <c r="BR335" s="9">
        <v>63968.346108561484</v>
      </c>
      <c r="BS335" s="9">
        <v>219380.83994912647</v>
      </c>
      <c r="BT335" s="9">
        <v>8361.4910277842719</v>
      </c>
      <c r="BU335" s="20"/>
    </row>
    <row r="336" spans="2:73" x14ac:dyDescent="0.2">
      <c r="B336" s="4" t="s">
        <v>55</v>
      </c>
      <c r="C336" s="12">
        <v>9</v>
      </c>
      <c r="D336" s="19"/>
      <c r="E336" s="9">
        <f t="shared" si="32"/>
        <v>1465597.2107603769</v>
      </c>
      <c r="F336" s="9">
        <f t="shared" si="32"/>
        <v>2.8800884178467605</v>
      </c>
      <c r="G336" s="9">
        <f t="shared" si="32"/>
        <v>5.0844846270049135E-3</v>
      </c>
      <c r="H336" s="9">
        <f t="shared" si="32"/>
        <v>50799.20770465034</v>
      </c>
      <c r="I336" s="9">
        <f t="shared" si="32"/>
        <v>1179754.7647255142</v>
      </c>
      <c r="J336" s="9">
        <f t="shared" si="32"/>
        <v>0.4957464766878823</v>
      </c>
      <c r="K336" s="9">
        <f t="shared" si="32"/>
        <v>117941.91585197356</v>
      </c>
      <c r="L336" s="9">
        <f t="shared" si="32"/>
        <v>2381.4756785215714</v>
      </c>
      <c r="M336" s="9">
        <f t="shared" si="31"/>
        <v>2274.7419712256674</v>
      </c>
      <c r="N336" s="9">
        <f t="shared" si="31"/>
        <v>2475.4037606957004</v>
      </c>
      <c r="O336" s="9">
        <f t="shared" si="31"/>
        <v>3878.2000470896</v>
      </c>
      <c r="P336" s="9">
        <f t="shared" si="31"/>
        <v>471.93787515967779</v>
      </c>
      <c r="Q336" s="9">
        <f t="shared" si="31"/>
        <v>41.796999559109963</v>
      </c>
      <c r="R336" s="9">
        <f t="shared" si="29"/>
        <v>8629248.4849752299</v>
      </c>
      <c r="S336" s="9">
        <f t="shared" si="29"/>
        <v>23965.204603223829</v>
      </c>
      <c r="T336" s="9">
        <f t="shared" si="29"/>
        <v>34347.095161817735</v>
      </c>
      <c r="U336" s="9">
        <f t="shared" si="28"/>
        <v>85167.976310443279</v>
      </c>
      <c r="V336" s="9">
        <f t="shared" si="28"/>
        <v>221494.02543917298</v>
      </c>
      <c r="W336" s="9">
        <f t="shared" si="28"/>
        <v>9949.0013137949572</v>
      </c>
      <c r="X336" s="9">
        <f t="shared" si="28"/>
        <v>-405.47515754651977</v>
      </c>
      <c r="Y336" s="9">
        <f t="shared" si="28"/>
        <v>266630.33714211953</v>
      </c>
      <c r="Z336" s="9">
        <f t="shared" si="27"/>
        <v>8603.71487848994</v>
      </c>
      <c r="AA336" s="20"/>
      <c r="AB336" s="9">
        <v>1224929.7948379628</v>
      </c>
      <c r="AC336" s="9">
        <v>16.071439447320191</v>
      </c>
      <c r="AD336" s="9">
        <v>1.6066954544950881E-2</v>
      </c>
      <c r="AE336" s="9">
        <v>127847.56870849164</v>
      </c>
      <c r="AF336" s="9">
        <v>2127318.2243751124</v>
      </c>
      <c r="AG336" s="9">
        <v>1.2513463324606262</v>
      </c>
      <c r="AH336" s="9">
        <v>206299.53387047123</v>
      </c>
      <c r="AI336" s="9">
        <v>6406.3456857504725</v>
      </c>
      <c r="AJ336" s="9">
        <v>5199.993435070719</v>
      </c>
      <c r="AK336" s="9">
        <v>6570.6721920877926</v>
      </c>
      <c r="AL336" s="9">
        <v>10586.419607924616</v>
      </c>
      <c r="AM336" s="9">
        <v>7450.0644840585383</v>
      </c>
      <c r="AN336" s="9">
        <v>198.01476351887845</v>
      </c>
      <c r="AO336" s="9">
        <v>22016617.847197175</v>
      </c>
      <c r="AP336" s="9">
        <v>1230095.0688852237</v>
      </c>
      <c r="AQ336" s="9">
        <v>1741556.3581122768</v>
      </c>
      <c r="AR336" s="9">
        <v>341312.64212727785</v>
      </c>
      <c r="AS336" s="9">
        <v>42288164.973575719</v>
      </c>
      <c r="AT336" s="9">
        <v>56211.219398534435</v>
      </c>
      <c r="AU336" s="9">
        <v>71558.91421458518</v>
      </c>
      <c r="AV336" s="9">
        <v>513433.78208488715</v>
      </c>
      <c r="AW336" s="9">
        <v>18010.392284747253</v>
      </c>
      <c r="AX336" s="20"/>
      <c r="AY336" s="9">
        <v>-240667.41592241407</v>
      </c>
      <c r="AZ336" s="9">
        <v>13.191351029473431</v>
      </c>
      <c r="BA336" s="9">
        <v>1.0982469917945967E-2</v>
      </c>
      <c r="BB336" s="9">
        <v>77048.361003841303</v>
      </c>
      <c r="BC336" s="9">
        <v>947563.45964959823</v>
      </c>
      <c r="BD336" s="9">
        <v>0.75559985577274391</v>
      </c>
      <c r="BE336" s="9">
        <v>88357.618018497669</v>
      </c>
      <c r="BF336" s="9">
        <v>4024.8700072289012</v>
      </c>
      <c r="BG336" s="9">
        <v>2925.2514638450516</v>
      </c>
      <c r="BH336" s="9">
        <v>4095.2684313920922</v>
      </c>
      <c r="BI336" s="9">
        <v>6708.2195608350157</v>
      </c>
      <c r="BJ336" s="9">
        <v>6978.1266088988605</v>
      </c>
      <c r="BK336" s="9">
        <v>156.21776395976849</v>
      </c>
      <c r="BL336" s="9">
        <v>13387369.362221945</v>
      </c>
      <c r="BM336" s="9">
        <v>1206129.8642819999</v>
      </c>
      <c r="BN336" s="9">
        <v>1707209.262950459</v>
      </c>
      <c r="BO336" s="9">
        <v>256144.66581683457</v>
      </c>
      <c r="BP336" s="9">
        <v>42066670.948136546</v>
      </c>
      <c r="BQ336" s="9">
        <v>46262.218084739477</v>
      </c>
      <c r="BR336" s="9">
        <v>71964.3893721317</v>
      </c>
      <c r="BS336" s="9">
        <v>246803.44494276762</v>
      </c>
      <c r="BT336" s="9">
        <v>9406.6774062573131</v>
      </c>
      <c r="BU336" s="20"/>
    </row>
    <row r="337" spans="2:73" x14ac:dyDescent="0.2">
      <c r="B337" s="4" t="s">
        <v>55</v>
      </c>
      <c r="C337" s="12">
        <v>10</v>
      </c>
      <c r="D337" s="19"/>
      <c r="E337" s="9">
        <f t="shared" si="32"/>
        <v>1700461.8405924658</v>
      </c>
      <c r="F337" s="9">
        <f t="shared" si="32"/>
        <v>3.2688867306402685</v>
      </c>
      <c r="G337" s="9">
        <f t="shared" si="32"/>
        <v>5.7390594980376818E-3</v>
      </c>
      <c r="H337" s="9">
        <f t="shared" si="32"/>
        <v>57276.74983791144</v>
      </c>
      <c r="I337" s="9">
        <f t="shared" si="32"/>
        <v>1322640.9424872366</v>
      </c>
      <c r="J337" s="9">
        <f t="shared" si="32"/>
        <v>0.55553316047709</v>
      </c>
      <c r="K337" s="9">
        <f t="shared" si="32"/>
        <v>131115.0378287583</v>
      </c>
      <c r="L337" s="9">
        <f t="shared" si="32"/>
        <v>2675.3352553339646</v>
      </c>
      <c r="M337" s="9">
        <f t="shared" si="31"/>
        <v>2565.3671451712917</v>
      </c>
      <c r="N337" s="9">
        <f t="shared" si="31"/>
        <v>2780.9086890629978</v>
      </c>
      <c r="O337" s="9">
        <f t="shared" si="31"/>
        <v>4389.4764067334345</v>
      </c>
      <c r="P337" s="9">
        <f t="shared" si="31"/>
        <v>545.93183027547184</v>
      </c>
      <c r="Q337" s="9">
        <f t="shared" si="31"/>
        <v>47.444278773033091</v>
      </c>
      <c r="R337" s="9">
        <f t="shared" si="29"/>
        <v>9907598.1583780237</v>
      </c>
      <c r="S337" s="9">
        <f t="shared" si="29"/>
        <v>29996.756164803868</v>
      </c>
      <c r="T337" s="9">
        <f t="shared" si="29"/>
        <v>42998.449265685398</v>
      </c>
      <c r="U337" s="9">
        <f t="shared" si="28"/>
        <v>96511.450046881044</v>
      </c>
      <c r="V337" s="9">
        <f t="shared" si="28"/>
        <v>366729.76816623658</v>
      </c>
      <c r="W337" s="9">
        <f t="shared" si="28"/>
        <v>12543.688305166608</v>
      </c>
      <c r="X337" s="9">
        <f t="shared" si="28"/>
        <v>19.626958626016858</v>
      </c>
      <c r="Y337" s="9">
        <f t="shared" si="28"/>
        <v>298922.8379446824</v>
      </c>
      <c r="Z337" s="9">
        <f t="shared" si="27"/>
        <v>9668.8577157915861</v>
      </c>
      <c r="AA337" s="20"/>
      <c r="AB337" s="9">
        <v>1433053.6006786723</v>
      </c>
      <c r="AC337" s="9">
        <v>17.925943430055195</v>
      </c>
      <c r="AD337" s="9">
        <v>1.7941803851310965E-2</v>
      </c>
      <c r="AE337" s="9">
        <v>142886.03984217951</v>
      </c>
      <c r="AF337" s="9">
        <v>2375489.2309867893</v>
      </c>
      <c r="AG337" s="9">
        <v>1.3950885557801389</v>
      </c>
      <c r="AH337" s="9">
        <v>229290.16896042236</v>
      </c>
      <c r="AI337" s="9">
        <v>7147.4130411438528</v>
      </c>
      <c r="AJ337" s="9">
        <v>5815.6465494435715</v>
      </c>
      <c r="AK337" s="9">
        <v>7331.20694616532</v>
      </c>
      <c r="AL337" s="9">
        <v>11843.05369655012</v>
      </c>
      <c r="AM337" s="9">
        <v>8299.4058401630919</v>
      </c>
      <c r="AN337" s="9">
        <v>221.0195720616648</v>
      </c>
      <c r="AO337" s="9">
        <v>24782453.005291283</v>
      </c>
      <c r="AP337" s="9">
        <v>1370141.0498114699</v>
      </c>
      <c r="AQ337" s="9">
        <v>1939897.6303217507</v>
      </c>
      <c r="AR337" s="9">
        <v>381116.63428780838</v>
      </c>
      <c r="AS337" s="9">
        <v>47107475.26609575</v>
      </c>
      <c r="AT337" s="9">
        <v>63946.152843765987</v>
      </c>
      <c r="AU337" s="9">
        <v>79980.059594327919</v>
      </c>
      <c r="AV337" s="9">
        <v>573148.88788109075</v>
      </c>
      <c r="AW337" s="9">
        <v>20120.721500521933</v>
      </c>
      <c r="AX337" s="20"/>
      <c r="AY337" s="9">
        <v>-267408.2399137934</v>
      </c>
      <c r="AZ337" s="9">
        <v>14.657056699414927</v>
      </c>
      <c r="BA337" s="9">
        <v>1.2202744353273284E-2</v>
      </c>
      <c r="BB337" s="9">
        <v>85609.29000426807</v>
      </c>
      <c r="BC337" s="9">
        <v>1052848.2884995528</v>
      </c>
      <c r="BD337" s="9">
        <v>0.8395553953030489</v>
      </c>
      <c r="BE337" s="9">
        <v>98175.131131664064</v>
      </c>
      <c r="BF337" s="9">
        <v>4472.0777858098882</v>
      </c>
      <c r="BG337" s="9">
        <v>3250.2794042722799</v>
      </c>
      <c r="BH337" s="9">
        <v>4550.2982571023222</v>
      </c>
      <c r="BI337" s="9">
        <v>7453.5772898166852</v>
      </c>
      <c r="BJ337" s="9">
        <v>7753.47400988762</v>
      </c>
      <c r="BK337" s="9">
        <v>173.57529328863171</v>
      </c>
      <c r="BL337" s="9">
        <v>14874854.846913259</v>
      </c>
      <c r="BM337" s="9">
        <v>1340144.293646666</v>
      </c>
      <c r="BN337" s="9">
        <v>1896899.1810560653</v>
      </c>
      <c r="BO337" s="9">
        <v>284605.18424092734</v>
      </c>
      <c r="BP337" s="9">
        <v>46740745.497929513</v>
      </c>
      <c r="BQ337" s="9">
        <v>51402.464538599379</v>
      </c>
      <c r="BR337" s="9">
        <v>79960.432635701902</v>
      </c>
      <c r="BS337" s="9">
        <v>274226.04993640835</v>
      </c>
      <c r="BT337" s="9">
        <v>10451.863784730347</v>
      </c>
      <c r="BU337" s="20"/>
    </row>
    <row r="338" spans="2:73" x14ac:dyDescent="0.2">
      <c r="B338" s="4" t="s">
        <v>55</v>
      </c>
      <c r="C338" s="12">
        <v>11</v>
      </c>
      <c r="D338" s="19"/>
      <c r="E338" s="9">
        <f t="shared" si="32"/>
        <v>1935326.4704245555</v>
      </c>
      <c r="F338" s="9">
        <f t="shared" si="32"/>
        <v>3.6452376222747986</v>
      </c>
      <c r="G338" s="9">
        <f t="shared" si="32"/>
        <v>6.379995438212438E-3</v>
      </c>
      <c r="H338" s="9">
        <f t="shared" si="32"/>
        <v>63580.153229232528</v>
      </c>
      <c r="I338" s="9">
        <f t="shared" si="32"/>
        <v>1463230.222287959</v>
      </c>
      <c r="J338" s="9">
        <f t="shared" si="32"/>
        <v>0.61450364143329961</v>
      </c>
      <c r="K338" s="9">
        <f t="shared" si="32"/>
        <v>144261.48016572499</v>
      </c>
      <c r="L338" s="9">
        <f t="shared" si="32"/>
        <v>2965.5999210883592</v>
      </c>
      <c r="M338" s="9">
        <f t="shared" si="31"/>
        <v>2848.8742594099226</v>
      </c>
      <c r="N338" s="9">
        <f t="shared" si="31"/>
        <v>3082.5824902082959</v>
      </c>
      <c r="O338" s="9">
        <f t="shared" si="31"/>
        <v>4890.6031608862777</v>
      </c>
      <c r="P338" s="9">
        <f t="shared" si="31"/>
        <v>616.0671264647699</v>
      </c>
      <c r="Q338" s="9">
        <f t="shared" si="31"/>
        <v>52.964474678716442</v>
      </c>
      <c r="R338" s="9">
        <f t="shared" si="29"/>
        <v>11164465.254050823</v>
      </c>
      <c r="S338" s="9">
        <f t="shared" si="29"/>
        <v>35484.064976183232</v>
      </c>
      <c r="T338" s="9">
        <f t="shared" si="29"/>
        <v>50867.031604953809</v>
      </c>
      <c r="U338" s="9">
        <f t="shared" si="28"/>
        <v>107377.30782481906</v>
      </c>
      <c r="V338" s="9">
        <f t="shared" si="28"/>
        <v>493557.18487235159</v>
      </c>
      <c r="W338" s="9">
        <f t="shared" si="28"/>
        <v>15030.96574682826</v>
      </c>
      <c r="X338" s="9">
        <f t="shared" si="28"/>
        <v>323.90511967864586</v>
      </c>
      <c r="Y338" s="9">
        <f t="shared" si="28"/>
        <v>330667.15616605571</v>
      </c>
      <c r="Z338" s="9">
        <f t="shared" si="27"/>
        <v>10710.371349148239</v>
      </c>
      <c r="AA338" s="20"/>
      <c r="AB338" s="9">
        <v>1641177.4065193832</v>
      </c>
      <c r="AC338" s="9">
        <v>19.767999991631214</v>
      </c>
      <c r="AD338" s="9">
        <v>1.9803014226813055E-2</v>
      </c>
      <c r="AE338" s="9">
        <v>157750.37223392742</v>
      </c>
      <c r="AF338" s="9">
        <v>2621363.3396374676</v>
      </c>
      <c r="AG338" s="9">
        <v>1.5380145762666528</v>
      </c>
      <c r="AH338" s="9">
        <v>252254.12441055552</v>
      </c>
      <c r="AI338" s="9">
        <v>7884.8854854792353</v>
      </c>
      <c r="AJ338" s="9">
        <v>6424.1816041094289</v>
      </c>
      <c r="AK338" s="9">
        <v>8087.9105730208503</v>
      </c>
      <c r="AL338" s="9">
        <v>13089.53817968463</v>
      </c>
      <c r="AM338" s="9">
        <v>9144.8885373411485</v>
      </c>
      <c r="AN338" s="9">
        <v>243.89729729621124</v>
      </c>
      <c r="AO338" s="9">
        <v>27526805.585655414</v>
      </c>
      <c r="AP338" s="9">
        <v>1509642.7879875165</v>
      </c>
      <c r="AQ338" s="9">
        <v>2137456.1307666251</v>
      </c>
      <c r="AR338" s="9">
        <v>420443.01048983919</v>
      </c>
      <c r="AS338" s="9">
        <v>51908377.232594825</v>
      </c>
      <c r="AT338" s="9">
        <v>71573.676739287592</v>
      </c>
      <c r="AU338" s="9">
        <v>88280.381018950706</v>
      </c>
      <c r="AV338" s="9">
        <v>632315.81109610479</v>
      </c>
      <c r="AW338" s="9">
        <v>22207.421512351622</v>
      </c>
      <c r="AX338" s="20"/>
      <c r="AY338" s="9">
        <v>-294149.06390517234</v>
      </c>
      <c r="AZ338" s="9">
        <v>16.122762369356415</v>
      </c>
      <c r="BA338" s="9">
        <v>1.3423018788600617E-2</v>
      </c>
      <c r="BB338" s="9">
        <v>94170.219004694896</v>
      </c>
      <c r="BC338" s="9">
        <v>1158133.1173495087</v>
      </c>
      <c r="BD338" s="9">
        <v>0.92351093483335323</v>
      </c>
      <c r="BE338" s="9">
        <v>107992.64424483052</v>
      </c>
      <c r="BF338" s="9">
        <v>4919.2855643908761</v>
      </c>
      <c r="BG338" s="9">
        <v>3575.3073446995063</v>
      </c>
      <c r="BH338" s="9">
        <v>5005.3280828125544</v>
      </c>
      <c r="BI338" s="9">
        <v>8198.9350187983528</v>
      </c>
      <c r="BJ338" s="9">
        <v>8528.8214108763786</v>
      </c>
      <c r="BK338" s="9">
        <v>190.93282261749479</v>
      </c>
      <c r="BL338" s="9">
        <v>16362340.331604591</v>
      </c>
      <c r="BM338" s="9">
        <v>1474158.7230113333</v>
      </c>
      <c r="BN338" s="9">
        <v>2086589.0991616712</v>
      </c>
      <c r="BO338" s="9">
        <v>313065.70266502013</v>
      </c>
      <c r="BP338" s="9">
        <v>51414820.047722474</v>
      </c>
      <c r="BQ338" s="9">
        <v>56542.710992459331</v>
      </c>
      <c r="BR338" s="9">
        <v>87956.47589927206</v>
      </c>
      <c r="BS338" s="9">
        <v>301648.65493004909</v>
      </c>
      <c r="BT338" s="9">
        <v>11497.050163203383</v>
      </c>
      <c r="BU338" s="20"/>
    </row>
    <row r="339" spans="2:73" x14ac:dyDescent="0.2">
      <c r="B339" s="4" t="s">
        <v>55</v>
      </c>
      <c r="C339" s="12">
        <v>12</v>
      </c>
      <c r="D339" s="19"/>
      <c r="E339" s="9">
        <f t="shared" si="32"/>
        <v>2135895.6263027615</v>
      </c>
      <c r="F339" s="9">
        <f t="shared" si="32"/>
        <v>4.0215675285683368</v>
      </c>
      <c r="G339" s="9">
        <f t="shared" si="32"/>
        <v>7.0209019712452313E-3</v>
      </c>
      <c r="H339" s="9">
        <f t="shared" si="32"/>
        <v>69883.321127493764</v>
      </c>
      <c r="I339" s="9">
        <f t="shared" si="32"/>
        <v>1603816.0304746835</v>
      </c>
      <c r="J339" s="9">
        <f t="shared" si="32"/>
        <v>0.67347265947250956</v>
      </c>
      <c r="K339" s="9">
        <f t="shared" si="32"/>
        <v>157407.91304250993</v>
      </c>
      <c r="L339" s="9">
        <f t="shared" si="32"/>
        <v>3255.8543054007596</v>
      </c>
      <c r="M339" s="9">
        <f t="shared" si="31"/>
        <v>3132.3700301055542</v>
      </c>
      <c r="N339" s="9">
        <f t="shared" si="31"/>
        <v>3384.2456550755978</v>
      </c>
      <c r="O339" s="9">
        <f t="shared" si="31"/>
        <v>5391.7018857801322</v>
      </c>
      <c r="P339" s="9">
        <f t="shared" si="31"/>
        <v>686.19581283057232</v>
      </c>
      <c r="Q339" s="9">
        <f t="shared" si="31"/>
        <v>58.484321017639843</v>
      </c>
      <c r="R339" s="9">
        <f t="shared" si="29"/>
        <v>12421205.810453646</v>
      </c>
      <c r="S339" s="9">
        <f t="shared" si="29"/>
        <v>40970.293837764766</v>
      </c>
      <c r="T339" s="9">
        <f t="shared" si="29"/>
        <v>58734.065258825198</v>
      </c>
      <c r="U339" s="9">
        <f t="shared" si="28"/>
        <v>118242.70178625762</v>
      </c>
      <c r="V339" s="9">
        <f t="shared" si="28"/>
        <v>620345.06859953701</v>
      </c>
      <c r="W339" s="9">
        <f t="shared" si="28"/>
        <v>17517.65927819995</v>
      </c>
      <c r="X339" s="9">
        <f t="shared" si="28"/>
        <v>628.06843335123267</v>
      </c>
      <c r="Y339" s="9">
        <f t="shared" si="28"/>
        <v>362410.71324361925</v>
      </c>
      <c r="Z339" s="9">
        <f t="shared" si="27"/>
        <v>11751.854773949908</v>
      </c>
      <c r="AA339" s="20"/>
      <c r="AB339" s="9">
        <v>1815005.7384062097</v>
      </c>
      <c r="AC339" s="9">
        <v>21.610035567866241</v>
      </c>
      <c r="AD339" s="9">
        <v>2.1664195195173166E-2</v>
      </c>
      <c r="AE339" s="9">
        <v>172614.46913261546</v>
      </c>
      <c r="AF339" s="9">
        <v>2867233.9766741479</v>
      </c>
      <c r="AG339" s="9">
        <v>1.6809391338361677</v>
      </c>
      <c r="AH339" s="9">
        <v>275218.07040050684</v>
      </c>
      <c r="AI339" s="9">
        <v>8622.3476483726263</v>
      </c>
      <c r="AJ339" s="9">
        <v>7032.7053152322887</v>
      </c>
      <c r="AK339" s="9">
        <v>8844.6035635983862</v>
      </c>
      <c r="AL339" s="9">
        <v>14335.994633560147</v>
      </c>
      <c r="AM339" s="9">
        <v>9990.3646246957142</v>
      </c>
      <c r="AN339" s="9">
        <v>266.77467296399783</v>
      </c>
      <c r="AO339" s="9">
        <v>30271031.626749553</v>
      </c>
      <c r="AP339" s="9">
        <v>1649143.4462137641</v>
      </c>
      <c r="AQ339" s="9">
        <v>2335013.0825261013</v>
      </c>
      <c r="AR339" s="9">
        <v>459768.92287537025</v>
      </c>
      <c r="AS339" s="9">
        <v>56709239.666114941</v>
      </c>
      <c r="AT339" s="9">
        <v>79200.616724519205</v>
      </c>
      <c r="AU339" s="9">
        <v>96580.587596193523</v>
      </c>
      <c r="AV339" s="9">
        <v>691481.97316730919</v>
      </c>
      <c r="AW339" s="9">
        <v>24294.091315626327</v>
      </c>
      <c r="AX339" s="20"/>
      <c r="AY339" s="9">
        <v>-320889.88789655187</v>
      </c>
      <c r="AZ339" s="9">
        <v>17.588468039297904</v>
      </c>
      <c r="BA339" s="9">
        <v>1.4643293223927935E-2</v>
      </c>
      <c r="BB339" s="9">
        <v>102731.14800512169</v>
      </c>
      <c r="BC339" s="9">
        <v>1263417.9461994644</v>
      </c>
      <c r="BD339" s="9">
        <v>1.0074664743636581</v>
      </c>
      <c r="BE339" s="9">
        <v>117810.15735799693</v>
      </c>
      <c r="BF339" s="9">
        <v>5366.4933429718667</v>
      </c>
      <c r="BG339" s="9">
        <v>3900.3352851267346</v>
      </c>
      <c r="BH339" s="9">
        <v>5460.3579085227884</v>
      </c>
      <c r="BI339" s="9">
        <v>8944.2927477800149</v>
      </c>
      <c r="BJ339" s="9">
        <v>9304.1688118651418</v>
      </c>
      <c r="BK339" s="9">
        <v>208.29035194635799</v>
      </c>
      <c r="BL339" s="9">
        <v>17849825.816295907</v>
      </c>
      <c r="BM339" s="9">
        <v>1608173.1523759994</v>
      </c>
      <c r="BN339" s="9">
        <v>2276279.0172672761</v>
      </c>
      <c r="BO339" s="9">
        <v>341526.22108911263</v>
      </c>
      <c r="BP339" s="9">
        <v>56088894.597515404</v>
      </c>
      <c r="BQ339" s="9">
        <v>61682.957446319255</v>
      </c>
      <c r="BR339" s="9">
        <v>95952.519162842291</v>
      </c>
      <c r="BS339" s="9">
        <v>329071.25992368994</v>
      </c>
      <c r="BT339" s="9">
        <v>12542.236541676419</v>
      </c>
      <c r="BU339" s="20"/>
    </row>
    <row r="340" spans="2:73" x14ac:dyDescent="0.2">
      <c r="B340" s="4" t="s">
        <v>55</v>
      </c>
      <c r="C340" s="12">
        <v>13</v>
      </c>
      <c r="D340" s="19"/>
      <c r="E340" s="9">
        <f t="shared" si="32"/>
        <v>2336464.7821809659</v>
      </c>
      <c r="F340" s="9">
        <f t="shared" si="32"/>
        <v>4.3978974348618678</v>
      </c>
      <c r="G340" s="9">
        <f t="shared" si="32"/>
        <v>7.66180850427799E-3</v>
      </c>
      <c r="H340" s="9">
        <f t="shared" si="32"/>
        <v>76186.489025754854</v>
      </c>
      <c r="I340" s="9">
        <f t="shared" si="32"/>
        <v>1744401.8386614076</v>
      </c>
      <c r="J340" s="9">
        <f t="shared" si="32"/>
        <v>0.7324416775117184</v>
      </c>
      <c r="K340" s="9">
        <f t="shared" si="32"/>
        <v>170554.34591929481</v>
      </c>
      <c r="L340" s="9">
        <f t="shared" si="32"/>
        <v>3546.1086897131599</v>
      </c>
      <c r="M340" s="9">
        <f t="shared" si="31"/>
        <v>3415.8658008011807</v>
      </c>
      <c r="N340" s="9">
        <f t="shared" si="31"/>
        <v>3685.9088199429007</v>
      </c>
      <c r="O340" s="9">
        <f t="shared" si="31"/>
        <v>5892.8006106739631</v>
      </c>
      <c r="P340" s="9">
        <f t="shared" si="31"/>
        <v>756.32449919636565</v>
      </c>
      <c r="Q340" s="9">
        <f t="shared" si="31"/>
        <v>64.004167356563187</v>
      </c>
      <c r="R340" s="9">
        <f t="shared" si="29"/>
        <v>13677946.366856441</v>
      </c>
      <c r="S340" s="9">
        <f t="shared" si="29"/>
        <v>46456.522699345369</v>
      </c>
      <c r="T340" s="9">
        <f t="shared" si="29"/>
        <v>66601.098912693094</v>
      </c>
      <c r="U340" s="9">
        <f t="shared" si="28"/>
        <v>129108.09574769577</v>
      </c>
      <c r="V340" s="9">
        <f t="shared" si="28"/>
        <v>747132.95232662559</v>
      </c>
      <c r="W340" s="9">
        <f t="shared" si="28"/>
        <v>20004.352809571617</v>
      </c>
      <c r="X340" s="9">
        <f t="shared" si="28"/>
        <v>932.23174702387769</v>
      </c>
      <c r="Y340" s="9">
        <f t="shared" si="28"/>
        <v>394154.2703211825</v>
      </c>
      <c r="Z340" s="9">
        <f t="shared" si="27"/>
        <v>12793.338198751562</v>
      </c>
      <c r="AA340" s="20"/>
      <c r="AB340" s="9">
        <v>1988834.0702930351</v>
      </c>
      <c r="AC340" s="9">
        <v>23.452071144101261</v>
      </c>
      <c r="AD340" s="9">
        <v>2.352537616353326E-2</v>
      </c>
      <c r="AE340" s="9">
        <v>187478.56603130334</v>
      </c>
      <c r="AF340" s="9">
        <v>3113104.6137108263</v>
      </c>
      <c r="AG340" s="9">
        <v>1.8238636914056812</v>
      </c>
      <c r="AH340" s="9">
        <v>298182.0163904581</v>
      </c>
      <c r="AI340" s="9">
        <v>9359.8098112660118</v>
      </c>
      <c r="AJ340" s="9">
        <v>7641.229026355144</v>
      </c>
      <c r="AK340" s="9">
        <v>9601.2965541759186</v>
      </c>
      <c r="AL340" s="9">
        <v>15582.451087435657</v>
      </c>
      <c r="AM340" s="9">
        <v>10835.840712050271</v>
      </c>
      <c r="AN340" s="9">
        <v>289.65204863178434</v>
      </c>
      <c r="AO340" s="9">
        <v>33015257.667843677</v>
      </c>
      <c r="AP340" s="9">
        <v>1788644.1044400111</v>
      </c>
      <c r="AQ340" s="9">
        <v>2532570.0342855761</v>
      </c>
      <c r="AR340" s="9">
        <v>499094.83526090102</v>
      </c>
      <c r="AS340" s="9">
        <v>61510102.099634998</v>
      </c>
      <c r="AT340" s="9">
        <v>86827.556709750803</v>
      </c>
      <c r="AU340" s="9">
        <v>104880.79417343631</v>
      </c>
      <c r="AV340" s="9">
        <v>750648.13523851323</v>
      </c>
      <c r="AW340" s="9">
        <v>26380.761118901017</v>
      </c>
      <c r="AX340" s="20"/>
      <c r="AY340" s="9">
        <v>-347630.71188793099</v>
      </c>
      <c r="AZ340" s="9">
        <v>19.054173709239393</v>
      </c>
      <c r="BA340" s="9">
        <v>1.586356765925527E-2</v>
      </c>
      <c r="BB340" s="9">
        <v>111292.07700554849</v>
      </c>
      <c r="BC340" s="9">
        <v>1368702.7750494187</v>
      </c>
      <c r="BD340" s="9">
        <v>1.0914220138939628</v>
      </c>
      <c r="BE340" s="9">
        <v>127627.67047116329</v>
      </c>
      <c r="BF340" s="9">
        <v>5813.7011215528519</v>
      </c>
      <c r="BG340" s="9">
        <v>4225.3632255539633</v>
      </c>
      <c r="BH340" s="9">
        <v>5915.3877342330179</v>
      </c>
      <c r="BI340" s="9">
        <v>9689.6504767616934</v>
      </c>
      <c r="BJ340" s="9">
        <v>10079.516212853905</v>
      </c>
      <c r="BK340" s="9">
        <v>225.64788127522115</v>
      </c>
      <c r="BL340" s="9">
        <v>19337311.300987236</v>
      </c>
      <c r="BM340" s="9">
        <v>1742187.5817406657</v>
      </c>
      <c r="BN340" s="9">
        <v>2465968.935372883</v>
      </c>
      <c r="BO340" s="9">
        <v>369986.73951320525</v>
      </c>
      <c r="BP340" s="9">
        <v>60762969.147308372</v>
      </c>
      <c r="BQ340" s="9">
        <v>66823.203900179185</v>
      </c>
      <c r="BR340" s="9">
        <v>103948.56242641243</v>
      </c>
      <c r="BS340" s="9">
        <v>356493.86491733073</v>
      </c>
      <c r="BT340" s="9">
        <v>13587.422920149455</v>
      </c>
      <c r="BU340" s="20"/>
    </row>
    <row r="341" spans="2:73" x14ac:dyDescent="0.2">
      <c r="B341" s="4" t="s">
        <v>55</v>
      </c>
      <c r="C341" s="12">
        <v>14</v>
      </c>
      <c r="D341" s="19"/>
      <c r="E341" s="9">
        <f t="shared" si="32"/>
        <v>2605624.8859669426</v>
      </c>
      <c r="F341" s="9">
        <f t="shared" si="32"/>
        <v>4.7867167329963998</v>
      </c>
      <c r="G341" s="9">
        <f t="shared" si="32"/>
        <v>8.3164127824527714E-3</v>
      </c>
      <c r="H341" s="9">
        <f t="shared" si="32"/>
        <v>82664.266652076069</v>
      </c>
      <c r="I341" s="9">
        <f t="shared" si="32"/>
        <v>1887291.4880371331</v>
      </c>
      <c r="J341" s="9">
        <f t="shared" si="32"/>
        <v>0.79222982421792842</v>
      </c>
      <c r="K341" s="9">
        <f t="shared" si="32"/>
        <v>183727.47735626181</v>
      </c>
      <c r="L341" s="9">
        <f t="shared" si="32"/>
        <v>3839.9785479675602</v>
      </c>
      <c r="M341" s="9">
        <f t="shared" si="31"/>
        <v>3706.5023182898149</v>
      </c>
      <c r="N341" s="9">
        <f t="shared" si="31"/>
        <v>3991.4243845881983</v>
      </c>
      <c r="O341" s="9">
        <f t="shared" si="31"/>
        <v>6404.1049995768262</v>
      </c>
      <c r="P341" s="9">
        <f t="shared" si="31"/>
        <v>830.32506413566807</v>
      </c>
      <c r="Q341" s="9">
        <f t="shared" si="31"/>
        <v>69.651796137246635</v>
      </c>
      <c r="R341" s="9">
        <f t="shared" si="29"/>
        <v>14956422.579529252</v>
      </c>
      <c r="S341" s="9">
        <f t="shared" si="29"/>
        <v>52489.154210725334</v>
      </c>
      <c r="T341" s="9">
        <f t="shared" si="29"/>
        <v>75254.001701961737</v>
      </c>
      <c r="U341" s="9">
        <f t="shared" si="28"/>
        <v>140452.03330063383</v>
      </c>
      <c r="V341" s="9">
        <f t="shared" si="28"/>
        <v>892408.22803279757</v>
      </c>
      <c r="W341" s="9">
        <f t="shared" si="28"/>
        <v>22599.623711233289</v>
      </c>
      <c r="X341" s="9">
        <f t="shared" si="28"/>
        <v>1357.4487105765147</v>
      </c>
      <c r="Y341" s="9">
        <f t="shared" si="28"/>
        <v>426447.53226755589</v>
      </c>
      <c r="Z341" s="9">
        <f t="shared" si="27"/>
        <v>13858.511244608231</v>
      </c>
      <c r="AA341" s="20"/>
      <c r="AB341" s="9">
        <v>2231253.350087632</v>
      </c>
      <c r="AC341" s="9">
        <v>25.306596112177289</v>
      </c>
      <c r="AD341" s="9">
        <v>2.5400254877035369E-2</v>
      </c>
      <c r="AE341" s="9">
        <v>202517.2726580514</v>
      </c>
      <c r="AF341" s="9">
        <v>3361279.0919365073</v>
      </c>
      <c r="AG341" s="9">
        <v>1.9676073776421961</v>
      </c>
      <c r="AH341" s="9">
        <v>321172.66094059142</v>
      </c>
      <c r="AI341" s="9">
        <v>10100.887448101399</v>
      </c>
      <c r="AJ341" s="9">
        <v>8256.8934842710059</v>
      </c>
      <c r="AK341" s="9">
        <v>10361.841944531452</v>
      </c>
      <c r="AL341" s="9">
        <v>16839.113205320176</v>
      </c>
      <c r="AM341" s="9">
        <v>11685.188677978334</v>
      </c>
      <c r="AN341" s="9">
        <v>312.65720674133087</v>
      </c>
      <c r="AO341" s="9">
        <v>35781219.365207814</v>
      </c>
      <c r="AP341" s="9">
        <v>1928691.1653160586</v>
      </c>
      <c r="AQ341" s="9">
        <v>2730912.8551804516</v>
      </c>
      <c r="AR341" s="9">
        <v>538899.29123793205</v>
      </c>
      <c r="AS341" s="9">
        <v>66329451.925134093</v>
      </c>
      <c r="AT341" s="9">
        <v>94563.074065272449</v>
      </c>
      <c r="AU341" s="9">
        <v>113302.05440055917</v>
      </c>
      <c r="AV341" s="9">
        <v>810364.00217852753</v>
      </c>
      <c r="AW341" s="9">
        <v>28491.120543230718</v>
      </c>
      <c r="AX341" s="20"/>
      <c r="AY341" s="9">
        <v>-374371.53587931045</v>
      </c>
      <c r="AZ341" s="9">
        <v>20.519879379180889</v>
      </c>
      <c r="BA341" s="9">
        <v>1.7083842094582597E-2</v>
      </c>
      <c r="BB341" s="9">
        <v>119853.00600597533</v>
      </c>
      <c r="BC341" s="9">
        <v>1473987.6038993741</v>
      </c>
      <c r="BD341" s="9">
        <v>1.1753775534242676</v>
      </c>
      <c r="BE341" s="9">
        <v>137445.18358432961</v>
      </c>
      <c r="BF341" s="9">
        <v>6260.9089001338389</v>
      </c>
      <c r="BG341" s="9">
        <v>4550.3911659811911</v>
      </c>
      <c r="BH341" s="9">
        <v>6370.4175599432538</v>
      </c>
      <c r="BI341" s="9">
        <v>10435.00820574335</v>
      </c>
      <c r="BJ341" s="9">
        <v>10854.863613842666</v>
      </c>
      <c r="BK341" s="9">
        <v>243.00541060408423</v>
      </c>
      <c r="BL341" s="9">
        <v>20824796.785678562</v>
      </c>
      <c r="BM341" s="9">
        <v>1876202.0111053332</v>
      </c>
      <c r="BN341" s="9">
        <v>2655658.8534784899</v>
      </c>
      <c r="BO341" s="9">
        <v>398447.25793729821</v>
      </c>
      <c r="BP341" s="9">
        <v>65437043.697101295</v>
      </c>
      <c r="BQ341" s="9">
        <v>71963.45035403916</v>
      </c>
      <c r="BR341" s="9">
        <v>111944.60568998265</v>
      </c>
      <c r="BS341" s="9">
        <v>383916.46991097165</v>
      </c>
      <c r="BT341" s="9">
        <v>14632.609298622487</v>
      </c>
      <c r="BU341" s="20"/>
    </row>
    <row r="342" spans="2:73" x14ac:dyDescent="0.2">
      <c r="B342" s="4" t="s">
        <v>55</v>
      </c>
      <c r="C342" s="12">
        <v>15</v>
      </c>
      <c r="D342" s="19"/>
      <c r="E342" s="9">
        <f t="shared" si="32"/>
        <v>2806194.0418451405</v>
      </c>
      <c r="F342" s="9">
        <f t="shared" si="32"/>
        <v>5.1630466392898882</v>
      </c>
      <c r="G342" s="9">
        <f t="shared" si="32"/>
        <v>8.9573193154854798E-3</v>
      </c>
      <c r="H342" s="9">
        <f t="shared" si="32"/>
        <v>88967.434550336839</v>
      </c>
      <c r="I342" s="9">
        <f t="shared" si="32"/>
        <v>2027877.2962238498</v>
      </c>
      <c r="J342" s="9">
        <f t="shared" si="32"/>
        <v>0.85119884225713371</v>
      </c>
      <c r="K342" s="9">
        <f t="shared" si="32"/>
        <v>196873.91023304599</v>
      </c>
      <c r="L342" s="9">
        <f t="shared" si="32"/>
        <v>4130.2329322799369</v>
      </c>
      <c r="M342" s="9">
        <f t="shared" si="31"/>
        <v>3989.9980889854296</v>
      </c>
      <c r="N342" s="9">
        <f t="shared" si="31"/>
        <v>4293.0875494554839</v>
      </c>
      <c r="O342" s="9">
        <f t="shared" si="31"/>
        <v>6905.2037244706371</v>
      </c>
      <c r="P342" s="9">
        <f t="shared" si="31"/>
        <v>900.45375050144503</v>
      </c>
      <c r="Q342" s="9">
        <f t="shared" si="31"/>
        <v>75.171642476169382</v>
      </c>
      <c r="R342" s="9">
        <f t="shared" si="29"/>
        <v>16213163.135931998</v>
      </c>
      <c r="S342" s="9">
        <f t="shared" si="29"/>
        <v>57975.38307230291</v>
      </c>
      <c r="T342" s="9">
        <f t="shared" si="29"/>
        <v>83121.035355825908</v>
      </c>
      <c r="U342" s="9">
        <f t="shared" si="28"/>
        <v>151317.42726207111</v>
      </c>
      <c r="V342" s="9">
        <f t="shared" si="28"/>
        <v>1019196.1117597818</v>
      </c>
      <c r="W342" s="9">
        <f t="shared" si="28"/>
        <v>25086.317242604753</v>
      </c>
      <c r="X342" s="9">
        <f t="shared" si="28"/>
        <v>1661.6120242489415</v>
      </c>
      <c r="Y342" s="9">
        <f t="shared" si="28"/>
        <v>458191.08934511757</v>
      </c>
      <c r="Z342" s="9">
        <f t="shared" si="27"/>
        <v>14899.994669409836</v>
      </c>
      <c r="AA342" s="20"/>
      <c r="AB342" s="9">
        <v>2405081.6819744511</v>
      </c>
      <c r="AC342" s="9">
        <v>27.148631688412262</v>
      </c>
      <c r="AD342" s="9">
        <v>2.726143584539541E-2</v>
      </c>
      <c r="AE342" s="9">
        <v>217381.36955673894</v>
      </c>
      <c r="AF342" s="9">
        <v>3607149.7289731791</v>
      </c>
      <c r="AG342" s="9">
        <v>2.1105319352117067</v>
      </c>
      <c r="AH342" s="9">
        <v>344136.60693054204</v>
      </c>
      <c r="AI342" s="9">
        <v>10838.349610994766</v>
      </c>
      <c r="AJ342" s="9">
        <v>8865.4171953938476</v>
      </c>
      <c r="AK342" s="9">
        <v>11118.534935108964</v>
      </c>
      <c r="AL342" s="9">
        <v>18085.569659195655</v>
      </c>
      <c r="AM342" s="9">
        <v>12530.664765332873</v>
      </c>
      <c r="AN342" s="9">
        <v>335.53458240911681</v>
      </c>
      <c r="AO342" s="9">
        <v>38525445.406301878</v>
      </c>
      <c r="AP342" s="9">
        <v>2068191.8235423022</v>
      </c>
      <c r="AQ342" s="9">
        <v>2928469.8069399223</v>
      </c>
      <c r="AR342" s="9">
        <v>578225.20362346189</v>
      </c>
      <c r="AS342" s="9">
        <v>71130314.358654052</v>
      </c>
      <c r="AT342" s="9">
        <v>102190.01405050383</v>
      </c>
      <c r="AU342" s="9">
        <v>121602.26097780171</v>
      </c>
      <c r="AV342" s="9">
        <v>869530.16424972995</v>
      </c>
      <c r="AW342" s="9">
        <v>30577.790346505357</v>
      </c>
      <c r="AX342" s="20"/>
      <c r="AY342" s="9">
        <v>-401112.35987068963</v>
      </c>
      <c r="AZ342" s="9">
        <v>21.985585049122374</v>
      </c>
      <c r="BA342" s="9">
        <v>1.8304116529909931E-2</v>
      </c>
      <c r="BB342" s="9">
        <v>128413.9350064021</v>
      </c>
      <c r="BC342" s="9">
        <v>1579272.4327493294</v>
      </c>
      <c r="BD342" s="9">
        <v>1.259333092954573</v>
      </c>
      <c r="BE342" s="9">
        <v>147262.69669749605</v>
      </c>
      <c r="BF342" s="9">
        <v>6708.1166787148295</v>
      </c>
      <c r="BG342" s="9">
        <v>4875.419106408418</v>
      </c>
      <c r="BH342" s="9">
        <v>6825.4473856534805</v>
      </c>
      <c r="BI342" s="9">
        <v>11180.365934725018</v>
      </c>
      <c r="BJ342" s="9">
        <v>11630.211014831428</v>
      </c>
      <c r="BK342" s="9">
        <v>260.36293993294743</v>
      </c>
      <c r="BL342" s="9">
        <v>22312282.27036988</v>
      </c>
      <c r="BM342" s="9">
        <v>2010216.4404699993</v>
      </c>
      <c r="BN342" s="9">
        <v>2845348.7715840964</v>
      </c>
      <c r="BO342" s="9">
        <v>426907.77636139077</v>
      </c>
      <c r="BP342" s="9">
        <v>70111118.24689427</v>
      </c>
      <c r="BQ342" s="9">
        <v>77103.696807899076</v>
      </c>
      <c r="BR342" s="9">
        <v>119940.64895355277</v>
      </c>
      <c r="BS342" s="9">
        <v>411339.07490461238</v>
      </c>
      <c r="BT342" s="9">
        <v>15677.795677095521</v>
      </c>
      <c r="BU342" s="20"/>
    </row>
    <row r="343" spans="2:73" x14ac:dyDescent="0.2">
      <c r="B343" s="4" t="s">
        <v>55</v>
      </c>
      <c r="C343" s="12">
        <v>16</v>
      </c>
      <c r="D343" s="19"/>
      <c r="E343" s="9">
        <f t="shared" si="32"/>
        <v>3041058.6716772346</v>
      </c>
      <c r="F343" s="9">
        <f t="shared" si="32"/>
        <v>5.5393975309244432</v>
      </c>
      <c r="G343" s="9">
        <f t="shared" si="32"/>
        <v>9.5982552556602777E-3</v>
      </c>
      <c r="H343" s="9">
        <f t="shared" si="32"/>
        <v>95270.837941658276</v>
      </c>
      <c r="I343" s="9">
        <f t="shared" si="32"/>
        <v>2168466.576024577</v>
      </c>
      <c r="J343" s="9">
        <f t="shared" si="32"/>
        <v>0.9101693232133452</v>
      </c>
      <c r="K343" s="9">
        <f t="shared" si="32"/>
        <v>210020.35257001329</v>
      </c>
      <c r="L343" s="9">
        <f t="shared" si="32"/>
        <v>4420.4975980343452</v>
      </c>
      <c r="M343" s="9">
        <f t="shared" si="31"/>
        <v>4273.5052032240692</v>
      </c>
      <c r="N343" s="9">
        <f t="shared" si="31"/>
        <v>4594.7613506007938</v>
      </c>
      <c r="O343" s="9">
        <f t="shared" si="31"/>
        <v>7406.3304786235021</v>
      </c>
      <c r="P343" s="9">
        <f t="shared" si="31"/>
        <v>970.58904669076219</v>
      </c>
      <c r="Q343" s="9">
        <f t="shared" si="31"/>
        <v>80.691838381853074</v>
      </c>
      <c r="R343" s="9">
        <f t="shared" si="29"/>
        <v>17470030.231604837</v>
      </c>
      <c r="S343" s="9">
        <f t="shared" si="29"/>
        <v>63462.691883685999</v>
      </c>
      <c r="T343" s="9">
        <f t="shared" si="29"/>
        <v>90989.617695099209</v>
      </c>
      <c r="U343" s="9">
        <f t="shared" si="28"/>
        <v>162183.28504000988</v>
      </c>
      <c r="V343" s="9">
        <f t="shared" si="28"/>
        <v>1146023.5284660459</v>
      </c>
      <c r="W343" s="9">
        <f t="shared" si="28"/>
        <v>27573.594684266587</v>
      </c>
      <c r="X343" s="9">
        <f t="shared" si="28"/>
        <v>1965.8901853016869</v>
      </c>
      <c r="Y343" s="9">
        <f t="shared" si="28"/>
        <v>489935.40756649204</v>
      </c>
      <c r="Z343" s="9">
        <f t="shared" si="27"/>
        <v>15941.508302766539</v>
      </c>
      <c r="AA343" s="20"/>
      <c r="AB343" s="9">
        <v>2613205.4878151654</v>
      </c>
      <c r="AC343" s="9">
        <v>28.990688249988313</v>
      </c>
      <c r="AD343" s="9">
        <v>2.9122646220897538E-2</v>
      </c>
      <c r="AE343" s="9">
        <v>232245.70194848714</v>
      </c>
      <c r="AF343" s="9">
        <v>3853023.8376238621</v>
      </c>
      <c r="AG343" s="9">
        <v>2.2534579556982228</v>
      </c>
      <c r="AH343" s="9">
        <v>367100.56238067569</v>
      </c>
      <c r="AI343" s="9">
        <v>11575.822055330163</v>
      </c>
      <c r="AJ343" s="9">
        <v>9473.9522500597141</v>
      </c>
      <c r="AK343" s="9">
        <v>11875.238561964508</v>
      </c>
      <c r="AL343" s="9">
        <v>19332.054142330191</v>
      </c>
      <c r="AM343" s="9">
        <v>13376.147462510946</v>
      </c>
      <c r="AN343" s="9">
        <v>358.41230764366367</v>
      </c>
      <c r="AO343" s="9">
        <v>41269797.986666046</v>
      </c>
      <c r="AP343" s="9">
        <v>2207693.5617183517</v>
      </c>
      <c r="AQ343" s="9">
        <v>3126028.3073848006</v>
      </c>
      <c r="AR343" s="9">
        <v>617551.57982549339</v>
      </c>
      <c r="AS343" s="9">
        <v>75931216.325153217</v>
      </c>
      <c r="AT343" s="9">
        <v>109817.53794602558</v>
      </c>
      <c r="AU343" s="9">
        <v>129902.58240242467</v>
      </c>
      <c r="AV343" s="9">
        <v>928697.08746474504</v>
      </c>
      <c r="AW343" s="9">
        <v>32664.490358335082</v>
      </c>
      <c r="AX343" s="20"/>
      <c r="AY343" s="9">
        <v>-427853.18386206892</v>
      </c>
      <c r="AZ343" s="9">
        <v>23.45129071906387</v>
      </c>
      <c r="BA343" s="9">
        <v>1.9524390965237261E-2</v>
      </c>
      <c r="BB343" s="9">
        <v>136974.86400682887</v>
      </c>
      <c r="BC343" s="9">
        <v>1684557.2615992848</v>
      </c>
      <c r="BD343" s="9">
        <v>1.3432886324848776</v>
      </c>
      <c r="BE343" s="9">
        <v>157080.2098106624</v>
      </c>
      <c r="BF343" s="9">
        <v>7155.3244572958183</v>
      </c>
      <c r="BG343" s="9">
        <v>5200.4470468356449</v>
      </c>
      <c r="BH343" s="9">
        <v>7280.4772113637146</v>
      </c>
      <c r="BI343" s="9">
        <v>11925.723663706689</v>
      </c>
      <c r="BJ343" s="9">
        <v>12405.558415820184</v>
      </c>
      <c r="BK343" s="9">
        <v>277.72046926181059</v>
      </c>
      <c r="BL343" s="9">
        <v>23799767.755061209</v>
      </c>
      <c r="BM343" s="9">
        <v>2144230.8698346657</v>
      </c>
      <c r="BN343" s="9">
        <v>3035038.6896897014</v>
      </c>
      <c r="BO343" s="9">
        <v>455368.29478548351</v>
      </c>
      <c r="BP343" s="9">
        <v>74785192.796687171</v>
      </c>
      <c r="BQ343" s="9">
        <v>82243.943261758992</v>
      </c>
      <c r="BR343" s="9">
        <v>127936.69221712298</v>
      </c>
      <c r="BS343" s="9">
        <v>438761.679898253</v>
      </c>
      <c r="BT343" s="9">
        <v>16722.982055568544</v>
      </c>
      <c r="BU343" s="20"/>
    </row>
    <row r="344" spans="2:73" x14ac:dyDescent="0.2">
      <c r="B344" s="4" t="s">
        <v>55</v>
      </c>
      <c r="C344" s="12">
        <v>17</v>
      </c>
      <c r="D344" s="19"/>
      <c r="E344" s="9">
        <f t="shared" si="32"/>
        <v>3241627.827555438</v>
      </c>
      <c r="F344" s="9">
        <f t="shared" si="32"/>
        <v>5.91572743721796</v>
      </c>
      <c r="G344" s="9">
        <f t="shared" si="32"/>
        <v>1.0239161788693048E-2</v>
      </c>
      <c r="H344" s="9">
        <f t="shared" si="32"/>
        <v>101574.00583991929</v>
      </c>
      <c r="I344" s="9">
        <f t="shared" si="32"/>
        <v>2309052.384211299</v>
      </c>
      <c r="J344" s="9">
        <f t="shared" si="32"/>
        <v>0.96913834125255272</v>
      </c>
      <c r="K344" s="9">
        <f t="shared" si="32"/>
        <v>223166.78544679788</v>
      </c>
      <c r="L344" s="9">
        <f t="shared" si="32"/>
        <v>4710.7519823467328</v>
      </c>
      <c r="M344" s="9">
        <f t="shared" si="31"/>
        <v>4557.0009739196903</v>
      </c>
      <c r="N344" s="9">
        <f t="shared" si="31"/>
        <v>4896.4245154680902</v>
      </c>
      <c r="O344" s="9">
        <f t="shared" si="31"/>
        <v>7907.429203517333</v>
      </c>
      <c r="P344" s="9">
        <f t="shared" si="31"/>
        <v>1040.7177330565464</v>
      </c>
      <c r="Q344" s="9">
        <f t="shared" si="31"/>
        <v>86.211684720776077</v>
      </c>
      <c r="R344" s="9">
        <f t="shared" si="29"/>
        <v>18726770.78800761</v>
      </c>
      <c r="S344" s="9">
        <f t="shared" si="29"/>
        <v>68948.920745264739</v>
      </c>
      <c r="T344" s="9">
        <f t="shared" si="29"/>
        <v>98856.651348963846</v>
      </c>
      <c r="U344" s="9">
        <f t="shared" si="28"/>
        <v>173048.67900144751</v>
      </c>
      <c r="V344" s="9">
        <f t="shared" si="28"/>
        <v>1272811.4121931195</v>
      </c>
      <c r="W344" s="9">
        <f t="shared" si="28"/>
        <v>30060.288215638095</v>
      </c>
      <c r="X344" s="9">
        <f t="shared" si="28"/>
        <v>2270.0534989741573</v>
      </c>
      <c r="Y344" s="9">
        <f t="shared" si="28"/>
        <v>521678.96464405447</v>
      </c>
      <c r="Z344" s="9">
        <f t="shared" si="27"/>
        <v>16982.991727568162</v>
      </c>
      <c r="AA344" s="20"/>
      <c r="AB344" s="9">
        <v>2787033.8197019896</v>
      </c>
      <c r="AC344" s="9">
        <v>30.832723826223315</v>
      </c>
      <c r="AD344" s="9">
        <v>3.0983827189257622E-2</v>
      </c>
      <c r="AE344" s="9">
        <v>247109.79884717491</v>
      </c>
      <c r="AF344" s="9">
        <v>4098894.4746605381</v>
      </c>
      <c r="AG344" s="9">
        <v>2.3963825132677345</v>
      </c>
      <c r="AH344" s="9">
        <v>390064.50837062672</v>
      </c>
      <c r="AI344" s="9">
        <v>12313.28421822354</v>
      </c>
      <c r="AJ344" s="9">
        <v>10082.475961182565</v>
      </c>
      <c r="AK344" s="9">
        <v>12631.931552542035</v>
      </c>
      <c r="AL344" s="9">
        <v>20578.510596205688</v>
      </c>
      <c r="AM344" s="9">
        <v>14221.623549865497</v>
      </c>
      <c r="AN344" s="9">
        <v>381.28968331144983</v>
      </c>
      <c r="AO344" s="9">
        <v>44014024.027760148</v>
      </c>
      <c r="AP344" s="9">
        <v>2347194.2199445968</v>
      </c>
      <c r="AQ344" s="9">
        <v>3323585.2591442727</v>
      </c>
      <c r="AR344" s="9">
        <v>656877.49221102381</v>
      </c>
      <c r="AS344" s="9">
        <v>80732078.758673236</v>
      </c>
      <c r="AT344" s="9">
        <v>117444.47793125708</v>
      </c>
      <c r="AU344" s="9">
        <v>138202.78897966738</v>
      </c>
      <c r="AV344" s="9">
        <v>987863.24953594862</v>
      </c>
      <c r="AW344" s="9">
        <v>34751.160161609754</v>
      </c>
      <c r="AX344" s="20"/>
      <c r="AY344" s="9">
        <v>-454594.00785344839</v>
      </c>
      <c r="AZ344" s="9">
        <v>24.916996389005355</v>
      </c>
      <c r="BA344" s="9">
        <v>2.0744665400564574E-2</v>
      </c>
      <c r="BB344" s="9">
        <v>145535.79300725562</v>
      </c>
      <c r="BC344" s="9">
        <v>1789842.0904492394</v>
      </c>
      <c r="BD344" s="9">
        <v>1.4272441720151818</v>
      </c>
      <c r="BE344" s="9">
        <v>166897.72292382884</v>
      </c>
      <c r="BF344" s="9">
        <v>7602.5322358768071</v>
      </c>
      <c r="BG344" s="9">
        <v>5525.4749872628745</v>
      </c>
      <c r="BH344" s="9">
        <v>7735.507037073945</v>
      </c>
      <c r="BI344" s="9">
        <v>12671.081392688355</v>
      </c>
      <c r="BJ344" s="9">
        <v>13180.90581680895</v>
      </c>
      <c r="BK344" s="9">
        <v>295.07799859067376</v>
      </c>
      <c r="BL344" s="9">
        <v>25287253.239752539</v>
      </c>
      <c r="BM344" s="9">
        <v>2278245.299199332</v>
      </c>
      <c r="BN344" s="9">
        <v>3224728.6077953088</v>
      </c>
      <c r="BO344" s="9">
        <v>483828.8132095763</v>
      </c>
      <c r="BP344" s="9">
        <v>79459267.346480116</v>
      </c>
      <c r="BQ344" s="9">
        <v>87384.189715618981</v>
      </c>
      <c r="BR344" s="9">
        <v>135932.73548069323</v>
      </c>
      <c r="BS344" s="9">
        <v>466184.28489189415</v>
      </c>
      <c r="BT344" s="9">
        <v>17768.168434041592</v>
      </c>
      <c r="BU344" s="20"/>
    </row>
    <row r="345" spans="2:73" x14ac:dyDescent="0.2">
      <c r="B345" s="4" t="s">
        <v>55</v>
      </c>
      <c r="C345" s="12">
        <v>18</v>
      </c>
      <c r="D345" s="19"/>
      <c r="E345" s="9">
        <f t="shared" si="32"/>
        <v>3476492.4573875316</v>
      </c>
      <c r="F345" s="9">
        <f t="shared" si="32"/>
        <v>6.2920783288525115</v>
      </c>
      <c r="G345" s="9">
        <f t="shared" si="32"/>
        <v>1.088009772886785E-2</v>
      </c>
      <c r="H345" s="9">
        <f t="shared" si="32"/>
        <v>107877.40923124066</v>
      </c>
      <c r="I345" s="9">
        <f t="shared" si="32"/>
        <v>2449641.6640120274</v>
      </c>
      <c r="J345" s="9">
        <f t="shared" si="32"/>
        <v>1.0281088222087646</v>
      </c>
      <c r="K345" s="9">
        <f t="shared" si="32"/>
        <v>236313.22778376503</v>
      </c>
      <c r="L345" s="9">
        <f t="shared" si="32"/>
        <v>5001.016648101142</v>
      </c>
      <c r="M345" s="9">
        <f t="shared" si="31"/>
        <v>4840.5080881583335</v>
      </c>
      <c r="N345" s="9">
        <f t="shared" si="31"/>
        <v>5198.0983166134001</v>
      </c>
      <c r="O345" s="9">
        <f t="shared" si="31"/>
        <v>8408.5559576702035</v>
      </c>
      <c r="P345" s="9">
        <f t="shared" si="31"/>
        <v>1110.8530292458636</v>
      </c>
      <c r="Q345" s="9">
        <f t="shared" si="31"/>
        <v>91.73188062645994</v>
      </c>
      <c r="R345" s="9">
        <f t="shared" si="29"/>
        <v>19983637.883680467</v>
      </c>
      <c r="S345" s="9">
        <f t="shared" si="29"/>
        <v>74436.229556647595</v>
      </c>
      <c r="T345" s="9">
        <f t="shared" si="29"/>
        <v>106725.23368823901</v>
      </c>
      <c r="U345" s="9">
        <f t="shared" si="28"/>
        <v>183914.53677938657</v>
      </c>
      <c r="V345" s="9">
        <f t="shared" si="28"/>
        <v>1399638.8288993239</v>
      </c>
      <c r="W345" s="9">
        <f t="shared" si="28"/>
        <v>32547.565657299914</v>
      </c>
      <c r="X345" s="9">
        <f t="shared" si="28"/>
        <v>2574.3316600270045</v>
      </c>
      <c r="Y345" s="9">
        <f t="shared" si="28"/>
        <v>553423.28286542895</v>
      </c>
      <c r="Z345" s="9">
        <f t="shared" si="27"/>
        <v>18024.505360924879</v>
      </c>
      <c r="AA345" s="20"/>
      <c r="AB345" s="9">
        <v>2995157.625542704</v>
      </c>
      <c r="AC345" s="9">
        <v>32.674780387799366</v>
      </c>
      <c r="AD345" s="9">
        <v>3.2845037564759753E-2</v>
      </c>
      <c r="AE345" s="9">
        <v>261974.13123892318</v>
      </c>
      <c r="AF345" s="9">
        <v>4344768.5833112225</v>
      </c>
      <c r="AG345" s="9">
        <v>2.5393085337542516</v>
      </c>
      <c r="AH345" s="9">
        <v>413028.46382076031</v>
      </c>
      <c r="AI345" s="9">
        <v>13050.756662558939</v>
      </c>
      <c r="AJ345" s="9">
        <v>10691.011015848433</v>
      </c>
      <c r="AK345" s="9">
        <v>13388.635179397579</v>
      </c>
      <c r="AL345" s="9">
        <v>21824.995079340224</v>
      </c>
      <c r="AM345" s="9">
        <v>15067.106247043572</v>
      </c>
      <c r="AN345" s="9">
        <v>404.16740854599675</v>
      </c>
      <c r="AO345" s="9">
        <v>46758376.608124331</v>
      </c>
      <c r="AP345" s="9">
        <v>2486695.9581206464</v>
      </c>
      <c r="AQ345" s="9">
        <v>3521143.7595891524</v>
      </c>
      <c r="AR345" s="9">
        <v>696203.86841305543</v>
      </c>
      <c r="AS345" s="9">
        <v>85532980.7251724</v>
      </c>
      <c r="AT345" s="9">
        <v>125072.0018267788</v>
      </c>
      <c r="AU345" s="9">
        <v>146503.11040429032</v>
      </c>
      <c r="AV345" s="9">
        <v>1047030.1727509637</v>
      </c>
      <c r="AW345" s="9">
        <v>36837.860173439491</v>
      </c>
      <c r="AX345" s="20"/>
      <c r="AY345" s="9">
        <v>-481334.83184482751</v>
      </c>
      <c r="AZ345" s="9">
        <v>26.382702058946855</v>
      </c>
      <c r="BA345" s="9">
        <v>2.1964939835891904E-2</v>
      </c>
      <c r="BB345" s="9">
        <v>154096.72200768252</v>
      </c>
      <c r="BC345" s="9">
        <v>1895126.9192991951</v>
      </c>
      <c r="BD345" s="9">
        <v>1.5111997115454869</v>
      </c>
      <c r="BE345" s="9">
        <v>176715.23603699528</v>
      </c>
      <c r="BF345" s="9">
        <v>8049.7400144577969</v>
      </c>
      <c r="BG345" s="9">
        <v>5850.5029276900996</v>
      </c>
      <c r="BH345" s="9">
        <v>8190.536862784179</v>
      </c>
      <c r="BI345" s="9">
        <v>13416.439121670021</v>
      </c>
      <c r="BJ345" s="9">
        <v>13956.253217797708</v>
      </c>
      <c r="BK345" s="9">
        <v>312.43552791953681</v>
      </c>
      <c r="BL345" s="9">
        <v>26774738.724443864</v>
      </c>
      <c r="BM345" s="9">
        <v>2412259.7285639988</v>
      </c>
      <c r="BN345" s="9">
        <v>3414418.5259009134</v>
      </c>
      <c r="BO345" s="9">
        <v>512289.33163366886</v>
      </c>
      <c r="BP345" s="9">
        <v>84133341.896273077</v>
      </c>
      <c r="BQ345" s="9">
        <v>92524.436169478882</v>
      </c>
      <c r="BR345" s="9">
        <v>143928.77874426331</v>
      </c>
      <c r="BS345" s="9">
        <v>493606.88988553477</v>
      </c>
      <c r="BT345" s="9">
        <v>18813.354812514612</v>
      </c>
      <c r="BU345" s="20"/>
    </row>
    <row r="346" spans="2:73" x14ac:dyDescent="0.2">
      <c r="B346" s="4" t="s">
        <v>55</v>
      </c>
      <c r="C346" s="12">
        <v>19</v>
      </c>
      <c r="D346" s="19"/>
      <c r="E346" s="9">
        <f t="shared" si="32"/>
        <v>3711357.0872196201</v>
      </c>
      <c r="F346" s="9">
        <f t="shared" si="32"/>
        <v>6.680876641646023</v>
      </c>
      <c r="G346" s="9">
        <f t="shared" si="32"/>
        <v>1.1534672599900594E-2</v>
      </c>
      <c r="H346" s="9">
        <f t="shared" si="32"/>
        <v>114354.95136450161</v>
      </c>
      <c r="I346" s="9">
        <f t="shared" si="32"/>
        <v>2592527.8417737484</v>
      </c>
      <c r="J346" s="9">
        <f t="shared" si="32"/>
        <v>1.0878955059979725</v>
      </c>
      <c r="K346" s="9">
        <f t="shared" si="32"/>
        <v>249486.34976054981</v>
      </c>
      <c r="L346" s="9">
        <f t="shared" si="32"/>
        <v>5294.8762249135325</v>
      </c>
      <c r="M346" s="9">
        <f t="shared" si="31"/>
        <v>5131.1332621039519</v>
      </c>
      <c r="N346" s="9">
        <f t="shared" si="31"/>
        <v>5503.6032449806953</v>
      </c>
      <c r="O346" s="9">
        <f t="shared" si="31"/>
        <v>8919.8323173140343</v>
      </c>
      <c r="P346" s="9">
        <f t="shared" si="31"/>
        <v>1184.8469843616494</v>
      </c>
      <c r="Q346" s="9">
        <f t="shared" si="31"/>
        <v>97.379159840383068</v>
      </c>
      <c r="R346" s="9">
        <f t="shared" si="29"/>
        <v>21261987.557083238</v>
      </c>
      <c r="S346" s="9">
        <f t="shared" si="29"/>
        <v>80467.781118226238</v>
      </c>
      <c r="T346" s="9">
        <f t="shared" si="29"/>
        <v>115376.58779210271</v>
      </c>
      <c r="U346" s="9">
        <f t="shared" si="28"/>
        <v>195258.01051582431</v>
      </c>
      <c r="V346" s="9">
        <f t="shared" si="28"/>
        <v>1544874.5716264099</v>
      </c>
      <c r="W346" s="9">
        <f t="shared" si="28"/>
        <v>35142.252648671507</v>
      </c>
      <c r="X346" s="9">
        <f t="shared" si="28"/>
        <v>2999.4337761995557</v>
      </c>
      <c r="Y346" s="9">
        <f t="shared" si="28"/>
        <v>585715.78366799164</v>
      </c>
      <c r="Z346" s="9">
        <f t="shared" si="27"/>
        <v>19089.648198226514</v>
      </c>
      <c r="AA346" s="20"/>
      <c r="AB346" s="9">
        <v>3203281.4313834133</v>
      </c>
      <c r="AC346" s="9">
        <v>34.529284370534363</v>
      </c>
      <c r="AD346" s="9">
        <v>3.4719886871119821E-2</v>
      </c>
      <c r="AE346" s="9">
        <v>277012.60237261088</v>
      </c>
      <c r="AF346" s="9">
        <v>4592939.5899228984</v>
      </c>
      <c r="AG346" s="9">
        <v>2.6830507570737638</v>
      </c>
      <c r="AH346" s="9">
        <v>436019.09891071136</v>
      </c>
      <c r="AI346" s="9">
        <v>13791.824017952315</v>
      </c>
      <c r="AJ346" s="9">
        <v>11306.664130221283</v>
      </c>
      <c r="AK346" s="9">
        <v>14149.169933475101</v>
      </c>
      <c r="AL346" s="9">
        <v>23081.629167965722</v>
      </c>
      <c r="AM346" s="9">
        <v>15916.447603148123</v>
      </c>
      <c r="AN346" s="9">
        <v>427.17221708878304</v>
      </c>
      <c r="AO346" s="9">
        <v>49524211.766218431</v>
      </c>
      <c r="AP346" s="9">
        <v>2626741.9390468919</v>
      </c>
      <c r="AQ346" s="9">
        <v>3719485.0317986249</v>
      </c>
      <c r="AR346" s="9">
        <v>736007.86057358584</v>
      </c>
      <c r="AS346" s="9">
        <v>90352291.017692432</v>
      </c>
      <c r="AT346" s="9">
        <v>132806.93527201033</v>
      </c>
      <c r="AU346" s="9">
        <v>154924.25578403301</v>
      </c>
      <c r="AV346" s="9">
        <v>1106745.2785471671</v>
      </c>
      <c r="AW346" s="9">
        <v>38948.189389214167</v>
      </c>
      <c r="AX346" s="20"/>
      <c r="AY346" s="9">
        <v>-508075.65583620692</v>
      </c>
      <c r="AZ346" s="9">
        <v>27.84840772888834</v>
      </c>
      <c r="BA346" s="9">
        <v>2.3185214271219227E-2</v>
      </c>
      <c r="BB346" s="9">
        <v>162657.65100810927</v>
      </c>
      <c r="BC346" s="9">
        <v>2000411.7481491498</v>
      </c>
      <c r="BD346" s="9">
        <v>1.5951552510757914</v>
      </c>
      <c r="BE346" s="9">
        <v>186532.74915016154</v>
      </c>
      <c r="BF346" s="9">
        <v>8496.947793038782</v>
      </c>
      <c r="BG346" s="9">
        <v>6175.530868117331</v>
      </c>
      <c r="BH346" s="9">
        <v>8645.5666884944058</v>
      </c>
      <c r="BI346" s="9">
        <v>14161.796850651688</v>
      </c>
      <c r="BJ346" s="9">
        <v>14731.600618786473</v>
      </c>
      <c r="BK346" s="9">
        <v>329.79305724839998</v>
      </c>
      <c r="BL346" s="9">
        <v>28262224.209135193</v>
      </c>
      <c r="BM346" s="9">
        <v>2546274.1579286656</v>
      </c>
      <c r="BN346" s="9">
        <v>3604108.4440065222</v>
      </c>
      <c r="BO346" s="9">
        <v>540749.85005776153</v>
      </c>
      <c r="BP346" s="9">
        <v>88807416.446066022</v>
      </c>
      <c r="BQ346" s="9">
        <v>97664.682623338827</v>
      </c>
      <c r="BR346" s="9">
        <v>151924.82200783346</v>
      </c>
      <c r="BS346" s="9">
        <v>521029.49487917544</v>
      </c>
      <c r="BT346" s="9">
        <v>19858.541190987653</v>
      </c>
      <c r="BU346" s="20"/>
    </row>
    <row r="347" spans="2:73" x14ac:dyDescent="0.2">
      <c r="B347" s="5" t="s">
        <v>55</v>
      </c>
      <c r="C347" s="13">
        <v>20</v>
      </c>
      <c r="D347" s="19"/>
      <c r="E347" s="10">
        <f t="shared" si="32"/>
        <v>3946221.7170517119</v>
      </c>
      <c r="F347" s="10">
        <f t="shared" si="32"/>
        <v>7.0572275332805496</v>
      </c>
      <c r="G347" s="10">
        <f t="shared" si="32"/>
        <v>1.2175608540075378E-2</v>
      </c>
      <c r="H347" s="10">
        <f t="shared" si="32"/>
        <v>120658.35475582289</v>
      </c>
      <c r="I347" s="10">
        <f t="shared" si="32"/>
        <v>2733117.1215744736</v>
      </c>
      <c r="J347" s="10">
        <f t="shared" si="32"/>
        <v>1.1468659869541815</v>
      </c>
      <c r="K347" s="10">
        <f t="shared" si="32"/>
        <v>262632.79209751671</v>
      </c>
      <c r="L347" s="10">
        <f t="shared" si="32"/>
        <v>5585.1408906679335</v>
      </c>
      <c r="M347" s="10">
        <f t="shared" si="31"/>
        <v>5414.6403763425869</v>
      </c>
      <c r="N347" s="10">
        <f t="shared" si="31"/>
        <v>5805.2770461260006</v>
      </c>
      <c r="O347" s="10">
        <f t="shared" si="31"/>
        <v>9420.9590714668811</v>
      </c>
      <c r="P347" s="10">
        <f t="shared" si="31"/>
        <v>1254.9822805509521</v>
      </c>
      <c r="Q347" s="10">
        <f t="shared" si="31"/>
        <v>102.89935574606636</v>
      </c>
      <c r="R347" s="10">
        <f t="shared" si="29"/>
        <v>22518854.652756061</v>
      </c>
      <c r="S347" s="10">
        <f t="shared" si="29"/>
        <v>85955.089929609094</v>
      </c>
      <c r="T347" s="10">
        <f t="shared" si="29"/>
        <v>123245.17013137462</v>
      </c>
      <c r="U347" s="10">
        <f t="shared" si="28"/>
        <v>206123.86829376256</v>
      </c>
      <c r="V347" s="10">
        <f t="shared" si="28"/>
        <v>1671701.9883325547</v>
      </c>
      <c r="W347" s="10">
        <f t="shared" si="28"/>
        <v>37629.530090333239</v>
      </c>
      <c r="X347" s="10">
        <f t="shared" si="28"/>
        <v>3303.7119372520829</v>
      </c>
      <c r="Y347" s="10">
        <f t="shared" si="28"/>
        <v>617460.101889365</v>
      </c>
      <c r="Z347" s="10">
        <f t="shared" si="27"/>
        <v>20131.161831583177</v>
      </c>
      <c r="AA347" s="20"/>
      <c r="AB347" s="10">
        <v>3411405.2372241253</v>
      </c>
      <c r="AC347" s="10">
        <v>36.371340932110392</v>
      </c>
      <c r="AD347" s="10">
        <v>3.6581097246621931E-2</v>
      </c>
      <c r="AE347" s="10">
        <v>291876.93476435897</v>
      </c>
      <c r="AF347" s="10">
        <v>4838813.6985735781</v>
      </c>
      <c r="AG347" s="10">
        <v>2.8259767775602782</v>
      </c>
      <c r="AH347" s="10">
        <v>458983.05436084466</v>
      </c>
      <c r="AI347" s="10">
        <v>14529.296462287706</v>
      </c>
      <c r="AJ347" s="10">
        <v>11915.199184887142</v>
      </c>
      <c r="AK347" s="10">
        <v>14905.873560330641</v>
      </c>
      <c r="AL347" s="10">
        <v>24328.113651100237</v>
      </c>
      <c r="AM347" s="10">
        <v>16761.930300326181</v>
      </c>
      <c r="AN347" s="10">
        <v>450.04994232332956</v>
      </c>
      <c r="AO347" s="10">
        <v>52268564.346582569</v>
      </c>
      <c r="AP347" s="10">
        <v>2766243.6772229397</v>
      </c>
      <c r="AQ347" s="10">
        <v>3917043.5322435014</v>
      </c>
      <c r="AR347" s="10">
        <v>775334.23677561677</v>
      </c>
      <c r="AS347" s="10">
        <v>95153192.984191507</v>
      </c>
      <c r="AT347" s="10">
        <v>140434.45916753195</v>
      </c>
      <c r="AU347" s="10">
        <v>163224.57720865583</v>
      </c>
      <c r="AV347" s="10">
        <v>1165912.2017621815</v>
      </c>
      <c r="AW347" s="10">
        <v>41034.889401043867</v>
      </c>
      <c r="AX347" s="20"/>
      <c r="AY347" s="10">
        <v>-534816.47982758668</v>
      </c>
      <c r="AZ347" s="10">
        <v>29.314113398829843</v>
      </c>
      <c r="BA347" s="10">
        <v>2.4405488706546553E-2</v>
      </c>
      <c r="BB347" s="10">
        <v>171218.58000853608</v>
      </c>
      <c r="BC347" s="10">
        <v>2105696.5769991046</v>
      </c>
      <c r="BD347" s="10">
        <v>1.6791107906060967</v>
      </c>
      <c r="BE347" s="10">
        <v>196350.26226332795</v>
      </c>
      <c r="BF347" s="10">
        <v>8944.1555716197727</v>
      </c>
      <c r="BG347" s="10">
        <v>6500.5588085445552</v>
      </c>
      <c r="BH347" s="10">
        <v>9100.5965142046407</v>
      </c>
      <c r="BI347" s="10">
        <v>14907.154579633356</v>
      </c>
      <c r="BJ347" s="10">
        <v>15506.948019775229</v>
      </c>
      <c r="BK347" s="10">
        <v>347.1505865772632</v>
      </c>
      <c r="BL347" s="10">
        <v>29749709.693826508</v>
      </c>
      <c r="BM347" s="10">
        <v>2680288.5872933306</v>
      </c>
      <c r="BN347" s="10">
        <v>3793798.3621121268</v>
      </c>
      <c r="BO347" s="10">
        <v>569210.36848185421</v>
      </c>
      <c r="BP347" s="10">
        <v>93481490.995858952</v>
      </c>
      <c r="BQ347" s="10">
        <v>102804.92907719871</v>
      </c>
      <c r="BR347" s="10">
        <v>159920.86527140375</v>
      </c>
      <c r="BS347" s="10">
        <v>548452.09987281647</v>
      </c>
      <c r="BT347" s="10">
        <v>20903.727569460691</v>
      </c>
      <c r="BU347" s="20"/>
    </row>
    <row r="348" spans="2:73" x14ac:dyDescent="0.2">
      <c r="B348" s="7" t="s">
        <v>56</v>
      </c>
      <c r="C348" s="11">
        <v>1</v>
      </c>
      <c r="D348" s="19"/>
      <c r="E348" s="8">
        <f t="shared" si="32"/>
        <v>0</v>
      </c>
      <c r="F348" s="8">
        <f t="shared" si="32"/>
        <v>0</v>
      </c>
      <c r="G348" s="8">
        <f t="shared" si="32"/>
        <v>0</v>
      </c>
      <c r="H348" s="8">
        <f t="shared" si="32"/>
        <v>0</v>
      </c>
      <c r="I348" s="8">
        <f t="shared" si="32"/>
        <v>0</v>
      </c>
      <c r="J348" s="8">
        <f t="shared" si="32"/>
        <v>0</v>
      </c>
      <c r="K348" s="8">
        <f t="shared" si="32"/>
        <v>0</v>
      </c>
      <c r="L348" s="8">
        <f t="shared" si="32"/>
        <v>0</v>
      </c>
      <c r="M348" s="8">
        <f t="shared" si="31"/>
        <v>0</v>
      </c>
      <c r="N348" s="8">
        <f t="shared" si="31"/>
        <v>0</v>
      </c>
      <c r="O348" s="8">
        <f t="shared" si="31"/>
        <v>0</v>
      </c>
      <c r="P348" s="8">
        <f t="shared" si="31"/>
        <v>0</v>
      </c>
      <c r="Q348" s="8">
        <f t="shared" si="31"/>
        <v>0</v>
      </c>
      <c r="R348" s="8">
        <f t="shared" si="29"/>
        <v>0</v>
      </c>
      <c r="S348" s="8">
        <f t="shared" si="29"/>
        <v>0</v>
      </c>
      <c r="T348" s="8">
        <f t="shared" si="29"/>
        <v>0</v>
      </c>
      <c r="U348" s="8">
        <f t="shared" si="28"/>
        <v>0</v>
      </c>
      <c r="V348" s="8">
        <f t="shared" si="28"/>
        <v>0</v>
      </c>
      <c r="W348" s="8">
        <f t="shared" si="28"/>
        <v>0</v>
      </c>
      <c r="X348" s="8">
        <f t="shared" si="28"/>
        <v>0</v>
      </c>
      <c r="Y348" s="8">
        <f t="shared" si="28"/>
        <v>0</v>
      </c>
      <c r="Z348" s="8">
        <f t="shared" si="27"/>
        <v>0</v>
      </c>
      <c r="AA348" s="20"/>
      <c r="AB348" s="8">
        <v>-26740.823991379308</v>
      </c>
      <c r="AC348" s="8">
        <v>1.4657056699414917</v>
      </c>
      <c r="AD348" s="8">
        <v>1.2202744353273284E-3</v>
      </c>
      <c r="AE348" s="8">
        <v>8560.9290004268023</v>
      </c>
      <c r="AF348" s="8">
        <v>105284.82884995527</v>
      </c>
      <c r="AG348" s="8">
        <v>8.3955539530304837E-2</v>
      </c>
      <c r="AH348" s="8">
        <v>9817.5131131663984</v>
      </c>
      <c r="AI348" s="8">
        <v>447.20777858098864</v>
      </c>
      <c r="AJ348" s="8">
        <v>325.0279404272278</v>
      </c>
      <c r="AK348" s="8">
        <v>455.02982571023216</v>
      </c>
      <c r="AL348" s="8">
        <v>745.35772898166795</v>
      </c>
      <c r="AM348" s="8">
        <v>775.34740098876114</v>
      </c>
      <c r="AN348" s="8">
        <v>17.357529328863158</v>
      </c>
      <c r="AO348" s="8">
        <v>1487485.4846913256</v>
      </c>
      <c r="AP348" s="8">
        <v>134014.42936466658</v>
      </c>
      <c r="AQ348" s="8">
        <v>189689.91810560631</v>
      </c>
      <c r="AR348" s="8">
        <v>28460.518424092719</v>
      </c>
      <c r="AS348" s="8">
        <v>4674074.5497929482</v>
      </c>
      <c r="AT348" s="8">
        <v>5140.2464538599361</v>
      </c>
      <c r="AU348" s="8">
        <v>7996.0432635701854</v>
      </c>
      <c r="AV348" s="8">
        <v>27422.604993640809</v>
      </c>
      <c r="AW348" s="8">
        <v>1045.186378473034</v>
      </c>
      <c r="AX348" s="20"/>
      <c r="AY348" s="8">
        <v>-26740.823991379308</v>
      </c>
      <c r="AZ348" s="8">
        <v>1.4657056699414917</v>
      </c>
      <c r="BA348" s="8">
        <v>1.2202744353273284E-3</v>
      </c>
      <c r="BB348" s="8">
        <v>8560.9290004268023</v>
      </c>
      <c r="BC348" s="8">
        <v>105284.82884995527</v>
      </c>
      <c r="BD348" s="8">
        <v>8.3955539530304837E-2</v>
      </c>
      <c r="BE348" s="8">
        <v>9817.5131131663984</v>
      </c>
      <c r="BF348" s="8">
        <v>447.20777858098864</v>
      </c>
      <c r="BG348" s="8">
        <v>325.0279404272278</v>
      </c>
      <c r="BH348" s="8">
        <v>455.02982571023216</v>
      </c>
      <c r="BI348" s="8">
        <v>745.35772898166795</v>
      </c>
      <c r="BJ348" s="8">
        <v>775.34740098876114</v>
      </c>
      <c r="BK348" s="8">
        <v>17.357529328863158</v>
      </c>
      <c r="BL348" s="8">
        <v>1487485.4846913256</v>
      </c>
      <c r="BM348" s="8">
        <v>134014.42936466658</v>
      </c>
      <c r="BN348" s="8">
        <v>189689.91810560631</v>
      </c>
      <c r="BO348" s="8">
        <v>28460.518424092719</v>
      </c>
      <c r="BP348" s="8">
        <v>4674074.5497929482</v>
      </c>
      <c r="BQ348" s="8">
        <v>5140.2464538599361</v>
      </c>
      <c r="BR348" s="8">
        <v>7996.0432635701854</v>
      </c>
      <c r="BS348" s="8">
        <v>27422.604993640809</v>
      </c>
      <c r="BT348" s="8">
        <v>1045.186378473034</v>
      </c>
      <c r="BU348" s="20"/>
    </row>
    <row r="349" spans="2:73" x14ac:dyDescent="0.2">
      <c r="B349" s="4" t="s">
        <v>56</v>
      </c>
      <c r="C349" s="12">
        <v>2</v>
      </c>
      <c r="D349" s="19"/>
      <c r="E349" s="9">
        <f t="shared" si="32"/>
        <v>-219763.41750151166</v>
      </c>
      <c r="F349" s="9">
        <f t="shared" si="32"/>
        <v>-5.2447641260893629E-2</v>
      </c>
      <c r="G349" s="9">
        <f t="shared" si="32"/>
        <v>-1.3099174320526253E-4</v>
      </c>
      <c r="H349" s="9">
        <f t="shared" si="32"/>
        <v>-2311.4851949029253</v>
      </c>
      <c r="I349" s="9">
        <f t="shared" si="32"/>
        <v>-21713.844557403034</v>
      </c>
      <c r="J349" s="9">
        <f t="shared" si="32"/>
        <v>-5.1540759198080988E-3</v>
      </c>
      <c r="K349" s="9">
        <f t="shared" si="32"/>
        <v>-308.48145452776953</v>
      </c>
      <c r="L349" s="9">
        <f t="shared" si="32"/>
        <v>-77.885085024990417</v>
      </c>
      <c r="M349" s="9">
        <f t="shared" si="31"/>
        <v>-46.750422043243702</v>
      </c>
      <c r="N349" s="9">
        <f t="shared" si="31"/>
        <v>-81.11917355039941</v>
      </c>
      <c r="O349" s="9">
        <f t="shared" si="31"/>
        <v>-121.46887977249639</v>
      </c>
      <c r="P349" s="9">
        <f t="shared" si="31"/>
        <v>-7.283273870777748</v>
      </c>
      <c r="Q349" s="9">
        <f t="shared" si="31"/>
        <v>-0.4768374820368777</v>
      </c>
      <c r="R349" s="9">
        <f t="shared" si="29"/>
        <v>-141807.56887313025</v>
      </c>
      <c r="S349" s="9">
        <f t="shared" si="29"/>
        <v>1395.1240050105844</v>
      </c>
      <c r="T349" s="9">
        <f t="shared" si="29"/>
        <v>1647.3403032654314</v>
      </c>
      <c r="U349" s="9">
        <f t="shared" si="28"/>
        <v>-1205.0708235012498</v>
      </c>
      <c r="V349" s="9">
        <f t="shared" si="28"/>
        <v>6556.7990253884345</v>
      </c>
      <c r="W349" s="9">
        <f t="shared" si="28"/>
        <v>-2998.4898573442642</v>
      </c>
      <c r="X349" s="9">
        <f t="shared" si="28"/>
        <v>-422.25985784013392</v>
      </c>
      <c r="Y349" s="9">
        <f t="shared" si="28"/>
        <v>-6547.8806881307246</v>
      </c>
      <c r="Z349" s="9">
        <f t="shared" si="27"/>
        <v>-148.05541691861094</v>
      </c>
      <c r="AA349" s="20"/>
      <c r="AB349" s="9">
        <v>-273245.06548427028</v>
      </c>
      <c r="AC349" s="9">
        <v>2.8789636986220897</v>
      </c>
      <c r="AD349" s="9">
        <v>2.3095571274493942E-3</v>
      </c>
      <c r="AE349" s="9">
        <v>14810.372805950679</v>
      </c>
      <c r="AF349" s="9">
        <v>188855.81314250751</v>
      </c>
      <c r="AG349" s="9">
        <v>0.16275700314080158</v>
      </c>
      <c r="AH349" s="9">
        <v>19326.544771805027</v>
      </c>
      <c r="AI349" s="9">
        <v>816.53047213698687</v>
      </c>
      <c r="AJ349" s="9">
        <v>603.30545881121191</v>
      </c>
      <c r="AK349" s="9">
        <v>828.94047787006491</v>
      </c>
      <c r="AL349" s="9">
        <v>1369.2465781908395</v>
      </c>
      <c r="AM349" s="9">
        <v>1543.4115281067445</v>
      </c>
      <c r="AN349" s="9">
        <v>34.238221175689439</v>
      </c>
      <c r="AO349" s="9">
        <v>2833163.4005095209</v>
      </c>
      <c r="AP349" s="9">
        <v>269423.98273434374</v>
      </c>
      <c r="AQ349" s="9">
        <v>381027.17651447805</v>
      </c>
      <c r="AR349" s="9">
        <v>55715.966024684189</v>
      </c>
      <c r="AS349" s="9">
        <v>9354705.8986112848</v>
      </c>
      <c r="AT349" s="9">
        <v>7282.0030503756079</v>
      </c>
      <c r="AU349" s="9">
        <v>15569.826669300237</v>
      </c>
      <c r="AV349" s="9">
        <v>48297.329299150893</v>
      </c>
      <c r="AW349" s="9">
        <v>1942.317340027457</v>
      </c>
      <c r="AX349" s="20"/>
      <c r="AY349" s="9">
        <v>-53481.647982758615</v>
      </c>
      <c r="AZ349" s="9">
        <v>2.9314113398829833</v>
      </c>
      <c r="BA349" s="9">
        <v>2.4405488706546567E-3</v>
      </c>
      <c r="BB349" s="9">
        <v>17121.858000853605</v>
      </c>
      <c r="BC349" s="9">
        <v>210569.65769991055</v>
      </c>
      <c r="BD349" s="9">
        <v>0.16791107906060967</v>
      </c>
      <c r="BE349" s="9">
        <v>19635.026226332797</v>
      </c>
      <c r="BF349" s="9">
        <v>894.41555716197729</v>
      </c>
      <c r="BG349" s="9">
        <v>650.05588085445561</v>
      </c>
      <c r="BH349" s="9">
        <v>910.05965142046432</v>
      </c>
      <c r="BI349" s="9">
        <v>1490.7154579633359</v>
      </c>
      <c r="BJ349" s="9">
        <v>1550.6948019775223</v>
      </c>
      <c r="BK349" s="9">
        <v>34.715058657726317</v>
      </c>
      <c r="BL349" s="9">
        <v>2974970.9693826512</v>
      </c>
      <c r="BM349" s="9">
        <v>268028.85872933315</v>
      </c>
      <c r="BN349" s="9">
        <v>379379.83621121262</v>
      </c>
      <c r="BO349" s="9">
        <v>56921.036848185438</v>
      </c>
      <c r="BP349" s="9">
        <v>9348149.0995858964</v>
      </c>
      <c r="BQ349" s="9">
        <v>10280.492907719872</v>
      </c>
      <c r="BR349" s="9">
        <v>15992.086527140371</v>
      </c>
      <c r="BS349" s="9">
        <v>54845.209987281618</v>
      </c>
      <c r="BT349" s="9">
        <v>2090.372756946068</v>
      </c>
      <c r="BU349" s="20"/>
    </row>
    <row r="350" spans="2:73" x14ac:dyDescent="0.2">
      <c r="B350" s="4" t="s">
        <v>56</v>
      </c>
      <c r="C350" s="12">
        <v>3</v>
      </c>
      <c r="D350" s="19"/>
      <c r="E350" s="9">
        <f t="shared" si="32"/>
        <v>-257238.63607293356</v>
      </c>
      <c r="F350" s="9">
        <f t="shared" si="32"/>
        <v>-5.4323999857835759E-2</v>
      </c>
      <c r="G350" s="9">
        <f t="shared" si="32"/>
        <v>-1.403012793228897E-4</v>
      </c>
      <c r="H350" s="9">
        <f t="shared" si="32"/>
        <v>-2801.3695406443803</v>
      </c>
      <c r="I350" s="9">
        <f t="shared" si="32"/>
        <v>-23243.464169804589</v>
      </c>
      <c r="J350" s="9">
        <f t="shared" si="32"/>
        <v>-5.141472011691961E-3</v>
      </c>
      <c r="K350" s="9">
        <f t="shared" si="32"/>
        <v>-460.96963312151274</v>
      </c>
      <c r="L350" s="9">
        <f t="shared" si="32"/>
        <v>-92.245364973485266</v>
      </c>
      <c r="M350" s="9">
        <f t="shared" si="31"/>
        <v>-51.930796260165266</v>
      </c>
      <c r="N350" s="9">
        <f t="shared" si="31"/>
        <v>-95.977512103498157</v>
      </c>
      <c r="O350" s="9">
        <f t="shared" si="31"/>
        <v>-132.25647402614277</v>
      </c>
      <c r="P350" s="9">
        <f t="shared" si="31"/>
        <v>-8.1022841944168249</v>
      </c>
      <c r="Q350" s="9">
        <f t="shared" si="31"/>
        <v>-0.49821274043527097</v>
      </c>
      <c r="R350" s="9">
        <f t="shared" si="29"/>
        <v>-159552.16227469128</v>
      </c>
      <c r="S350" s="9">
        <f t="shared" si="29"/>
        <v>2328.7862930130796</v>
      </c>
      <c r="T350" s="9">
        <f t="shared" si="29"/>
        <v>2833.964694529539</v>
      </c>
      <c r="U350" s="9">
        <f t="shared" si="28"/>
        <v>-1245.9316426418081</v>
      </c>
      <c r="V350" s="9">
        <f t="shared" si="28"/>
        <v>19535.809027887881</v>
      </c>
      <c r="W350" s="9">
        <f t="shared" si="28"/>
        <v>-3085.1319630963899</v>
      </c>
      <c r="X350" s="9">
        <f t="shared" si="28"/>
        <v>-433.44671337418913</v>
      </c>
      <c r="Y350" s="9">
        <f t="shared" si="28"/>
        <v>-7741.5363723560877</v>
      </c>
      <c r="Z350" s="9">
        <f t="shared" si="27"/>
        <v>-153.46515171791589</v>
      </c>
      <c r="AA350" s="20"/>
      <c r="AB350" s="9">
        <v>-337461.1080470715</v>
      </c>
      <c r="AC350" s="9">
        <v>4.3427930099666368</v>
      </c>
      <c r="AD350" s="9">
        <v>3.5205220266590937E-3</v>
      </c>
      <c r="AE350" s="9">
        <v>22881.417460636036</v>
      </c>
      <c r="AF350" s="9">
        <v>292611.02238006145</v>
      </c>
      <c r="AG350" s="9">
        <v>0.24672514657922251</v>
      </c>
      <c r="AH350" s="9">
        <v>28991.569706377704</v>
      </c>
      <c r="AI350" s="9">
        <v>1249.377970769481</v>
      </c>
      <c r="AJ350" s="9">
        <v>923.15302502151837</v>
      </c>
      <c r="AK350" s="9">
        <v>1269.1119650271983</v>
      </c>
      <c r="AL350" s="9">
        <v>2103.8167129188605</v>
      </c>
      <c r="AM350" s="9">
        <v>2317.9399187718677</v>
      </c>
      <c r="AN350" s="9">
        <v>51.57437524615419</v>
      </c>
      <c r="AO350" s="9">
        <v>4302904.2917992836</v>
      </c>
      <c r="AP350" s="9">
        <v>404372.07438701286</v>
      </c>
      <c r="AQ350" s="9">
        <v>571903.71901134832</v>
      </c>
      <c r="AR350" s="9">
        <v>84135.62362963632</v>
      </c>
      <c r="AS350" s="9">
        <v>14041759.458406735</v>
      </c>
      <c r="AT350" s="9">
        <v>12335.60739848342</v>
      </c>
      <c r="AU350" s="9">
        <v>23554.683077336369</v>
      </c>
      <c r="AV350" s="9">
        <v>74526.278608566368</v>
      </c>
      <c r="AW350" s="9">
        <v>2982.0939837011874</v>
      </c>
      <c r="AX350" s="20"/>
      <c r="AY350" s="9">
        <v>-80222.471974137938</v>
      </c>
      <c r="AZ350" s="9">
        <v>4.3971170098244725</v>
      </c>
      <c r="BA350" s="9">
        <v>3.6608233059819834E-3</v>
      </c>
      <c r="BB350" s="9">
        <v>25682.787001280416</v>
      </c>
      <c r="BC350" s="9">
        <v>315854.48654986604</v>
      </c>
      <c r="BD350" s="9">
        <v>0.25186661859091447</v>
      </c>
      <c r="BE350" s="9">
        <v>29452.539339499217</v>
      </c>
      <c r="BF350" s="9">
        <v>1341.6233357429662</v>
      </c>
      <c r="BG350" s="9">
        <v>975.08382128168364</v>
      </c>
      <c r="BH350" s="9">
        <v>1365.0894771306964</v>
      </c>
      <c r="BI350" s="9">
        <v>2236.0731869450033</v>
      </c>
      <c r="BJ350" s="9">
        <v>2326.0422029662845</v>
      </c>
      <c r="BK350" s="9">
        <v>52.072587986589461</v>
      </c>
      <c r="BL350" s="9">
        <v>4462456.4540739749</v>
      </c>
      <c r="BM350" s="9">
        <v>402043.28809399978</v>
      </c>
      <c r="BN350" s="9">
        <v>569069.75431681878</v>
      </c>
      <c r="BO350" s="9">
        <v>85381.555272278129</v>
      </c>
      <c r="BP350" s="9">
        <v>14022223.649378847</v>
      </c>
      <c r="BQ350" s="9">
        <v>15420.73936157981</v>
      </c>
      <c r="BR350" s="9">
        <v>23988.129790710558</v>
      </c>
      <c r="BS350" s="9">
        <v>82267.814980922456</v>
      </c>
      <c r="BT350" s="9">
        <v>3135.5591354191033</v>
      </c>
      <c r="BU350" s="20"/>
    </row>
    <row r="351" spans="2:73" x14ac:dyDescent="0.2">
      <c r="B351" s="4" t="s">
        <v>56</v>
      </c>
      <c r="C351" s="12">
        <v>4</v>
      </c>
      <c r="D351" s="19"/>
      <c r="E351" s="9">
        <f t="shared" si="32"/>
        <v>-252026.67747079447</v>
      </c>
      <c r="F351" s="9">
        <f t="shared" si="32"/>
        <v>-5.6049759857575765E-2</v>
      </c>
      <c r="G351" s="9">
        <f t="shared" si="32"/>
        <v>-1.473885248788314E-4</v>
      </c>
      <c r="H351" s="9">
        <f t="shared" si="32"/>
        <v>-3411.5923423088643</v>
      </c>
      <c r="I351" s="9">
        <f t="shared" si="32"/>
        <v>-24209.267252573569</v>
      </c>
      <c r="J351" s="9">
        <f t="shared" si="32"/>
        <v>-4.8803098848403947E-3</v>
      </c>
      <c r="K351" s="9">
        <f t="shared" si="32"/>
        <v>-1589.2151299194811</v>
      </c>
      <c r="L351" s="9">
        <f t="shared" si="32"/>
        <v>-109.75353690942711</v>
      </c>
      <c r="M351" s="9">
        <f t="shared" si="31"/>
        <v>-58.046594771675927</v>
      </c>
      <c r="N351" s="9">
        <f t="shared" si="31"/>
        <v>-114.10794863004458</v>
      </c>
      <c r="O351" s="9">
        <f t="shared" si="31"/>
        <v>-144.03638301107776</v>
      </c>
      <c r="P351" s="9">
        <f t="shared" si="31"/>
        <v>-6.4417794672322088</v>
      </c>
      <c r="Q351" s="9">
        <f t="shared" si="31"/>
        <v>-0.37375581860355567</v>
      </c>
      <c r="R351" s="9">
        <f t="shared" si="29"/>
        <v>-182050.15600241907</v>
      </c>
      <c r="S351" s="9">
        <f t="shared" si="29"/>
        <v>3259.0787409526529</v>
      </c>
      <c r="T351" s="9">
        <f t="shared" si="29"/>
        <v>4014.0919911876554</v>
      </c>
      <c r="U351" s="9">
        <f t="shared" si="29"/>
        <v>-1207.5503720039706</v>
      </c>
      <c r="V351" s="9">
        <f t="shared" si="29"/>
        <v>32358.333358909935</v>
      </c>
      <c r="W351" s="9">
        <f t="shared" si="29"/>
        <v>-3208.0833100204181</v>
      </c>
      <c r="X351" s="9">
        <f t="shared" si="29"/>
        <v>-448.26063311268808</v>
      </c>
      <c r="Y351" s="9">
        <f t="shared" si="29"/>
        <v>-8896.8864239706309</v>
      </c>
      <c r="Z351" s="9">
        <f t="shared" si="27"/>
        <v>-159.31840241897635</v>
      </c>
      <c r="AA351" s="20"/>
      <c r="AB351" s="9">
        <v>-358989.9734363117</v>
      </c>
      <c r="AC351" s="9">
        <v>5.8067729199083908</v>
      </c>
      <c r="AD351" s="9">
        <v>4.7337092164304821E-3</v>
      </c>
      <c r="AE351" s="9">
        <v>30832.123659398345</v>
      </c>
      <c r="AF351" s="9">
        <v>396930.04814724752</v>
      </c>
      <c r="AG351" s="9">
        <v>0.33094184823637895</v>
      </c>
      <c r="AH351" s="9">
        <v>37680.837322746112</v>
      </c>
      <c r="AI351" s="9">
        <v>1679.0775774145275</v>
      </c>
      <c r="AJ351" s="9">
        <v>1242.0651669372353</v>
      </c>
      <c r="AK351" s="9">
        <v>1706.0113542108841</v>
      </c>
      <c r="AL351" s="9">
        <v>2837.394532915594</v>
      </c>
      <c r="AM351" s="9">
        <v>3094.9478244878123</v>
      </c>
      <c r="AN351" s="9">
        <v>69.056361496849078</v>
      </c>
      <c r="AO351" s="9">
        <v>5767891.7827628832</v>
      </c>
      <c r="AP351" s="9">
        <v>539316.79619961896</v>
      </c>
      <c r="AQ351" s="9">
        <v>762773.76441361289</v>
      </c>
      <c r="AR351" s="9">
        <v>112634.52332436691</v>
      </c>
      <c r="AS351" s="9">
        <v>18728656.532530703</v>
      </c>
      <c r="AT351" s="9">
        <v>17352.902505419326</v>
      </c>
      <c r="AU351" s="9">
        <v>31535.912421168054</v>
      </c>
      <c r="AV351" s="9">
        <v>100793.53355059261</v>
      </c>
      <c r="AW351" s="9">
        <v>4021.4271114731596</v>
      </c>
      <c r="AX351" s="20"/>
      <c r="AY351" s="9">
        <v>-106963.29596551723</v>
      </c>
      <c r="AZ351" s="9">
        <v>5.8628226797659666</v>
      </c>
      <c r="BA351" s="9">
        <v>4.8810977413093135E-3</v>
      </c>
      <c r="BB351" s="9">
        <v>34243.716001707209</v>
      </c>
      <c r="BC351" s="9">
        <v>421139.31539982109</v>
      </c>
      <c r="BD351" s="9">
        <v>0.33582215812121935</v>
      </c>
      <c r="BE351" s="9">
        <v>39270.052452665594</v>
      </c>
      <c r="BF351" s="9">
        <v>1788.8311143239546</v>
      </c>
      <c r="BG351" s="9">
        <v>1300.1117617089112</v>
      </c>
      <c r="BH351" s="9">
        <v>1820.1193028409286</v>
      </c>
      <c r="BI351" s="9">
        <v>2981.4309159266718</v>
      </c>
      <c r="BJ351" s="9">
        <v>3101.3896039550445</v>
      </c>
      <c r="BK351" s="9">
        <v>69.430117315452634</v>
      </c>
      <c r="BL351" s="9">
        <v>5949941.9387653023</v>
      </c>
      <c r="BM351" s="9">
        <v>536057.7174586663</v>
      </c>
      <c r="BN351" s="9">
        <v>758759.67242242524</v>
      </c>
      <c r="BO351" s="9">
        <v>113842.07369637088</v>
      </c>
      <c r="BP351" s="9">
        <v>18696298.199171793</v>
      </c>
      <c r="BQ351" s="9">
        <v>20560.985815439744</v>
      </c>
      <c r="BR351" s="9">
        <v>31984.173054280742</v>
      </c>
      <c r="BS351" s="9">
        <v>109690.41997456324</v>
      </c>
      <c r="BT351" s="9">
        <v>4180.7455138921359</v>
      </c>
      <c r="BU351" s="20"/>
    </row>
    <row r="352" spans="2:73" x14ac:dyDescent="0.2">
      <c r="B352" s="4" t="s">
        <v>56</v>
      </c>
      <c r="C352" s="12">
        <v>5</v>
      </c>
      <c r="D352" s="19"/>
      <c r="E352" s="9">
        <f t="shared" si="32"/>
        <v>-288429.6852093609</v>
      </c>
      <c r="F352" s="9">
        <f t="shared" si="32"/>
        <v>-5.8509536164105036E-2</v>
      </c>
      <c r="G352" s="9">
        <f t="shared" si="32"/>
        <v>-1.5718706748586372E-4</v>
      </c>
      <c r="H352" s="9">
        <f t="shared" si="32"/>
        <v>-3956.0467761155887</v>
      </c>
      <c r="I352" s="9">
        <f t="shared" si="32"/>
        <v>-25833.305419078039</v>
      </c>
      <c r="J352" s="9">
        <f t="shared" si="32"/>
        <v>-4.9586028398919124E-3</v>
      </c>
      <c r="K352" s="9">
        <f t="shared" si="32"/>
        <v>-1991.2812090571169</v>
      </c>
      <c r="L352" s="9">
        <f t="shared" si="32"/>
        <v>-125.72116977360429</v>
      </c>
      <c r="M352" s="9">
        <f t="shared" si="31"/>
        <v>-63.763453502897846</v>
      </c>
      <c r="N352" s="9">
        <f t="shared" si="31"/>
        <v>-130.62946898378596</v>
      </c>
      <c r="O352" s="9">
        <f t="shared" si="31"/>
        <v>-155.73258612393374</v>
      </c>
      <c r="P352" s="9">
        <f t="shared" si="31"/>
        <v>-6.6968241879308152</v>
      </c>
      <c r="Q352" s="9">
        <f t="shared" si="31"/>
        <v>-0.36306076613432481</v>
      </c>
      <c r="R352" s="9">
        <f t="shared" si="29"/>
        <v>-201941.33347359393</v>
      </c>
      <c r="S352" s="9">
        <f t="shared" si="29"/>
        <v>4158.1004597150022</v>
      </c>
      <c r="T352" s="9">
        <f t="shared" si="29"/>
        <v>5153.8602265137015</v>
      </c>
      <c r="U352" s="9">
        <f t="shared" si="29"/>
        <v>-1240.3521350095107</v>
      </c>
      <c r="V352" s="9">
        <f t="shared" si="29"/>
        <v>44549.774516474456</v>
      </c>
      <c r="W352" s="9">
        <f t="shared" si="29"/>
        <v>-3309.3285194702767</v>
      </c>
      <c r="X352" s="9">
        <f t="shared" si="29"/>
        <v>-461.00773191562621</v>
      </c>
      <c r="Y352" s="9">
        <f t="shared" si="29"/>
        <v>-10141.857695367231</v>
      </c>
      <c r="Z352" s="9">
        <f t="shared" si="27"/>
        <v>-165.64384525055902</v>
      </c>
      <c r="AA352" s="20"/>
      <c r="AB352" s="9">
        <v>-422133.8051662576</v>
      </c>
      <c r="AC352" s="9">
        <v>7.2700188135433557</v>
      </c>
      <c r="AD352" s="9">
        <v>5.9441851091507746E-3</v>
      </c>
      <c r="AE352" s="9">
        <v>38848.598226018432</v>
      </c>
      <c r="AF352" s="9">
        <v>500590.83883069811</v>
      </c>
      <c r="AG352" s="9">
        <v>0.41481909481163226</v>
      </c>
      <c r="AH352" s="9">
        <v>47096.284356774871</v>
      </c>
      <c r="AI352" s="9">
        <v>2110.3177231313389</v>
      </c>
      <c r="AJ352" s="9">
        <v>1561.3762486332409</v>
      </c>
      <c r="AK352" s="9">
        <v>2144.5196595673742</v>
      </c>
      <c r="AL352" s="9">
        <v>3571.0560587844052</v>
      </c>
      <c r="AM352" s="9">
        <v>3870.0401807558765</v>
      </c>
      <c r="AN352" s="9">
        <v>86.424585878181475</v>
      </c>
      <c r="AO352" s="9">
        <v>7235486.089983033</v>
      </c>
      <c r="AP352" s="9">
        <v>674230.24728304765</v>
      </c>
      <c r="AQ352" s="9">
        <v>953603.4507545454</v>
      </c>
      <c r="AR352" s="9">
        <v>141062.23998545404</v>
      </c>
      <c r="AS352" s="9">
        <v>23414922.523481213</v>
      </c>
      <c r="AT352" s="9">
        <v>22391.903749829402</v>
      </c>
      <c r="AU352" s="9">
        <v>39519.20858593531</v>
      </c>
      <c r="AV352" s="9">
        <v>126971.16727283689</v>
      </c>
      <c r="AW352" s="9">
        <v>5060.2880471146136</v>
      </c>
      <c r="AX352" s="20"/>
      <c r="AY352" s="9">
        <v>-133704.11995689667</v>
      </c>
      <c r="AZ352" s="9">
        <v>7.3285283497074607</v>
      </c>
      <c r="BA352" s="9">
        <v>6.1013721766366383E-3</v>
      </c>
      <c r="BB352" s="9">
        <v>42804.645002134021</v>
      </c>
      <c r="BC352" s="9">
        <v>526424.14424977615</v>
      </c>
      <c r="BD352" s="9">
        <v>0.41977769765152417</v>
      </c>
      <c r="BE352" s="9">
        <v>49087.565565831988</v>
      </c>
      <c r="BF352" s="9">
        <v>2236.0388929049432</v>
      </c>
      <c r="BG352" s="9">
        <v>1625.1397021361388</v>
      </c>
      <c r="BH352" s="9">
        <v>2275.1491285511602</v>
      </c>
      <c r="BI352" s="9">
        <v>3726.7886449083389</v>
      </c>
      <c r="BJ352" s="9">
        <v>3876.7370049438073</v>
      </c>
      <c r="BK352" s="9">
        <v>86.787646644315799</v>
      </c>
      <c r="BL352" s="9">
        <v>7437427.4234566269</v>
      </c>
      <c r="BM352" s="9">
        <v>670072.14682333264</v>
      </c>
      <c r="BN352" s="9">
        <v>948449.59052803169</v>
      </c>
      <c r="BO352" s="9">
        <v>142302.59212046355</v>
      </c>
      <c r="BP352" s="9">
        <v>23370372.748964738</v>
      </c>
      <c r="BQ352" s="9">
        <v>25701.232269299679</v>
      </c>
      <c r="BR352" s="9">
        <v>39980.216317850936</v>
      </c>
      <c r="BS352" s="9">
        <v>137113.02496820412</v>
      </c>
      <c r="BT352" s="9">
        <v>5225.9318923651726</v>
      </c>
      <c r="BU352" s="20"/>
    </row>
    <row r="353" spans="2:73" x14ac:dyDescent="0.2">
      <c r="B353" s="4" t="s">
        <v>56</v>
      </c>
      <c r="C353" s="12">
        <v>6</v>
      </c>
      <c r="D353" s="19"/>
      <c r="E353" s="9">
        <f t="shared" si="32"/>
        <v>-299023.81356345897</v>
      </c>
      <c r="F353" s="9">
        <f t="shared" si="32"/>
        <v>-5.9943334715667262E-2</v>
      </c>
      <c r="G353" s="9">
        <f t="shared" si="32"/>
        <v>-1.6820740864577789E-4</v>
      </c>
      <c r="H353" s="9">
        <f t="shared" si="32"/>
        <v>-4270.7561812887507</v>
      </c>
      <c r="I353" s="9">
        <f t="shared" si="32"/>
        <v>-27828.591339609004</v>
      </c>
      <c r="J353" s="9">
        <f t="shared" si="32"/>
        <v>-5.1026242233837005E-3</v>
      </c>
      <c r="K353" s="9">
        <f t="shared" si="32"/>
        <v>-918.43346774300153</v>
      </c>
      <c r="L353" s="9">
        <f t="shared" si="32"/>
        <v>-135.31636994696964</v>
      </c>
      <c r="M353" s="9">
        <f t="shared" si="31"/>
        <v>-67.464639520329911</v>
      </c>
      <c r="N353" s="9">
        <f t="shared" si="31"/>
        <v>-140.54224520699563</v>
      </c>
      <c r="O353" s="9">
        <f t="shared" si="31"/>
        <v>-164.59927405228427</v>
      </c>
      <c r="P353" s="9">
        <f t="shared" si="31"/>
        <v>-10.558185888831758</v>
      </c>
      <c r="Q353" s="9">
        <f t="shared" si="31"/>
        <v>-0.56225168087051713</v>
      </c>
      <c r="R353" s="9">
        <f t="shared" si="29"/>
        <v>-212764.67454937845</v>
      </c>
      <c r="S353" s="9">
        <f t="shared" si="29"/>
        <v>5129.867616026313</v>
      </c>
      <c r="T353" s="9">
        <f t="shared" si="29"/>
        <v>6393.9830790595151</v>
      </c>
      <c r="U353" s="9">
        <f t="shared" si="29"/>
        <v>-1368.2893852835696</v>
      </c>
      <c r="V353" s="9">
        <f t="shared" si="29"/>
        <v>58476.720055781305</v>
      </c>
      <c r="W353" s="9">
        <f t="shared" si="29"/>
        <v>-3344.4931261927704</v>
      </c>
      <c r="X353" s="9">
        <f t="shared" si="29"/>
        <v>-466.9272867483669</v>
      </c>
      <c r="Y353" s="9">
        <f t="shared" si="29"/>
        <v>-11321.671144712105</v>
      </c>
      <c r="Z353" s="9">
        <f t="shared" si="27"/>
        <v>-169.66690343582923</v>
      </c>
      <c r="AA353" s="20"/>
      <c r="AB353" s="9">
        <v>-459468.75751173485</v>
      </c>
      <c r="AC353" s="9">
        <v>8.7342906849332778</v>
      </c>
      <c r="AD353" s="9">
        <v>7.1534392033181888E-3</v>
      </c>
      <c r="AE353" s="9">
        <v>47094.817821272081</v>
      </c>
      <c r="AF353" s="9">
        <v>603880.38176012307</v>
      </c>
      <c r="AG353" s="9">
        <v>0.49863061295844524</v>
      </c>
      <c r="AH353" s="9">
        <v>57986.645211255433</v>
      </c>
      <c r="AI353" s="9">
        <v>2547.9303015389628</v>
      </c>
      <c r="AJ353" s="9">
        <v>1882.7030030430374</v>
      </c>
      <c r="AK353" s="9">
        <v>2589.6367090543972</v>
      </c>
      <c r="AL353" s="9">
        <v>4307.5470998377223</v>
      </c>
      <c r="AM353" s="9">
        <v>4641.5262200437373</v>
      </c>
      <c r="AN353" s="9">
        <v>103.58292429230841</v>
      </c>
      <c r="AO353" s="9">
        <v>8712148.2335985713</v>
      </c>
      <c r="AP353" s="9">
        <v>809216.44380402588</v>
      </c>
      <c r="AQ353" s="9">
        <v>1144533.4917126971</v>
      </c>
      <c r="AR353" s="9">
        <v>169394.82115927269</v>
      </c>
      <c r="AS353" s="9">
        <v>28102924.018813476</v>
      </c>
      <c r="AT353" s="9">
        <v>27496.98559696685</v>
      </c>
      <c r="AU353" s="9">
        <v>47509.332294672749</v>
      </c>
      <c r="AV353" s="9">
        <v>153213.95881713281</v>
      </c>
      <c r="AW353" s="9">
        <v>6101.4513674023774</v>
      </c>
      <c r="AX353" s="20"/>
      <c r="AY353" s="9">
        <v>-160444.94394827588</v>
      </c>
      <c r="AZ353" s="9">
        <v>8.794234019648945</v>
      </c>
      <c r="BA353" s="9">
        <v>7.3216466119639667E-3</v>
      </c>
      <c r="BB353" s="9">
        <v>51365.574002560832</v>
      </c>
      <c r="BC353" s="9">
        <v>631708.97309973207</v>
      </c>
      <c r="BD353" s="9">
        <v>0.50373323718182894</v>
      </c>
      <c r="BE353" s="9">
        <v>58905.078678998434</v>
      </c>
      <c r="BF353" s="9">
        <v>2683.2466714859324</v>
      </c>
      <c r="BG353" s="9">
        <v>1950.1676425633673</v>
      </c>
      <c r="BH353" s="9">
        <v>2730.1789542613928</v>
      </c>
      <c r="BI353" s="9">
        <v>4472.1463738900065</v>
      </c>
      <c r="BJ353" s="9">
        <v>4652.0844059325691</v>
      </c>
      <c r="BK353" s="9">
        <v>104.14517597317892</v>
      </c>
      <c r="BL353" s="9">
        <v>8924912.9081479497</v>
      </c>
      <c r="BM353" s="9">
        <v>804086.57618799957</v>
      </c>
      <c r="BN353" s="9">
        <v>1138139.5086336376</v>
      </c>
      <c r="BO353" s="9">
        <v>170763.11054455626</v>
      </c>
      <c r="BP353" s="9">
        <v>28044447.298757695</v>
      </c>
      <c r="BQ353" s="9">
        <v>30841.47872315962</v>
      </c>
      <c r="BR353" s="9">
        <v>47976.259581421116</v>
      </c>
      <c r="BS353" s="9">
        <v>164535.62996184491</v>
      </c>
      <c r="BT353" s="9">
        <v>6271.1182708382066</v>
      </c>
      <c r="BU353" s="20"/>
    </row>
    <row r="354" spans="2:73" x14ac:dyDescent="0.2">
      <c r="B354" s="4" t="s">
        <v>56</v>
      </c>
      <c r="C354" s="12">
        <v>7</v>
      </c>
      <c r="D354" s="19"/>
      <c r="E354" s="9">
        <f t="shared" si="32"/>
        <v>-336499.02921793424</v>
      </c>
      <c r="F354" s="9">
        <f t="shared" si="32"/>
        <v>-6.1819689182287973E-2</v>
      </c>
      <c r="G354" s="9">
        <f t="shared" si="32"/>
        <v>-1.7751693765694597E-4</v>
      </c>
      <c r="H354" s="9">
        <f t="shared" si="32"/>
        <v>-4760.6404510331558</v>
      </c>
      <c r="I354" s="9">
        <f t="shared" si="32"/>
        <v>-29358.209396809223</v>
      </c>
      <c r="J354" s="9">
        <f t="shared" si="32"/>
        <v>-5.0900196733183467E-3</v>
      </c>
      <c r="K354" s="9">
        <f t="shared" si="32"/>
        <v>-1070.9215033151704</v>
      </c>
      <c r="L354" s="9">
        <f t="shared" si="32"/>
        <v>-149.67664655987937</v>
      </c>
      <c r="M354" s="9">
        <f t="shared" si="31"/>
        <v>-72.645010561292111</v>
      </c>
      <c r="N354" s="9">
        <f t="shared" si="31"/>
        <v>-155.40058029285956</v>
      </c>
      <c r="O354" s="9">
        <f t="shared" si="31"/>
        <v>-175.38686270421113</v>
      </c>
      <c r="P354" s="9">
        <f t="shared" si="31"/>
        <v>-11.37719545364871</v>
      </c>
      <c r="Q354" s="9">
        <f t="shared" si="31"/>
        <v>-0.58362687930258517</v>
      </c>
      <c r="R354" s="9">
        <f t="shared" si="29"/>
        <v>-230509.25405787677</v>
      </c>
      <c r="S354" s="9">
        <f t="shared" si="29"/>
        <v>6063.5299501218833</v>
      </c>
      <c r="T354" s="9">
        <f t="shared" si="29"/>
        <v>7580.6075383867137</v>
      </c>
      <c r="U354" s="9">
        <f t="shared" si="29"/>
        <v>-1409.1500834501639</v>
      </c>
      <c r="V354" s="9">
        <f t="shared" si="29"/>
        <v>71455.731196288019</v>
      </c>
      <c r="W354" s="9">
        <f t="shared" si="29"/>
        <v>-3431.1352031254028</v>
      </c>
      <c r="X354" s="9">
        <f t="shared" si="29"/>
        <v>-478.11413804279437</v>
      </c>
      <c r="Y354" s="9">
        <f t="shared" si="29"/>
        <v>-12515.326466839615</v>
      </c>
      <c r="Z354" s="9">
        <f t="shared" si="27"/>
        <v>-175.07662676421933</v>
      </c>
      <c r="AA354" s="20"/>
      <c r="AB354" s="9">
        <v>-523684.79715758946</v>
      </c>
      <c r="AC354" s="9">
        <v>10.198120000408153</v>
      </c>
      <c r="AD354" s="9">
        <v>8.3644041096343491E-3</v>
      </c>
      <c r="AE354" s="9">
        <v>55165.862551954495</v>
      </c>
      <c r="AF354" s="9">
        <v>707635.59255287773</v>
      </c>
      <c r="AG354" s="9">
        <v>0.58259875703881536</v>
      </c>
      <c r="AH354" s="9">
        <v>67651.670288849637</v>
      </c>
      <c r="AI354" s="9">
        <v>2980.7778035070401</v>
      </c>
      <c r="AJ354" s="9">
        <v>2202.5505724293025</v>
      </c>
      <c r="AK354" s="9">
        <v>3029.808199678766</v>
      </c>
      <c r="AL354" s="9">
        <v>5042.1172401674639</v>
      </c>
      <c r="AM354" s="9">
        <v>5416.0546114676836</v>
      </c>
      <c r="AN354" s="9">
        <v>120.91907842273952</v>
      </c>
      <c r="AO354" s="9">
        <v>10181889.138781404</v>
      </c>
      <c r="AP354" s="9">
        <v>944164.53550278826</v>
      </c>
      <c r="AQ354" s="9">
        <v>1335410.0342776307</v>
      </c>
      <c r="AR354" s="9">
        <v>197814.47888519889</v>
      </c>
      <c r="AS354" s="9">
        <v>32789977.579746932</v>
      </c>
      <c r="AT354" s="9">
        <v>32550.58997389417</v>
      </c>
      <c r="AU354" s="9">
        <v>55494.188706948516</v>
      </c>
      <c r="AV354" s="9">
        <v>179442.90848864618</v>
      </c>
      <c r="AW354" s="9">
        <v>7141.2280225470204</v>
      </c>
      <c r="AX354" s="20"/>
      <c r="AY354" s="9">
        <v>-187185.7679396552</v>
      </c>
      <c r="AZ354" s="9">
        <v>10.259939689590441</v>
      </c>
      <c r="BA354" s="9">
        <v>8.5419210472912951E-3</v>
      </c>
      <c r="BB354" s="9">
        <v>59926.503002987651</v>
      </c>
      <c r="BC354" s="9">
        <v>736993.80194968695</v>
      </c>
      <c r="BD354" s="9">
        <v>0.58768877671213371</v>
      </c>
      <c r="BE354" s="9">
        <v>68722.591792164807</v>
      </c>
      <c r="BF354" s="9">
        <v>3130.4544500669194</v>
      </c>
      <c r="BG354" s="9">
        <v>2275.1955829905946</v>
      </c>
      <c r="BH354" s="9">
        <v>3185.2087799716255</v>
      </c>
      <c r="BI354" s="9">
        <v>5217.5041028716751</v>
      </c>
      <c r="BJ354" s="9">
        <v>5427.4318069213323</v>
      </c>
      <c r="BK354" s="9">
        <v>121.5027053020421</v>
      </c>
      <c r="BL354" s="9">
        <v>10412398.392839281</v>
      </c>
      <c r="BM354" s="9">
        <v>938101.00555266638</v>
      </c>
      <c r="BN354" s="9">
        <v>1327829.426739244</v>
      </c>
      <c r="BO354" s="9">
        <v>199223.62896864905</v>
      </c>
      <c r="BP354" s="9">
        <v>32718521.848550644</v>
      </c>
      <c r="BQ354" s="9">
        <v>35981.725177019573</v>
      </c>
      <c r="BR354" s="9">
        <v>55972.302844991311</v>
      </c>
      <c r="BS354" s="9">
        <v>191958.23495548579</v>
      </c>
      <c r="BT354" s="9">
        <v>7316.3046493112397</v>
      </c>
      <c r="BU354" s="20"/>
    </row>
    <row r="355" spans="2:73" x14ac:dyDescent="0.2">
      <c r="B355" s="4" t="s">
        <v>56</v>
      </c>
      <c r="C355" s="12">
        <v>8</v>
      </c>
      <c r="D355" s="19"/>
      <c r="E355" s="9">
        <f t="shared" si="32"/>
        <v>1230732.5809282837</v>
      </c>
      <c r="F355" s="9">
        <f t="shared" si="32"/>
        <v>2.5037375262122126</v>
      </c>
      <c r="G355" s="9">
        <f t="shared" si="32"/>
        <v>4.443548686830133E-3</v>
      </c>
      <c r="H355" s="9">
        <f t="shared" si="32"/>
        <v>44495.804313329092</v>
      </c>
      <c r="I355" s="9">
        <f t="shared" si="32"/>
        <v>1039165.4849247878</v>
      </c>
      <c r="J355" s="9">
        <f t="shared" si="32"/>
        <v>0.43677599573167181</v>
      </c>
      <c r="K355" s="9">
        <f t="shared" si="32"/>
        <v>104795.47351500654</v>
      </c>
      <c r="L355" s="9">
        <f t="shared" si="32"/>
        <v>2091.2110127671699</v>
      </c>
      <c r="M355" s="9">
        <f t="shared" si="31"/>
        <v>1991.234856987031</v>
      </c>
      <c r="N355" s="9">
        <f t="shared" si="31"/>
        <v>2173.7299595503941</v>
      </c>
      <c r="O355" s="9">
        <f t="shared" si="31"/>
        <v>3377.073292936745</v>
      </c>
      <c r="P355" s="9">
        <f t="shared" si="31"/>
        <v>401.80257897038064</v>
      </c>
      <c r="Q355" s="9">
        <f t="shared" si="31"/>
        <v>36.27680365342647</v>
      </c>
      <c r="R355" s="9">
        <f t="shared" si="29"/>
        <v>7372381.3893024102</v>
      </c>
      <c r="S355" s="9">
        <f t="shared" si="29"/>
        <v>18477.895791842369</v>
      </c>
      <c r="T355" s="9">
        <f t="shared" si="29"/>
        <v>26478.512822548859</v>
      </c>
      <c r="U355" s="9">
        <f t="shared" si="29"/>
        <v>74302.11853250477</v>
      </c>
      <c r="V355" s="9">
        <f t="shared" si="29"/>
        <v>94666.608732990921</v>
      </c>
      <c r="W355" s="9">
        <f t="shared" si="29"/>
        <v>7461.7238721332615</v>
      </c>
      <c r="X355" s="9">
        <f t="shared" si="29"/>
        <v>-709.75331859919243</v>
      </c>
      <c r="Y355" s="9">
        <f t="shared" si="29"/>
        <v>234886.01892074582</v>
      </c>
      <c r="Z355" s="9">
        <f t="shared" si="29"/>
        <v>7562.2012451332612</v>
      </c>
      <c r="AA355" s="20"/>
      <c r="AB355" s="9">
        <v>1016805.9889972492</v>
      </c>
      <c r="AC355" s="9">
        <v>14.229382885744146</v>
      </c>
      <c r="AD355" s="9">
        <v>1.420574416944876E-2</v>
      </c>
      <c r="AE355" s="9">
        <v>112983.23631674351</v>
      </c>
      <c r="AF355" s="9">
        <v>1881444.11572443</v>
      </c>
      <c r="AG355" s="9">
        <v>1.1084203119741105</v>
      </c>
      <c r="AH355" s="9">
        <v>183335.57842033773</v>
      </c>
      <c r="AI355" s="9">
        <v>5668.8732414150791</v>
      </c>
      <c r="AJ355" s="9">
        <v>4591.4583804048534</v>
      </c>
      <c r="AK355" s="9">
        <v>5813.9685652322514</v>
      </c>
      <c r="AL355" s="9">
        <v>9339.9351247900886</v>
      </c>
      <c r="AM355" s="9">
        <v>6604.5817868804697</v>
      </c>
      <c r="AN355" s="9">
        <v>175.13703828433174</v>
      </c>
      <c r="AO355" s="9">
        <v>19272265.266833015</v>
      </c>
      <c r="AP355" s="9">
        <v>1090593.330709175</v>
      </c>
      <c r="AQ355" s="9">
        <v>1543997.8576673993</v>
      </c>
      <c r="AR355" s="9">
        <v>301986.26592524652</v>
      </c>
      <c r="AS355" s="9">
        <v>37487263.007076576</v>
      </c>
      <c r="AT355" s="9">
        <v>48583.69550301275</v>
      </c>
      <c r="AU355" s="9">
        <v>63258.592789962291</v>
      </c>
      <c r="AV355" s="9">
        <v>454266.85886987229</v>
      </c>
      <c r="AW355" s="9">
        <v>15923.692272917533</v>
      </c>
      <c r="AX355" s="20"/>
      <c r="AY355" s="9">
        <v>-213926.59193103446</v>
      </c>
      <c r="AZ355" s="9">
        <v>11.725645359531933</v>
      </c>
      <c r="BA355" s="9">
        <v>9.7621954826186269E-3</v>
      </c>
      <c r="BB355" s="9">
        <v>68487.432003414418</v>
      </c>
      <c r="BC355" s="9">
        <v>842278.63079964218</v>
      </c>
      <c r="BD355" s="9">
        <v>0.6716443162424387</v>
      </c>
      <c r="BE355" s="9">
        <v>78540.104905331187</v>
      </c>
      <c r="BF355" s="9">
        <v>3577.6622286479092</v>
      </c>
      <c r="BG355" s="9">
        <v>2600.2235234178224</v>
      </c>
      <c r="BH355" s="9">
        <v>3640.2386056818573</v>
      </c>
      <c r="BI355" s="9">
        <v>5962.8618318533436</v>
      </c>
      <c r="BJ355" s="9">
        <v>6202.7792079100891</v>
      </c>
      <c r="BK355" s="9">
        <v>138.86023463090527</v>
      </c>
      <c r="BL355" s="9">
        <v>11899883.877530605</v>
      </c>
      <c r="BM355" s="9">
        <v>1072115.4349173326</v>
      </c>
      <c r="BN355" s="9">
        <v>1517519.3448448505</v>
      </c>
      <c r="BO355" s="9">
        <v>227684.14739274175</v>
      </c>
      <c r="BP355" s="9">
        <v>37392596.398343585</v>
      </c>
      <c r="BQ355" s="9">
        <v>41121.971630879489</v>
      </c>
      <c r="BR355" s="9">
        <v>63968.346108561484</v>
      </c>
      <c r="BS355" s="9">
        <v>219380.83994912647</v>
      </c>
      <c r="BT355" s="9">
        <v>8361.4910277842719</v>
      </c>
      <c r="BU355" s="20"/>
    </row>
    <row r="356" spans="2:73" x14ac:dyDescent="0.2">
      <c r="B356" s="4" t="s">
        <v>56</v>
      </c>
      <c r="C356" s="12">
        <v>9</v>
      </c>
      <c r="D356" s="19"/>
      <c r="E356" s="9">
        <f t="shared" si="32"/>
        <v>1482528.7358313263</v>
      </c>
      <c r="F356" s="9">
        <f t="shared" si="32"/>
        <v>2.8684950592746112</v>
      </c>
      <c r="G356" s="9">
        <f t="shared" si="32"/>
        <v>5.0575429246357863E-3</v>
      </c>
      <c r="H356" s="9">
        <f t="shared" si="32"/>
        <v>50583.300485800108</v>
      </c>
      <c r="I356" s="9">
        <f t="shared" si="32"/>
        <v>1173214.8484721752</v>
      </c>
      <c r="J356" s="9">
        <f t="shared" si="32"/>
        <v>0.49295308019424522</v>
      </c>
      <c r="K356" s="9">
        <f t="shared" si="32"/>
        <v>117119.52758507674</v>
      </c>
      <c r="L356" s="9">
        <f t="shared" si="32"/>
        <v>2367.1215252337915</v>
      </c>
      <c r="M356" s="9">
        <f t="shared" si="31"/>
        <v>2263.5673172103138</v>
      </c>
      <c r="N356" s="9">
        <f t="shared" si="31"/>
        <v>2460.5656714872798</v>
      </c>
      <c r="O356" s="9">
        <f t="shared" si="31"/>
        <v>3856.3093151080284</v>
      </c>
      <c r="P356" s="9">
        <f t="shared" si="31"/>
        <v>471.13871275334714</v>
      </c>
      <c r="Q356" s="9">
        <f t="shared" si="31"/>
        <v>41.569187585800023</v>
      </c>
      <c r="R356" s="9">
        <f t="shared" si="29"/>
        <v>8569956.168068558</v>
      </c>
      <c r="S356" s="9">
        <f t="shared" si="29"/>
        <v>24189.993478219723</v>
      </c>
      <c r="T356" s="9">
        <f t="shared" si="29"/>
        <v>34664.133009132463</v>
      </c>
      <c r="U356" s="9">
        <f t="shared" si="29"/>
        <v>84935.838880527503</v>
      </c>
      <c r="V356" s="9">
        <f t="shared" si="29"/>
        <v>231951.45255506784</v>
      </c>
      <c r="W356" s="9">
        <f t="shared" si="29"/>
        <v>9896.9539014760812</v>
      </c>
      <c r="X356" s="9">
        <f t="shared" si="29"/>
        <v>-311.07732769101858</v>
      </c>
      <c r="Y356" s="9">
        <f t="shared" si="29"/>
        <v>265175.88584372378</v>
      </c>
      <c r="Z356" s="9">
        <f t="shared" si="29"/>
        <v>8560.2833953061636</v>
      </c>
      <c r="AA356" s="20"/>
      <c r="AB356" s="9">
        <v>1241861.3199089123</v>
      </c>
      <c r="AC356" s="9">
        <v>16.059846088748042</v>
      </c>
      <c r="AD356" s="9">
        <v>1.6040012842581754E-2</v>
      </c>
      <c r="AE356" s="9">
        <v>127631.66148964141</v>
      </c>
      <c r="AF356" s="9">
        <v>2120778.3081217734</v>
      </c>
      <c r="AG356" s="9">
        <v>1.2485529359669891</v>
      </c>
      <c r="AH356" s="9">
        <v>205477.1456035744</v>
      </c>
      <c r="AI356" s="9">
        <v>6391.9915324626927</v>
      </c>
      <c r="AJ356" s="9">
        <v>5188.8187810553654</v>
      </c>
      <c r="AK356" s="9">
        <v>6555.834102879372</v>
      </c>
      <c r="AL356" s="9">
        <v>10564.528875943044</v>
      </c>
      <c r="AM356" s="9">
        <v>7449.2653216522076</v>
      </c>
      <c r="AN356" s="9">
        <v>197.78695154556851</v>
      </c>
      <c r="AO356" s="9">
        <v>21957325.530290503</v>
      </c>
      <c r="AP356" s="9">
        <v>1230319.8577602196</v>
      </c>
      <c r="AQ356" s="9">
        <v>1741873.3959595915</v>
      </c>
      <c r="AR356" s="9">
        <v>341080.50469736208</v>
      </c>
      <c r="AS356" s="9">
        <v>42298622.400691614</v>
      </c>
      <c r="AT356" s="9">
        <v>56159.171986215559</v>
      </c>
      <c r="AU356" s="9">
        <v>71653.312044440681</v>
      </c>
      <c r="AV356" s="9">
        <v>511979.33078649139</v>
      </c>
      <c r="AW356" s="9">
        <v>17966.960801563477</v>
      </c>
      <c r="AX356" s="20"/>
      <c r="AY356" s="9">
        <v>-240667.41592241407</v>
      </c>
      <c r="AZ356" s="9">
        <v>13.191351029473431</v>
      </c>
      <c r="BA356" s="9">
        <v>1.0982469917945967E-2</v>
      </c>
      <c r="BB356" s="9">
        <v>77048.361003841303</v>
      </c>
      <c r="BC356" s="9">
        <v>947563.45964959823</v>
      </c>
      <c r="BD356" s="9">
        <v>0.75559985577274391</v>
      </c>
      <c r="BE356" s="9">
        <v>88357.618018497669</v>
      </c>
      <c r="BF356" s="9">
        <v>4024.8700072289012</v>
      </c>
      <c r="BG356" s="9">
        <v>2925.2514638450516</v>
      </c>
      <c r="BH356" s="9">
        <v>4095.2684313920922</v>
      </c>
      <c r="BI356" s="9">
        <v>6708.2195608350157</v>
      </c>
      <c r="BJ356" s="9">
        <v>6978.1266088988605</v>
      </c>
      <c r="BK356" s="9">
        <v>156.21776395976849</v>
      </c>
      <c r="BL356" s="9">
        <v>13387369.362221945</v>
      </c>
      <c r="BM356" s="9">
        <v>1206129.8642819999</v>
      </c>
      <c r="BN356" s="9">
        <v>1707209.262950459</v>
      </c>
      <c r="BO356" s="9">
        <v>256144.66581683457</v>
      </c>
      <c r="BP356" s="9">
        <v>42066670.948136546</v>
      </c>
      <c r="BQ356" s="9">
        <v>46262.218084739477</v>
      </c>
      <c r="BR356" s="9">
        <v>71964.3893721317</v>
      </c>
      <c r="BS356" s="9">
        <v>246803.44494276762</v>
      </c>
      <c r="BT356" s="9">
        <v>9406.6774062573131</v>
      </c>
      <c r="BU356" s="20"/>
    </row>
    <row r="357" spans="2:73" x14ac:dyDescent="0.2">
      <c r="B357" s="4" t="s">
        <v>56</v>
      </c>
      <c r="C357" s="12">
        <v>10</v>
      </c>
      <c r="D357" s="19"/>
      <c r="E357" s="9">
        <f t="shared" si="32"/>
        <v>1700461.8405924658</v>
      </c>
      <c r="F357" s="9">
        <f t="shared" si="32"/>
        <v>3.2688867306402685</v>
      </c>
      <c r="G357" s="9">
        <f t="shared" si="32"/>
        <v>5.7390594980376818E-3</v>
      </c>
      <c r="H357" s="9">
        <f t="shared" si="32"/>
        <v>57276.74983791144</v>
      </c>
      <c r="I357" s="9">
        <f t="shared" si="32"/>
        <v>1322640.9424872366</v>
      </c>
      <c r="J357" s="9">
        <f t="shared" si="32"/>
        <v>0.55553316047709</v>
      </c>
      <c r="K357" s="9">
        <f t="shared" si="32"/>
        <v>131115.0378287583</v>
      </c>
      <c r="L357" s="9">
        <f t="shared" si="32"/>
        <v>2675.3352553339646</v>
      </c>
      <c r="M357" s="9">
        <f t="shared" si="31"/>
        <v>2565.3671451712917</v>
      </c>
      <c r="N357" s="9">
        <f t="shared" si="31"/>
        <v>2780.9086890629978</v>
      </c>
      <c r="O357" s="9">
        <f t="shared" si="31"/>
        <v>4389.4764067334345</v>
      </c>
      <c r="P357" s="9">
        <f t="shared" si="31"/>
        <v>545.93183027547184</v>
      </c>
      <c r="Q357" s="9">
        <f t="shared" si="31"/>
        <v>47.444278773033091</v>
      </c>
      <c r="R357" s="9">
        <f t="shared" si="29"/>
        <v>9907598.1583780237</v>
      </c>
      <c r="S357" s="9">
        <f t="shared" si="29"/>
        <v>29996.756164803868</v>
      </c>
      <c r="T357" s="9">
        <f t="shared" si="29"/>
        <v>42998.449265685398</v>
      </c>
      <c r="U357" s="9">
        <f t="shared" si="29"/>
        <v>96511.450046881044</v>
      </c>
      <c r="V357" s="9">
        <f t="shared" si="29"/>
        <v>366729.76816623658</v>
      </c>
      <c r="W357" s="9">
        <f t="shared" si="29"/>
        <v>12543.688305166608</v>
      </c>
      <c r="X357" s="9">
        <f t="shared" si="29"/>
        <v>19.626958626016858</v>
      </c>
      <c r="Y357" s="9">
        <f t="shared" si="29"/>
        <v>298922.8379446824</v>
      </c>
      <c r="Z357" s="9">
        <f t="shared" si="29"/>
        <v>9668.8577157915861</v>
      </c>
      <c r="AA357" s="20"/>
      <c r="AB357" s="9">
        <v>1433053.6006786723</v>
      </c>
      <c r="AC357" s="9">
        <v>17.925943430055195</v>
      </c>
      <c r="AD357" s="9">
        <v>1.7941803851310965E-2</v>
      </c>
      <c r="AE357" s="9">
        <v>142886.03984217951</v>
      </c>
      <c r="AF357" s="9">
        <v>2375489.2309867893</v>
      </c>
      <c r="AG357" s="9">
        <v>1.3950885557801389</v>
      </c>
      <c r="AH357" s="9">
        <v>229290.16896042236</v>
      </c>
      <c r="AI357" s="9">
        <v>7147.4130411438528</v>
      </c>
      <c r="AJ357" s="9">
        <v>5815.6465494435715</v>
      </c>
      <c r="AK357" s="9">
        <v>7331.20694616532</v>
      </c>
      <c r="AL357" s="9">
        <v>11843.05369655012</v>
      </c>
      <c r="AM357" s="9">
        <v>8299.4058401630919</v>
      </c>
      <c r="AN357" s="9">
        <v>221.0195720616648</v>
      </c>
      <c r="AO357" s="9">
        <v>24782453.005291283</v>
      </c>
      <c r="AP357" s="9">
        <v>1370141.0498114699</v>
      </c>
      <c r="AQ357" s="9">
        <v>1939897.6303217507</v>
      </c>
      <c r="AR357" s="9">
        <v>381116.63428780838</v>
      </c>
      <c r="AS357" s="9">
        <v>47107475.26609575</v>
      </c>
      <c r="AT357" s="9">
        <v>63946.152843765987</v>
      </c>
      <c r="AU357" s="9">
        <v>79980.059594327919</v>
      </c>
      <c r="AV357" s="9">
        <v>573148.88788109075</v>
      </c>
      <c r="AW357" s="9">
        <v>20120.721500521933</v>
      </c>
      <c r="AX357" s="20"/>
      <c r="AY357" s="9">
        <v>-267408.2399137934</v>
      </c>
      <c r="AZ357" s="9">
        <v>14.657056699414927</v>
      </c>
      <c r="BA357" s="9">
        <v>1.2202744353273284E-2</v>
      </c>
      <c r="BB357" s="9">
        <v>85609.29000426807</v>
      </c>
      <c r="BC357" s="9">
        <v>1052848.2884995528</v>
      </c>
      <c r="BD357" s="9">
        <v>0.8395553953030489</v>
      </c>
      <c r="BE357" s="9">
        <v>98175.131131664064</v>
      </c>
      <c r="BF357" s="9">
        <v>4472.0777858098882</v>
      </c>
      <c r="BG357" s="9">
        <v>3250.2794042722799</v>
      </c>
      <c r="BH357" s="9">
        <v>4550.2982571023222</v>
      </c>
      <c r="BI357" s="9">
        <v>7453.5772898166852</v>
      </c>
      <c r="BJ357" s="9">
        <v>7753.47400988762</v>
      </c>
      <c r="BK357" s="9">
        <v>173.57529328863171</v>
      </c>
      <c r="BL357" s="9">
        <v>14874854.846913259</v>
      </c>
      <c r="BM357" s="9">
        <v>1340144.293646666</v>
      </c>
      <c r="BN357" s="9">
        <v>1896899.1810560653</v>
      </c>
      <c r="BO357" s="9">
        <v>284605.18424092734</v>
      </c>
      <c r="BP357" s="9">
        <v>46740745.497929513</v>
      </c>
      <c r="BQ357" s="9">
        <v>51402.464538599379</v>
      </c>
      <c r="BR357" s="9">
        <v>79960.432635701902</v>
      </c>
      <c r="BS357" s="9">
        <v>274226.04993640835</v>
      </c>
      <c r="BT357" s="9">
        <v>10451.863784730347</v>
      </c>
      <c r="BU357" s="20"/>
    </row>
    <row r="358" spans="2:73" x14ac:dyDescent="0.2">
      <c r="B358" s="4" t="s">
        <v>56</v>
      </c>
      <c r="C358" s="12">
        <v>11</v>
      </c>
      <c r="D358" s="19"/>
      <c r="E358" s="9">
        <f t="shared" si="32"/>
        <v>1935326.4704245564</v>
      </c>
      <c r="F358" s="9">
        <f t="shared" si="32"/>
        <v>3.6452376222748057</v>
      </c>
      <c r="G358" s="9">
        <f t="shared" si="32"/>
        <v>6.3799954382124484E-3</v>
      </c>
      <c r="H358" s="9">
        <f t="shared" si="32"/>
        <v>63580.153229232586</v>
      </c>
      <c r="I358" s="9">
        <f t="shared" si="32"/>
        <v>1463230.2222879599</v>
      </c>
      <c r="J358" s="9">
        <f t="shared" si="32"/>
        <v>0.6145036414333005</v>
      </c>
      <c r="K358" s="9">
        <f t="shared" si="32"/>
        <v>144261.48016572517</v>
      </c>
      <c r="L358" s="9">
        <f t="shared" si="32"/>
        <v>2965.5999210883638</v>
      </c>
      <c r="M358" s="9">
        <f t="shared" si="31"/>
        <v>2848.8742594099253</v>
      </c>
      <c r="N358" s="9">
        <f t="shared" si="31"/>
        <v>3082.5824902083004</v>
      </c>
      <c r="O358" s="9">
        <f t="shared" si="31"/>
        <v>4890.6031608862831</v>
      </c>
      <c r="P358" s="9">
        <f t="shared" si="31"/>
        <v>616.06712646477536</v>
      </c>
      <c r="Q358" s="9">
        <f t="shared" si="31"/>
        <v>52.964474678716556</v>
      </c>
      <c r="R358" s="9">
        <f t="shared" si="29"/>
        <v>11164465.254050838</v>
      </c>
      <c r="S358" s="9">
        <f t="shared" si="29"/>
        <v>35484.06497618393</v>
      </c>
      <c r="T358" s="9">
        <f t="shared" si="29"/>
        <v>50867.03160495474</v>
      </c>
      <c r="U358" s="9">
        <f t="shared" si="29"/>
        <v>107377.30782481923</v>
      </c>
      <c r="V358" s="9">
        <f t="shared" si="29"/>
        <v>493557.18487238139</v>
      </c>
      <c r="W358" s="9">
        <f t="shared" si="29"/>
        <v>15030.965746828289</v>
      </c>
      <c r="X358" s="9">
        <f t="shared" si="29"/>
        <v>323.90511967868952</v>
      </c>
      <c r="Y358" s="9">
        <f t="shared" si="29"/>
        <v>330667.15616605605</v>
      </c>
      <c r="Z358" s="9">
        <f t="shared" si="29"/>
        <v>10710.37134914825</v>
      </c>
      <c r="AA358" s="20"/>
      <c r="AB358" s="9">
        <v>1641177.4065193841</v>
      </c>
      <c r="AC358" s="9">
        <v>19.767999991631221</v>
      </c>
      <c r="AD358" s="9">
        <v>1.9803014226813066E-2</v>
      </c>
      <c r="AE358" s="9">
        <v>157750.37223392748</v>
      </c>
      <c r="AF358" s="9">
        <v>2621363.3396374686</v>
      </c>
      <c r="AG358" s="9">
        <v>1.5380145762666537</v>
      </c>
      <c r="AH358" s="9">
        <v>252254.12441055567</v>
      </c>
      <c r="AI358" s="9">
        <v>7884.8854854792398</v>
      </c>
      <c r="AJ358" s="9">
        <v>6424.1816041094316</v>
      </c>
      <c r="AK358" s="9">
        <v>8087.9105730208548</v>
      </c>
      <c r="AL358" s="9">
        <v>13089.538179684636</v>
      </c>
      <c r="AM358" s="9">
        <v>9144.888537341154</v>
      </c>
      <c r="AN358" s="9">
        <v>243.89729729621135</v>
      </c>
      <c r="AO358" s="9">
        <v>27526805.585655428</v>
      </c>
      <c r="AP358" s="9">
        <v>1509642.7879875172</v>
      </c>
      <c r="AQ358" s="9">
        <v>2137456.130766626</v>
      </c>
      <c r="AR358" s="9">
        <v>420443.01048983936</v>
      </c>
      <c r="AS358" s="9">
        <v>51908377.232594855</v>
      </c>
      <c r="AT358" s="9">
        <v>71573.676739287621</v>
      </c>
      <c r="AU358" s="9">
        <v>88280.381018950749</v>
      </c>
      <c r="AV358" s="9">
        <v>632315.81109610514</v>
      </c>
      <c r="AW358" s="9">
        <v>22207.421512351633</v>
      </c>
      <c r="AX358" s="20"/>
      <c r="AY358" s="9">
        <v>-294149.06390517234</v>
      </c>
      <c r="AZ358" s="9">
        <v>16.122762369356415</v>
      </c>
      <c r="BA358" s="9">
        <v>1.3423018788600617E-2</v>
      </c>
      <c r="BB358" s="9">
        <v>94170.219004694896</v>
      </c>
      <c r="BC358" s="9">
        <v>1158133.1173495087</v>
      </c>
      <c r="BD358" s="9">
        <v>0.92351093483335323</v>
      </c>
      <c r="BE358" s="9">
        <v>107992.64424483052</v>
      </c>
      <c r="BF358" s="9">
        <v>4919.2855643908761</v>
      </c>
      <c r="BG358" s="9">
        <v>3575.3073446995063</v>
      </c>
      <c r="BH358" s="9">
        <v>5005.3280828125544</v>
      </c>
      <c r="BI358" s="9">
        <v>8198.9350187983528</v>
      </c>
      <c r="BJ358" s="9">
        <v>8528.8214108763786</v>
      </c>
      <c r="BK358" s="9">
        <v>190.93282261749479</v>
      </c>
      <c r="BL358" s="9">
        <v>16362340.331604591</v>
      </c>
      <c r="BM358" s="9">
        <v>1474158.7230113333</v>
      </c>
      <c r="BN358" s="9">
        <v>2086589.0991616712</v>
      </c>
      <c r="BO358" s="9">
        <v>313065.70266502013</v>
      </c>
      <c r="BP358" s="9">
        <v>51414820.047722474</v>
      </c>
      <c r="BQ358" s="9">
        <v>56542.710992459331</v>
      </c>
      <c r="BR358" s="9">
        <v>87956.47589927206</v>
      </c>
      <c r="BS358" s="9">
        <v>301648.65493004909</v>
      </c>
      <c r="BT358" s="9">
        <v>11497.050163203383</v>
      </c>
      <c r="BU358" s="20"/>
    </row>
    <row r="359" spans="2:73" x14ac:dyDescent="0.2">
      <c r="B359" s="4" t="s">
        <v>56</v>
      </c>
      <c r="C359" s="12">
        <v>12</v>
      </c>
      <c r="D359" s="19"/>
      <c r="E359" s="9">
        <f t="shared" si="32"/>
        <v>2135895.6263027606</v>
      </c>
      <c r="F359" s="9">
        <f t="shared" si="32"/>
        <v>4.0215675285683261</v>
      </c>
      <c r="G359" s="9">
        <f t="shared" si="32"/>
        <v>7.0209019712452175E-3</v>
      </c>
      <c r="H359" s="9">
        <f t="shared" si="32"/>
        <v>69883.321127493677</v>
      </c>
      <c r="I359" s="9">
        <f t="shared" si="32"/>
        <v>1603816.0304746816</v>
      </c>
      <c r="J359" s="9">
        <f t="shared" si="32"/>
        <v>0.67347265947250889</v>
      </c>
      <c r="K359" s="9">
        <f t="shared" si="32"/>
        <v>157407.91304250981</v>
      </c>
      <c r="L359" s="9">
        <f t="shared" si="32"/>
        <v>3255.8543054007559</v>
      </c>
      <c r="M359" s="9">
        <f t="shared" si="31"/>
        <v>3132.3700301055496</v>
      </c>
      <c r="N359" s="9">
        <f t="shared" si="31"/>
        <v>3384.2456550755924</v>
      </c>
      <c r="O359" s="9">
        <f t="shared" si="31"/>
        <v>5391.7018857801304</v>
      </c>
      <c r="P359" s="9">
        <f t="shared" si="31"/>
        <v>686.19581283056687</v>
      </c>
      <c r="Q359" s="9">
        <f t="shared" si="31"/>
        <v>58.484321017639729</v>
      </c>
      <c r="R359" s="9">
        <f t="shared" si="29"/>
        <v>12421205.810453631</v>
      </c>
      <c r="S359" s="9">
        <f t="shared" si="29"/>
        <v>40970.293837764068</v>
      </c>
      <c r="T359" s="9">
        <f t="shared" si="29"/>
        <v>58734.065258824266</v>
      </c>
      <c r="U359" s="9">
        <f t="shared" si="29"/>
        <v>118242.70178625738</v>
      </c>
      <c r="V359" s="9">
        <f t="shared" si="29"/>
        <v>620345.06859949976</v>
      </c>
      <c r="W359" s="9">
        <f t="shared" si="29"/>
        <v>17517.659278199906</v>
      </c>
      <c r="X359" s="9">
        <f t="shared" si="29"/>
        <v>628.06843335118901</v>
      </c>
      <c r="Y359" s="9">
        <f t="shared" si="29"/>
        <v>362410.7132436189</v>
      </c>
      <c r="Z359" s="9">
        <f t="shared" si="29"/>
        <v>11751.854773949897</v>
      </c>
      <c r="AA359" s="20"/>
      <c r="AB359" s="9">
        <v>1815005.7384062086</v>
      </c>
      <c r="AC359" s="9">
        <v>21.61003556786623</v>
      </c>
      <c r="AD359" s="9">
        <v>2.1664195195173153E-2</v>
      </c>
      <c r="AE359" s="9">
        <v>172614.46913261537</v>
      </c>
      <c r="AF359" s="9">
        <v>2867233.976674146</v>
      </c>
      <c r="AG359" s="9">
        <v>1.680939133836167</v>
      </c>
      <c r="AH359" s="9">
        <v>275218.07040050672</v>
      </c>
      <c r="AI359" s="9">
        <v>8622.3476483726226</v>
      </c>
      <c r="AJ359" s="9">
        <v>7032.7053152322842</v>
      </c>
      <c r="AK359" s="9">
        <v>8844.6035635983808</v>
      </c>
      <c r="AL359" s="9">
        <v>14335.994633560145</v>
      </c>
      <c r="AM359" s="9">
        <v>9990.3646246957087</v>
      </c>
      <c r="AN359" s="9">
        <v>266.77467296399772</v>
      </c>
      <c r="AO359" s="9">
        <v>30271031.626749538</v>
      </c>
      <c r="AP359" s="9">
        <v>1649143.4462137634</v>
      </c>
      <c r="AQ359" s="9">
        <v>2335013.0825261003</v>
      </c>
      <c r="AR359" s="9">
        <v>459768.92287537002</v>
      </c>
      <c r="AS359" s="9">
        <v>56709239.666114904</v>
      </c>
      <c r="AT359" s="9">
        <v>79200.616724519161</v>
      </c>
      <c r="AU359" s="9">
        <v>96580.58759619348</v>
      </c>
      <c r="AV359" s="9">
        <v>691481.97316730884</v>
      </c>
      <c r="AW359" s="9">
        <v>24294.091315626316</v>
      </c>
      <c r="AX359" s="20"/>
      <c r="AY359" s="9">
        <v>-320889.88789655187</v>
      </c>
      <c r="AZ359" s="9">
        <v>17.588468039297904</v>
      </c>
      <c r="BA359" s="9">
        <v>1.4643293223927935E-2</v>
      </c>
      <c r="BB359" s="9">
        <v>102731.14800512169</v>
      </c>
      <c r="BC359" s="9">
        <v>1263417.9461994644</v>
      </c>
      <c r="BD359" s="9">
        <v>1.0074664743636581</v>
      </c>
      <c r="BE359" s="9">
        <v>117810.15735799693</v>
      </c>
      <c r="BF359" s="9">
        <v>5366.4933429718667</v>
      </c>
      <c r="BG359" s="9">
        <v>3900.3352851267346</v>
      </c>
      <c r="BH359" s="9">
        <v>5460.3579085227884</v>
      </c>
      <c r="BI359" s="9">
        <v>8944.2927477800149</v>
      </c>
      <c r="BJ359" s="9">
        <v>9304.1688118651418</v>
      </c>
      <c r="BK359" s="9">
        <v>208.29035194635799</v>
      </c>
      <c r="BL359" s="9">
        <v>17849825.816295907</v>
      </c>
      <c r="BM359" s="9">
        <v>1608173.1523759994</v>
      </c>
      <c r="BN359" s="9">
        <v>2276279.0172672761</v>
      </c>
      <c r="BO359" s="9">
        <v>341526.22108911263</v>
      </c>
      <c r="BP359" s="9">
        <v>56088894.597515404</v>
      </c>
      <c r="BQ359" s="9">
        <v>61682.957446319255</v>
      </c>
      <c r="BR359" s="9">
        <v>95952.519162842291</v>
      </c>
      <c r="BS359" s="9">
        <v>329071.25992368994</v>
      </c>
      <c r="BT359" s="9">
        <v>12542.236541676419</v>
      </c>
      <c r="BU359" s="20"/>
    </row>
    <row r="360" spans="2:73" x14ac:dyDescent="0.2">
      <c r="B360" s="4" t="s">
        <v>56</v>
      </c>
      <c r="C360" s="12">
        <v>13</v>
      </c>
      <c r="D360" s="19"/>
      <c r="E360" s="9">
        <f t="shared" si="32"/>
        <v>2336464.7821809566</v>
      </c>
      <c r="F360" s="9">
        <f t="shared" si="32"/>
        <v>4.3978974348618003</v>
      </c>
      <c r="G360" s="9">
        <f t="shared" si="32"/>
        <v>7.6618085042779241E-3</v>
      </c>
      <c r="H360" s="9">
        <f t="shared" si="32"/>
        <v>76186.48902575433</v>
      </c>
      <c r="I360" s="9">
        <f t="shared" si="32"/>
        <v>1744401.8386613987</v>
      </c>
      <c r="J360" s="9">
        <f t="shared" si="32"/>
        <v>0.73244167751171352</v>
      </c>
      <c r="K360" s="9">
        <f t="shared" si="32"/>
        <v>170554.34591929399</v>
      </c>
      <c r="L360" s="9">
        <f t="shared" si="32"/>
        <v>3546.1086897131327</v>
      </c>
      <c r="M360" s="9">
        <f t="shared" si="31"/>
        <v>3415.8658008011589</v>
      </c>
      <c r="N360" s="9">
        <f t="shared" si="31"/>
        <v>3685.9088199428716</v>
      </c>
      <c r="O360" s="9">
        <f t="shared" si="31"/>
        <v>5892.8006106739194</v>
      </c>
      <c r="P360" s="9">
        <f t="shared" si="31"/>
        <v>756.32449919633655</v>
      </c>
      <c r="Q360" s="9">
        <f t="shared" si="31"/>
        <v>64.004167356562391</v>
      </c>
      <c r="R360" s="9">
        <f t="shared" si="29"/>
        <v>13677946.366856344</v>
      </c>
      <c r="S360" s="9">
        <f t="shared" si="29"/>
        <v>46456.522699340479</v>
      </c>
      <c r="T360" s="9">
        <f t="shared" si="29"/>
        <v>66601.09891268611</v>
      </c>
      <c r="U360" s="9">
        <f t="shared" si="29"/>
        <v>129108.09574769443</v>
      </c>
      <c r="V360" s="9">
        <f t="shared" si="29"/>
        <v>747132.95232646912</v>
      </c>
      <c r="W360" s="9">
        <f t="shared" si="29"/>
        <v>20004.352809571312</v>
      </c>
      <c r="X360" s="9">
        <f t="shared" si="29"/>
        <v>932.23174702358665</v>
      </c>
      <c r="Y360" s="9">
        <f t="shared" si="29"/>
        <v>394154.27032118029</v>
      </c>
      <c r="Z360" s="9">
        <f t="shared" si="29"/>
        <v>12793.338198751489</v>
      </c>
      <c r="AA360" s="20"/>
      <c r="AB360" s="9">
        <v>1988834.0702930256</v>
      </c>
      <c r="AC360" s="9">
        <v>23.452071144101193</v>
      </c>
      <c r="AD360" s="9">
        <v>2.3525376163533195E-2</v>
      </c>
      <c r="AE360" s="9">
        <v>187478.56603130282</v>
      </c>
      <c r="AF360" s="9">
        <v>3113104.6137108174</v>
      </c>
      <c r="AG360" s="9">
        <v>1.8238636914056763</v>
      </c>
      <c r="AH360" s="9">
        <v>298182.01639045728</v>
      </c>
      <c r="AI360" s="9">
        <v>9359.8098112659845</v>
      </c>
      <c r="AJ360" s="9">
        <v>7641.2290263551222</v>
      </c>
      <c r="AK360" s="9">
        <v>9601.2965541758895</v>
      </c>
      <c r="AL360" s="9">
        <v>15582.451087435613</v>
      </c>
      <c r="AM360" s="9">
        <v>10835.840712050242</v>
      </c>
      <c r="AN360" s="9">
        <v>289.65204863178354</v>
      </c>
      <c r="AO360" s="9">
        <v>33015257.66784358</v>
      </c>
      <c r="AP360" s="9">
        <v>1788644.1044400062</v>
      </c>
      <c r="AQ360" s="9">
        <v>2532570.0342855691</v>
      </c>
      <c r="AR360" s="9">
        <v>499094.83526089968</v>
      </c>
      <c r="AS360" s="9">
        <v>61510102.099634841</v>
      </c>
      <c r="AT360" s="9">
        <v>86827.556709750497</v>
      </c>
      <c r="AU360" s="9">
        <v>104880.79417343602</v>
      </c>
      <c r="AV360" s="9">
        <v>750648.13523851102</v>
      </c>
      <c r="AW360" s="9">
        <v>26380.761118900944</v>
      </c>
      <c r="AX360" s="20"/>
      <c r="AY360" s="9">
        <v>-347630.71188793099</v>
      </c>
      <c r="AZ360" s="9">
        <v>19.054173709239393</v>
      </c>
      <c r="BA360" s="9">
        <v>1.586356765925527E-2</v>
      </c>
      <c r="BB360" s="9">
        <v>111292.07700554849</v>
      </c>
      <c r="BC360" s="9">
        <v>1368702.7750494187</v>
      </c>
      <c r="BD360" s="9">
        <v>1.0914220138939628</v>
      </c>
      <c r="BE360" s="9">
        <v>127627.67047116329</v>
      </c>
      <c r="BF360" s="9">
        <v>5813.7011215528519</v>
      </c>
      <c r="BG360" s="9">
        <v>4225.3632255539633</v>
      </c>
      <c r="BH360" s="9">
        <v>5915.3877342330179</v>
      </c>
      <c r="BI360" s="9">
        <v>9689.6504767616934</v>
      </c>
      <c r="BJ360" s="9">
        <v>10079.516212853905</v>
      </c>
      <c r="BK360" s="9">
        <v>225.64788127522115</v>
      </c>
      <c r="BL360" s="9">
        <v>19337311.300987236</v>
      </c>
      <c r="BM360" s="9">
        <v>1742187.5817406657</v>
      </c>
      <c r="BN360" s="9">
        <v>2465968.935372883</v>
      </c>
      <c r="BO360" s="9">
        <v>369986.73951320525</v>
      </c>
      <c r="BP360" s="9">
        <v>60762969.147308372</v>
      </c>
      <c r="BQ360" s="9">
        <v>66823.203900179185</v>
      </c>
      <c r="BR360" s="9">
        <v>103948.56242641243</v>
      </c>
      <c r="BS360" s="9">
        <v>356493.86491733073</v>
      </c>
      <c r="BT360" s="9">
        <v>13587.422920149455</v>
      </c>
      <c r="BU360" s="20"/>
    </row>
    <row r="361" spans="2:73" x14ac:dyDescent="0.2">
      <c r="B361" s="4" t="s">
        <v>56</v>
      </c>
      <c r="C361" s="12">
        <v>14</v>
      </c>
      <c r="D361" s="19"/>
      <c r="E361" s="9">
        <f t="shared" si="32"/>
        <v>2605624.8859669408</v>
      </c>
      <c r="F361" s="9">
        <f t="shared" si="32"/>
        <v>4.7867167329963856</v>
      </c>
      <c r="G361" s="9">
        <f t="shared" si="32"/>
        <v>8.3164127824527541E-3</v>
      </c>
      <c r="H361" s="9">
        <f t="shared" si="32"/>
        <v>82664.266652075952</v>
      </c>
      <c r="I361" s="9">
        <f t="shared" si="32"/>
        <v>1887291.4880371299</v>
      </c>
      <c r="J361" s="9">
        <f t="shared" si="32"/>
        <v>0.79222982421792687</v>
      </c>
      <c r="K361" s="9">
        <f t="shared" si="32"/>
        <v>183727.47735626163</v>
      </c>
      <c r="L361" s="9">
        <f t="shared" si="32"/>
        <v>3839.9785479675547</v>
      </c>
      <c r="M361" s="9">
        <f t="shared" si="31"/>
        <v>3706.5023182898094</v>
      </c>
      <c r="N361" s="9">
        <f t="shared" si="31"/>
        <v>3991.4243845881929</v>
      </c>
      <c r="O361" s="9">
        <f t="shared" si="31"/>
        <v>6404.104999576819</v>
      </c>
      <c r="P361" s="9">
        <f t="shared" si="31"/>
        <v>830.3250641356608</v>
      </c>
      <c r="Q361" s="9">
        <f t="shared" si="31"/>
        <v>69.651796137246521</v>
      </c>
      <c r="R361" s="9">
        <f t="shared" si="29"/>
        <v>14956422.579529237</v>
      </c>
      <c r="S361" s="9">
        <f t="shared" si="29"/>
        <v>52489.154210724402</v>
      </c>
      <c r="T361" s="9">
        <f t="shared" si="29"/>
        <v>75254.00170196034</v>
      </c>
      <c r="U361" s="9">
        <f t="shared" si="29"/>
        <v>140452.03330063348</v>
      </c>
      <c r="V361" s="9">
        <f t="shared" si="29"/>
        <v>892408.22803277522</v>
      </c>
      <c r="W361" s="9">
        <f t="shared" si="29"/>
        <v>22599.623711233231</v>
      </c>
      <c r="X361" s="9">
        <f t="shared" si="29"/>
        <v>1357.448710576442</v>
      </c>
      <c r="Y361" s="9">
        <f t="shared" si="29"/>
        <v>426447.53226755565</v>
      </c>
      <c r="Z361" s="9">
        <f t="shared" si="29"/>
        <v>13858.511244608213</v>
      </c>
      <c r="AA361" s="20"/>
      <c r="AB361" s="9">
        <v>2231253.3500876301</v>
      </c>
      <c r="AC361" s="9">
        <v>25.306596112177274</v>
      </c>
      <c r="AD361" s="9">
        <v>2.5400254877035351E-2</v>
      </c>
      <c r="AE361" s="9">
        <v>202517.27265805128</v>
      </c>
      <c r="AF361" s="9">
        <v>3361279.091936504</v>
      </c>
      <c r="AG361" s="9">
        <v>1.9676073776421945</v>
      </c>
      <c r="AH361" s="9">
        <v>321172.66094059125</v>
      </c>
      <c r="AI361" s="9">
        <v>10100.887448101394</v>
      </c>
      <c r="AJ361" s="9">
        <v>8256.8934842710005</v>
      </c>
      <c r="AK361" s="9">
        <v>10361.841944531447</v>
      </c>
      <c r="AL361" s="9">
        <v>16839.113205320169</v>
      </c>
      <c r="AM361" s="9">
        <v>11685.188677978327</v>
      </c>
      <c r="AN361" s="9">
        <v>312.65720674133075</v>
      </c>
      <c r="AO361" s="9">
        <v>35781219.365207799</v>
      </c>
      <c r="AP361" s="9">
        <v>1928691.1653160576</v>
      </c>
      <c r="AQ361" s="9">
        <v>2730912.8551804502</v>
      </c>
      <c r="AR361" s="9">
        <v>538899.2912379317</v>
      </c>
      <c r="AS361" s="9">
        <v>66329451.92513407</v>
      </c>
      <c r="AT361" s="9">
        <v>94563.074065272391</v>
      </c>
      <c r="AU361" s="9">
        <v>113302.05440055909</v>
      </c>
      <c r="AV361" s="9">
        <v>810364.0021785273</v>
      </c>
      <c r="AW361" s="9">
        <v>28491.1205432307</v>
      </c>
      <c r="AX361" s="20"/>
      <c r="AY361" s="9">
        <v>-374371.53587931045</v>
      </c>
      <c r="AZ361" s="9">
        <v>20.519879379180889</v>
      </c>
      <c r="BA361" s="9">
        <v>1.7083842094582597E-2</v>
      </c>
      <c r="BB361" s="9">
        <v>119853.00600597533</v>
      </c>
      <c r="BC361" s="9">
        <v>1473987.6038993741</v>
      </c>
      <c r="BD361" s="9">
        <v>1.1753775534242676</v>
      </c>
      <c r="BE361" s="9">
        <v>137445.18358432961</v>
      </c>
      <c r="BF361" s="9">
        <v>6260.9089001338389</v>
      </c>
      <c r="BG361" s="9">
        <v>4550.3911659811911</v>
      </c>
      <c r="BH361" s="9">
        <v>6370.4175599432538</v>
      </c>
      <c r="BI361" s="9">
        <v>10435.00820574335</v>
      </c>
      <c r="BJ361" s="9">
        <v>10854.863613842666</v>
      </c>
      <c r="BK361" s="9">
        <v>243.00541060408423</v>
      </c>
      <c r="BL361" s="9">
        <v>20824796.785678562</v>
      </c>
      <c r="BM361" s="9">
        <v>1876202.0111053332</v>
      </c>
      <c r="BN361" s="9">
        <v>2655658.8534784899</v>
      </c>
      <c r="BO361" s="9">
        <v>398447.25793729821</v>
      </c>
      <c r="BP361" s="9">
        <v>65437043.697101295</v>
      </c>
      <c r="BQ361" s="9">
        <v>71963.45035403916</v>
      </c>
      <c r="BR361" s="9">
        <v>111944.60568998265</v>
      </c>
      <c r="BS361" s="9">
        <v>383916.46991097165</v>
      </c>
      <c r="BT361" s="9">
        <v>14632.609298622487</v>
      </c>
      <c r="BU361" s="20"/>
    </row>
    <row r="362" spans="2:73" x14ac:dyDescent="0.2">
      <c r="B362" s="4" t="s">
        <v>56</v>
      </c>
      <c r="C362" s="12">
        <v>15</v>
      </c>
      <c r="D362" s="19"/>
      <c r="E362" s="9">
        <f t="shared" si="32"/>
        <v>2806194.0418451475</v>
      </c>
      <c r="F362" s="9">
        <f t="shared" si="32"/>
        <v>5.1630466392899343</v>
      </c>
      <c r="G362" s="9">
        <f t="shared" si="32"/>
        <v>8.9573193154855388E-3</v>
      </c>
      <c r="H362" s="9">
        <f t="shared" si="32"/>
        <v>88967.434550337304</v>
      </c>
      <c r="I362" s="9">
        <f t="shared" si="32"/>
        <v>2027877.2962238581</v>
      </c>
      <c r="J362" s="9">
        <f t="shared" si="32"/>
        <v>0.85119884225713771</v>
      </c>
      <c r="K362" s="9">
        <f t="shared" si="32"/>
        <v>196873.91023304668</v>
      </c>
      <c r="L362" s="9">
        <f t="shared" ref="L362:X423" si="33">AI362-BF362</f>
        <v>4130.2329322799587</v>
      </c>
      <c r="M362" s="9">
        <f t="shared" si="31"/>
        <v>3989.998088985446</v>
      </c>
      <c r="N362" s="9">
        <f t="shared" si="31"/>
        <v>4293.0875494555075</v>
      </c>
      <c r="O362" s="9">
        <f t="shared" si="31"/>
        <v>6905.2037244706771</v>
      </c>
      <c r="P362" s="9">
        <f t="shared" si="31"/>
        <v>900.45375050147049</v>
      </c>
      <c r="Q362" s="9">
        <f t="shared" si="31"/>
        <v>75.171642476170007</v>
      </c>
      <c r="R362" s="9">
        <f t="shared" si="29"/>
        <v>16213163.13593208</v>
      </c>
      <c r="S362" s="9">
        <f t="shared" si="29"/>
        <v>57975.383072306868</v>
      </c>
      <c r="T362" s="9">
        <f t="shared" si="29"/>
        <v>83121.035355831962</v>
      </c>
      <c r="U362" s="9">
        <f t="shared" si="29"/>
        <v>151317.42726207228</v>
      </c>
      <c r="V362" s="9">
        <f t="shared" si="29"/>
        <v>1019196.1117599308</v>
      </c>
      <c r="W362" s="9">
        <f t="shared" si="29"/>
        <v>25086.317242605001</v>
      </c>
      <c r="X362" s="9">
        <f t="shared" si="29"/>
        <v>1661.6120242492034</v>
      </c>
      <c r="Y362" s="9">
        <f t="shared" si="29"/>
        <v>458191.08934511966</v>
      </c>
      <c r="Z362" s="9">
        <f t="shared" si="29"/>
        <v>14899.994669409902</v>
      </c>
      <c r="AA362" s="20"/>
      <c r="AB362" s="9">
        <v>2405081.681974458</v>
      </c>
      <c r="AC362" s="9">
        <v>27.148631688412308</v>
      </c>
      <c r="AD362" s="9">
        <v>2.7261435845395469E-2</v>
      </c>
      <c r="AE362" s="9">
        <v>217381.3695567394</v>
      </c>
      <c r="AF362" s="9">
        <v>3607149.7289731875</v>
      </c>
      <c r="AG362" s="9">
        <v>2.1105319352117107</v>
      </c>
      <c r="AH362" s="9">
        <v>344136.60693054274</v>
      </c>
      <c r="AI362" s="9">
        <v>10838.349610994788</v>
      </c>
      <c r="AJ362" s="9">
        <v>8865.4171953938639</v>
      </c>
      <c r="AK362" s="9">
        <v>11118.534935108988</v>
      </c>
      <c r="AL362" s="9">
        <v>18085.569659195695</v>
      </c>
      <c r="AM362" s="9">
        <v>12530.664765332898</v>
      </c>
      <c r="AN362" s="9">
        <v>335.53458240911743</v>
      </c>
      <c r="AO362" s="9">
        <v>38525445.40630196</v>
      </c>
      <c r="AP362" s="9">
        <v>2068191.8235423062</v>
      </c>
      <c r="AQ362" s="9">
        <v>2928469.8069399283</v>
      </c>
      <c r="AR362" s="9">
        <v>578225.20362346305</v>
      </c>
      <c r="AS362" s="9">
        <v>71130314.358654201</v>
      </c>
      <c r="AT362" s="9">
        <v>102190.01405050408</v>
      </c>
      <c r="AU362" s="9">
        <v>121602.26097780197</v>
      </c>
      <c r="AV362" s="9">
        <v>869530.16424973204</v>
      </c>
      <c r="AW362" s="9">
        <v>30577.790346505422</v>
      </c>
      <c r="AX362" s="20"/>
      <c r="AY362" s="9">
        <v>-401112.35987068963</v>
      </c>
      <c r="AZ362" s="9">
        <v>21.985585049122374</v>
      </c>
      <c r="BA362" s="9">
        <v>1.8304116529909931E-2</v>
      </c>
      <c r="BB362" s="9">
        <v>128413.9350064021</v>
      </c>
      <c r="BC362" s="9">
        <v>1579272.4327493294</v>
      </c>
      <c r="BD362" s="9">
        <v>1.259333092954573</v>
      </c>
      <c r="BE362" s="9">
        <v>147262.69669749605</v>
      </c>
      <c r="BF362" s="9">
        <v>6708.1166787148295</v>
      </c>
      <c r="BG362" s="9">
        <v>4875.419106408418</v>
      </c>
      <c r="BH362" s="9">
        <v>6825.4473856534805</v>
      </c>
      <c r="BI362" s="9">
        <v>11180.365934725018</v>
      </c>
      <c r="BJ362" s="9">
        <v>11630.211014831428</v>
      </c>
      <c r="BK362" s="9">
        <v>260.36293993294743</v>
      </c>
      <c r="BL362" s="9">
        <v>22312282.27036988</v>
      </c>
      <c r="BM362" s="9">
        <v>2010216.4404699993</v>
      </c>
      <c r="BN362" s="9">
        <v>2845348.7715840964</v>
      </c>
      <c r="BO362" s="9">
        <v>426907.77636139077</v>
      </c>
      <c r="BP362" s="9">
        <v>70111118.24689427</v>
      </c>
      <c r="BQ362" s="9">
        <v>77103.696807899076</v>
      </c>
      <c r="BR362" s="9">
        <v>119940.64895355277</v>
      </c>
      <c r="BS362" s="9">
        <v>411339.07490461238</v>
      </c>
      <c r="BT362" s="9">
        <v>15677.795677095521</v>
      </c>
      <c r="BU362" s="20"/>
    </row>
    <row r="363" spans="2:73" x14ac:dyDescent="0.2">
      <c r="B363" s="4" t="s">
        <v>56</v>
      </c>
      <c r="C363" s="12">
        <v>16</v>
      </c>
      <c r="D363" s="19"/>
      <c r="E363" s="9">
        <f t="shared" ref="E363:K399" si="34">AB363-AY363</f>
        <v>3041058.6716772337</v>
      </c>
      <c r="F363" s="9">
        <f t="shared" si="34"/>
        <v>5.539397530924429</v>
      </c>
      <c r="G363" s="9">
        <f t="shared" si="34"/>
        <v>9.5982552556602707E-3</v>
      </c>
      <c r="H363" s="9">
        <f t="shared" si="34"/>
        <v>95270.837941658217</v>
      </c>
      <c r="I363" s="9">
        <f t="shared" si="34"/>
        <v>2168466.5760245761</v>
      </c>
      <c r="J363" s="9">
        <f t="shared" si="34"/>
        <v>0.91016932321334387</v>
      </c>
      <c r="K363" s="9">
        <f t="shared" si="34"/>
        <v>210020.35257001311</v>
      </c>
      <c r="L363" s="9">
        <f t="shared" si="33"/>
        <v>4420.4975980343415</v>
      </c>
      <c r="M363" s="9">
        <f t="shared" si="31"/>
        <v>4273.5052032240656</v>
      </c>
      <c r="N363" s="9">
        <f t="shared" si="31"/>
        <v>4594.761350600792</v>
      </c>
      <c r="O363" s="9">
        <f t="shared" si="31"/>
        <v>7406.3304786234912</v>
      </c>
      <c r="P363" s="9">
        <f t="shared" si="31"/>
        <v>970.58904669076037</v>
      </c>
      <c r="Q363" s="9">
        <f t="shared" si="31"/>
        <v>80.691838381852961</v>
      </c>
      <c r="R363" s="9">
        <f t="shared" si="29"/>
        <v>17470030.231604829</v>
      </c>
      <c r="S363" s="9">
        <f t="shared" si="29"/>
        <v>63462.691883685067</v>
      </c>
      <c r="T363" s="9">
        <f t="shared" si="29"/>
        <v>90989.617695097812</v>
      </c>
      <c r="U363" s="9">
        <f t="shared" si="29"/>
        <v>162183.28504000977</v>
      </c>
      <c r="V363" s="9">
        <f t="shared" si="29"/>
        <v>1146023.5284660012</v>
      </c>
      <c r="W363" s="9">
        <f t="shared" si="29"/>
        <v>27573.594684266529</v>
      </c>
      <c r="X363" s="9">
        <f t="shared" si="29"/>
        <v>1965.8901853016141</v>
      </c>
      <c r="Y363" s="9">
        <f t="shared" si="29"/>
        <v>489935.40756649169</v>
      </c>
      <c r="Z363" s="9">
        <f t="shared" si="29"/>
        <v>15941.508302766535</v>
      </c>
      <c r="AA363" s="20"/>
      <c r="AB363" s="9">
        <v>2613205.487815165</v>
      </c>
      <c r="AC363" s="9">
        <v>28.990688249988299</v>
      </c>
      <c r="AD363" s="9">
        <v>2.9122646220897531E-2</v>
      </c>
      <c r="AE363" s="9">
        <v>232245.70194848708</v>
      </c>
      <c r="AF363" s="9">
        <v>3853023.8376238607</v>
      </c>
      <c r="AG363" s="9">
        <v>2.2534579556982215</v>
      </c>
      <c r="AH363" s="9">
        <v>367100.56238067552</v>
      </c>
      <c r="AI363" s="9">
        <v>11575.82205533016</v>
      </c>
      <c r="AJ363" s="9">
        <v>9473.9522500597104</v>
      </c>
      <c r="AK363" s="9">
        <v>11875.238561964507</v>
      </c>
      <c r="AL363" s="9">
        <v>19332.05414233018</v>
      </c>
      <c r="AM363" s="9">
        <v>13376.147462510944</v>
      </c>
      <c r="AN363" s="9">
        <v>358.41230764366355</v>
      </c>
      <c r="AO363" s="9">
        <v>41269797.986666039</v>
      </c>
      <c r="AP363" s="9">
        <v>2207693.5617183507</v>
      </c>
      <c r="AQ363" s="9">
        <v>3126028.3073847992</v>
      </c>
      <c r="AR363" s="9">
        <v>617551.57982549327</v>
      </c>
      <c r="AS363" s="9">
        <v>75931216.325153172</v>
      </c>
      <c r="AT363" s="9">
        <v>109817.53794602552</v>
      </c>
      <c r="AU363" s="9">
        <v>129902.5824024246</v>
      </c>
      <c r="AV363" s="9">
        <v>928697.08746474469</v>
      </c>
      <c r="AW363" s="9">
        <v>32664.490358335079</v>
      </c>
      <c r="AX363" s="20"/>
      <c r="AY363" s="9">
        <v>-427853.18386206892</v>
      </c>
      <c r="AZ363" s="9">
        <v>23.45129071906387</v>
      </c>
      <c r="BA363" s="9">
        <v>1.9524390965237261E-2</v>
      </c>
      <c r="BB363" s="9">
        <v>136974.86400682887</v>
      </c>
      <c r="BC363" s="9">
        <v>1684557.2615992848</v>
      </c>
      <c r="BD363" s="9">
        <v>1.3432886324848776</v>
      </c>
      <c r="BE363" s="9">
        <v>157080.2098106624</v>
      </c>
      <c r="BF363" s="9">
        <v>7155.3244572958183</v>
      </c>
      <c r="BG363" s="9">
        <v>5200.4470468356449</v>
      </c>
      <c r="BH363" s="9">
        <v>7280.4772113637146</v>
      </c>
      <c r="BI363" s="9">
        <v>11925.723663706689</v>
      </c>
      <c r="BJ363" s="9">
        <v>12405.558415820184</v>
      </c>
      <c r="BK363" s="9">
        <v>277.72046926181059</v>
      </c>
      <c r="BL363" s="9">
        <v>23799767.755061209</v>
      </c>
      <c r="BM363" s="9">
        <v>2144230.8698346657</v>
      </c>
      <c r="BN363" s="9">
        <v>3035038.6896897014</v>
      </c>
      <c r="BO363" s="9">
        <v>455368.29478548351</v>
      </c>
      <c r="BP363" s="9">
        <v>74785192.796687171</v>
      </c>
      <c r="BQ363" s="9">
        <v>82243.943261758992</v>
      </c>
      <c r="BR363" s="9">
        <v>127936.69221712298</v>
      </c>
      <c r="BS363" s="9">
        <v>438761.679898253</v>
      </c>
      <c r="BT363" s="9">
        <v>16722.982055568544</v>
      </c>
      <c r="BU363" s="20"/>
    </row>
    <row r="364" spans="2:73" x14ac:dyDescent="0.2">
      <c r="B364" s="4" t="s">
        <v>56</v>
      </c>
      <c r="C364" s="12">
        <v>17</v>
      </c>
      <c r="D364" s="19"/>
      <c r="E364" s="9">
        <f t="shared" si="34"/>
        <v>3241627.8275554385</v>
      </c>
      <c r="F364" s="9">
        <f t="shared" si="34"/>
        <v>5.91572743721796</v>
      </c>
      <c r="G364" s="9">
        <f t="shared" si="34"/>
        <v>1.0239161788693055E-2</v>
      </c>
      <c r="H364" s="9">
        <f t="shared" si="34"/>
        <v>101574.00583991935</v>
      </c>
      <c r="I364" s="9">
        <f t="shared" si="34"/>
        <v>2309052.3842112999</v>
      </c>
      <c r="J364" s="9">
        <f t="shared" si="34"/>
        <v>0.9691383412525536</v>
      </c>
      <c r="K364" s="9">
        <f t="shared" si="34"/>
        <v>223166.78544679793</v>
      </c>
      <c r="L364" s="9">
        <f t="shared" si="33"/>
        <v>4710.7519823467364</v>
      </c>
      <c r="M364" s="9">
        <f t="shared" si="31"/>
        <v>4557.0009739196921</v>
      </c>
      <c r="N364" s="9">
        <f t="shared" si="31"/>
        <v>4896.4245154680939</v>
      </c>
      <c r="O364" s="9">
        <f t="shared" si="31"/>
        <v>7907.4292035173403</v>
      </c>
      <c r="P364" s="9">
        <f t="shared" si="31"/>
        <v>1040.7177330565482</v>
      </c>
      <c r="Q364" s="9">
        <f t="shared" si="31"/>
        <v>86.211684720776191</v>
      </c>
      <c r="R364" s="9">
        <f t="shared" si="29"/>
        <v>18726770.788007624</v>
      </c>
      <c r="S364" s="9">
        <f t="shared" si="29"/>
        <v>68948.920745265204</v>
      </c>
      <c r="T364" s="9">
        <f t="shared" si="29"/>
        <v>98856.651348964777</v>
      </c>
      <c r="U364" s="9">
        <f t="shared" si="29"/>
        <v>173048.67900144751</v>
      </c>
      <c r="V364" s="9">
        <f t="shared" si="29"/>
        <v>1272811.4121931344</v>
      </c>
      <c r="W364" s="9">
        <f t="shared" si="29"/>
        <v>30060.288215638153</v>
      </c>
      <c r="X364" s="9">
        <f t="shared" si="29"/>
        <v>2270.0534989741573</v>
      </c>
      <c r="Y364" s="9">
        <f t="shared" si="29"/>
        <v>521678.96464405482</v>
      </c>
      <c r="Z364" s="9">
        <f t="shared" si="29"/>
        <v>16982.991727568169</v>
      </c>
      <c r="AA364" s="20"/>
      <c r="AB364" s="9">
        <v>2787033.8197019901</v>
      </c>
      <c r="AC364" s="9">
        <v>30.832723826223315</v>
      </c>
      <c r="AD364" s="9">
        <v>3.0983827189257629E-2</v>
      </c>
      <c r="AE364" s="9">
        <v>247109.79884717497</v>
      </c>
      <c r="AF364" s="9">
        <v>4098894.4746605391</v>
      </c>
      <c r="AG364" s="9">
        <v>2.3963825132677354</v>
      </c>
      <c r="AH364" s="9">
        <v>390064.50837062678</v>
      </c>
      <c r="AI364" s="9">
        <v>12313.284218223544</v>
      </c>
      <c r="AJ364" s="9">
        <v>10082.475961182567</v>
      </c>
      <c r="AK364" s="9">
        <v>12631.931552542039</v>
      </c>
      <c r="AL364" s="9">
        <v>20578.510596205695</v>
      </c>
      <c r="AM364" s="9">
        <v>14221.623549865499</v>
      </c>
      <c r="AN364" s="9">
        <v>381.28968331144995</v>
      </c>
      <c r="AO364" s="9">
        <v>44014024.027760163</v>
      </c>
      <c r="AP364" s="9">
        <v>2347194.2199445972</v>
      </c>
      <c r="AQ364" s="9">
        <v>3323585.2591442736</v>
      </c>
      <c r="AR364" s="9">
        <v>656877.49221102381</v>
      </c>
      <c r="AS364" s="9">
        <v>80732078.758673251</v>
      </c>
      <c r="AT364" s="9">
        <v>117444.47793125713</v>
      </c>
      <c r="AU364" s="9">
        <v>138202.78897966738</v>
      </c>
      <c r="AV364" s="9">
        <v>987863.24953594897</v>
      </c>
      <c r="AW364" s="9">
        <v>34751.160161609761</v>
      </c>
      <c r="AX364" s="20"/>
      <c r="AY364" s="9">
        <v>-454594.00785344839</v>
      </c>
      <c r="AZ364" s="9">
        <v>24.916996389005355</v>
      </c>
      <c r="BA364" s="9">
        <v>2.0744665400564574E-2</v>
      </c>
      <c r="BB364" s="9">
        <v>145535.79300725562</v>
      </c>
      <c r="BC364" s="9">
        <v>1789842.0904492394</v>
      </c>
      <c r="BD364" s="9">
        <v>1.4272441720151818</v>
      </c>
      <c r="BE364" s="9">
        <v>166897.72292382884</v>
      </c>
      <c r="BF364" s="9">
        <v>7602.5322358768071</v>
      </c>
      <c r="BG364" s="9">
        <v>5525.4749872628745</v>
      </c>
      <c r="BH364" s="9">
        <v>7735.507037073945</v>
      </c>
      <c r="BI364" s="9">
        <v>12671.081392688355</v>
      </c>
      <c r="BJ364" s="9">
        <v>13180.90581680895</v>
      </c>
      <c r="BK364" s="9">
        <v>295.07799859067376</v>
      </c>
      <c r="BL364" s="9">
        <v>25287253.239752539</v>
      </c>
      <c r="BM364" s="9">
        <v>2278245.299199332</v>
      </c>
      <c r="BN364" s="9">
        <v>3224728.6077953088</v>
      </c>
      <c r="BO364" s="9">
        <v>483828.8132095763</v>
      </c>
      <c r="BP364" s="9">
        <v>79459267.346480116</v>
      </c>
      <c r="BQ364" s="9">
        <v>87384.189715618981</v>
      </c>
      <c r="BR364" s="9">
        <v>135932.73548069323</v>
      </c>
      <c r="BS364" s="9">
        <v>466184.28489189415</v>
      </c>
      <c r="BT364" s="9">
        <v>17768.168434041592</v>
      </c>
      <c r="BU364" s="20"/>
    </row>
    <row r="365" spans="2:73" x14ac:dyDescent="0.2">
      <c r="B365" s="4" t="s">
        <v>56</v>
      </c>
      <c r="C365" s="12">
        <v>18</v>
      </c>
      <c r="D365" s="19"/>
      <c r="E365" s="9">
        <f t="shared" si="34"/>
        <v>3476386.0896387994</v>
      </c>
      <c r="F365" s="9">
        <f t="shared" si="34"/>
        <v>6.2603395443125507</v>
      </c>
      <c r="G365" s="9">
        <f t="shared" si="34"/>
        <v>1.0820477846942889E-2</v>
      </c>
      <c r="H365" s="9">
        <f t="shared" si="34"/>
        <v>107536.36039960515</v>
      </c>
      <c r="I365" s="9">
        <f t="shared" si="34"/>
        <v>2435955.6745333443</v>
      </c>
      <c r="J365" s="9">
        <f t="shared" si="34"/>
        <v>1.0226056024741754</v>
      </c>
      <c r="K365" s="9">
        <f t="shared" si="34"/>
        <v>234740.89101740948</v>
      </c>
      <c r="L365" s="9">
        <f t="shared" si="33"/>
        <v>4976.983319212608</v>
      </c>
      <c r="M365" s="9">
        <f t="shared" si="31"/>
        <v>4813.8368961874412</v>
      </c>
      <c r="N365" s="9">
        <f t="shared" si="31"/>
        <v>5173.127699367561</v>
      </c>
      <c r="O365" s="9">
        <f t="shared" si="31"/>
        <v>8360.660306216836</v>
      </c>
      <c r="P365" s="9">
        <f t="shared" si="31"/>
        <v>1105.5737360569765</v>
      </c>
      <c r="Q365" s="9">
        <f t="shared" si="31"/>
        <v>91.159706728903757</v>
      </c>
      <c r="R365" s="9">
        <f t="shared" si="29"/>
        <v>19853078.302316692</v>
      </c>
      <c r="S365" s="9">
        <f t="shared" si="29"/>
        <v>74330.737283654045</v>
      </c>
      <c r="T365" s="9">
        <f t="shared" si="29"/>
        <v>106575.8973925449</v>
      </c>
      <c r="U365" s="9">
        <f t="shared" si="29"/>
        <v>183037.06475877052</v>
      </c>
      <c r="V365" s="9">
        <f t="shared" si="29"/>
        <v>1403603.1637104601</v>
      </c>
      <c r="W365" s="9">
        <f t="shared" si="29"/>
        <v>32391.004494549677</v>
      </c>
      <c r="X365" s="9">
        <f t="shared" si="29"/>
        <v>2648.7217854683404</v>
      </c>
      <c r="Y365" s="9">
        <f t="shared" si="29"/>
        <v>550587.22669747763</v>
      </c>
      <c r="Z365" s="9">
        <f t="shared" si="29"/>
        <v>17919.745635508567</v>
      </c>
      <c r="AA365" s="20"/>
      <c r="AB365" s="9">
        <v>2995051.2577939718</v>
      </c>
      <c r="AC365" s="9">
        <v>32.643041603259405</v>
      </c>
      <c r="AD365" s="9">
        <v>3.2785417682834793E-2</v>
      </c>
      <c r="AE365" s="9">
        <v>261633.08240728767</v>
      </c>
      <c r="AF365" s="9">
        <v>4331082.5938325394</v>
      </c>
      <c r="AG365" s="9">
        <v>2.5338053140196624</v>
      </c>
      <c r="AH365" s="9">
        <v>411456.12705440476</v>
      </c>
      <c r="AI365" s="9">
        <v>13026.723333670405</v>
      </c>
      <c r="AJ365" s="9">
        <v>10664.339823877541</v>
      </c>
      <c r="AK365" s="9">
        <v>13363.66456215174</v>
      </c>
      <c r="AL365" s="9">
        <v>21777.099427886857</v>
      </c>
      <c r="AM365" s="9">
        <v>15061.826953854685</v>
      </c>
      <c r="AN365" s="9">
        <v>403.59523464844057</v>
      </c>
      <c r="AO365" s="9">
        <v>46627817.026760556</v>
      </c>
      <c r="AP365" s="9">
        <v>2486590.4658476529</v>
      </c>
      <c r="AQ365" s="9">
        <v>3520994.4232934583</v>
      </c>
      <c r="AR365" s="9">
        <v>695326.39639243938</v>
      </c>
      <c r="AS365" s="9">
        <v>85536945.059983537</v>
      </c>
      <c r="AT365" s="9">
        <v>124915.44066402856</v>
      </c>
      <c r="AU365" s="9">
        <v>146577.50052973165</v>
      </c>
      <c r="AV365" s="9">
        <v>1044194.1165830124</v>
      </c>
      <c r="AW365" s="9">
        <v>36733.100448023179</v>
      </c>
      <c r="AX365" s="20"/>
      <c r="AY365" s="9">
        <v>-481334.83184482751</v>
      </c>
      <c r="AZ365" s="9">
        <v>26.382702058946855</v>
      </c>
      <c r="BA365" s="9">
        <v>2.1964939835891904E-2</v>
      </c>
      <c r="BB365" s="9">
        <v>154096.72200768252</v>
      </c>
      <c r="BC365" s="9">
        <v>1895126.9192991951</v>
      </c>
      <c r="BD365" s="9">
        <v>1.5111997115454869</v>
      </c>
      <c r="BE365" s="9">
        <v>176715.23603699528</v>
      </c>
      <c r="BF365" s="9">
        <v>8049.7400144577969</v>
      </c>
      <c r="BG365" s="9">
        <v>5850.5029276900996</v>
      </c>
      <c r="BH365" s="9">
        <v>8190.536862784179</v>
      </c>
      <c r="BI365" s="9">
        <v>13416.439121670021</v>
      </c>
      <c r="BJ365" s="9">
        <v>13956.253217797708</v>
      </c>
      <c r="BK365" s="9">
        <v>312.43552791953681</v>
      </c>
      <c r="BL365" s="9">
        <v>26774738.724443864</v>
      </c>
      <c r="BM365" s="9">
        <v>2412259.7285639988</v>
      </c>
      <c r="BN365" s="9">
        <v>3414418.5259009134</v>
      </c>
      <c r="BO365" s="9">
        <v>512289.33163366886</v>
      </c>
      <c r="BP365" s="9">
        <v>84133341.896273077</v>
      </c>
      <c r="BQ365" s="9">
        <v>92524.436169478882</v>
      </c>
      <c r="BR365" s="9">
        <v>143928.77874426331</v>
      </c>
      <c r="BS365" s="9">
        <v>493606.88988553477</v>
      </c>
      <c r="BT365" s="9">
        <v>18813.354812514612</v>
      </c>
      <c r="BU365" s="20"/>
    </row>
    <row r="366" spans="2:73" x14ac:dyDescent="0.2">
      <c r="B366" s="4" t="s">
        <v>56</v>
      </c>
      <c r="C366" s="12">
        <v>19</v>
      </c>
      <c r="D366" s="19"/>
      <c r="E366" s="9">
        <f t="shared" si="34"/>
        <v>3711357.0872196192</v>
      </c>
      <c r="F366" s="9">
        <f t="shared" si="34"/>
        <v>6.680876641646023</v>
      </c>
      <c r="G366" s="9">
        <f t="shared" si="34"/>
        <v>1.1534672599900601E-2</v>
      </c>
      <c r="H366" s="9">
        <f t="shared" si="34"/>
        <v>114354.95136450161</v>
      </c>
      <c r="I366" s="9">
        <f t="shared" si="34"/>
        <v>2592527.8417737484</v>
      </c>
      <c r="J366" s="9">
        <f t="shared" si="34"/>
        <v>1.0878955059979725</v>
      </c>
      <c r="K366" s="9">
        <f t="shared" si="34"/>
        <v>249486.34976054981</v>
      </c>
      <c r="L366" s="9">
        <f t="shared" si="33"/>
        <v>5294.8762249135343</v>
      </c>
      <c r="M366" s="9">
        <f t="shared" si="31"/>
        <v>5131.1332621039519</v>
      </c>
      <c r="N366" s="9">
        <f t="shared" si="31"/>
        <v>5503.6032449807008</v>
      </c>
      <c r="O366" s="9">
        <f t="shared" si="31"/>
        <v>8919.8323173140343</v>
      </c>
      <c r="P366" s="9">
        <f t="shared" si="31"/>
        <v>1184.8469843616494</v>
      </c>
      <c r="Q366" s="9">
        <f t="shared" si="31"/>
        <v>97.379159840383011</v>
      </c>
      <c r="R366" s="9">
        <f t="shared" si="29"/>
        <v>21261987.557083238</v>
      </c>
      <c r="S366" s="9">
        <f t="shared" ref="S366:Z397" si="35">AP366-BM366</f>
        <v>80467.781118226238</v>
      </c>
      <c r="T366" s="9">
        <f t="shared" si="35"/>
        <v>115376.58779210271</v>
      </c>
      <c r="U366" s="9">
        <f t="shared" si="35"/>
        <v>195258.01051582419</v>
      </c>
      <c r="V366" s="9">
        <f t="shared" si="35"/>
        <v>1544874.571626395</v>
      </c>
      <c r="W366" s="9">
        <f t="shared" si="35"/>
        <v>35142.252648671507</v>
      </c>
      <c r="X366" s="9">
        <f t="shared" si="35"/>
        <v>2999.4337761995266</v>
      </c>
      <c r="Y366" s="9">
        <f t="shared" si="35"/>
        <v>585715.78366799164</v>
      </c>
      <c r="Z366" s="9">
        <f t="shared" si="35"/>
        <v>19089.648198226514</v>
      </c>
      <c r="AA366" s="20"/>
      <c r="AB366" s="9">
        <v>3203281.4313834123</v>
      </c>
      <c r="AC366" s="9">
        <v>34.529284370534363</v>
      </c>
      <c r="AD366" s="9">
        <v>3.4719886871119827E-2</v>
      </c>
      <c r="AE366" s="9">
        <v>277012.60237261088</v>
      </c>
      <c r="AF366" s="9">
        <v>4592939.5899228984</v>
      </c>
      <c r="AG366" s="9">
        <v>2.6830507570737638</v>
      </c>
      <c r="AH366" s="9">
        <v>436019.09891071136</v>
      </c>
      <c r="AI366" s="9">
        <v>13791.824017952316</v>
      </c>
      <c r="AJ366" s="9">
        <v>11306.664130221283</v>
      </c>
      <c r="AK366" s="9">
        <v>14149.169933475107</v>
      </c>
      <c r="AL366" s="9">
        <v>23081.629167965722</v>
      </c>
      <c r="AM366" s="9">
        <v>15916.447603148123</v>
      </c>
      <c r="AN366" s="9">
        <v>427.17221708878299</v>
      </c>
      <c r="AO366" s="9">
        <v>49524211.766218431</v>
      </c>
      <c r="AP366" s="9">
        <v>2626741.9390468919</v>
      </c>
      <c r="AQ366" s="9">
        <v>3719485.0317986249</v>
      </c>
      <c r="AR366" s="9">
        <v>736007.86057358573</v>
      </c>
      <c r="AS366" s="9">
        <v>90352291.017692417</v>
      </c>
      <c r="AT366" s="9">
        <v>132806.93527201033</v>
      </c>
      <c r="AU366" s="9">
        <v>154924.25578403298</v>
      </c>
      <c r="AV366" s="9">
        <v>1106745.2785471671</v>
      </c>
      <c r="AW366" s="9">
        <v>38948.189389214167</v>
      </c>
      <c r="AX366" s="20"/>
      <c r="AY366" s="9">
        <v>-508075.65583620692</v>
      </c>
      <c r="AZ366" s="9">
        <v>27.84840772888834</v>
      </c>
      <c r="BA366" s="9">
        <v>2.3185214271219227E-2</v>
      </c>
      <c r="BB366" s="9">
        <v>162657.65100810927</v>
      </c>
      <c r="BC366" s="9">
        <v>2000411.7481491498</v>
      </c>
      <c r="BD366" s="9">
        <v>1.5951552510757914</v>
      </c>
      <c r="BE366" s="9">
        <v>186532.74915016154</v>
      </c>
      <c r="BF366" s="9">
        <v>8496.947793038782</v>
      </c>
      <c r="BG366" s="9">
        <v>6175.530868117331</v>
      </c>
      <c r="BH366" s="9">
        <v>8645.5666884944058</v>
      </c>
      <c r="BI366" s="9">
        <v>14161.796850651688</v>
      </c>
      <c r="BJ366" s="9">
        <v>14731.600618786473</v>
      </c>
      <c r="BK366" s="9">
        <v>329.79305724839998</v>
      </c>
      <c r="BL366" s="9">
        <v>28262224.209135193</v>
      </c>
      <c r="BM366" s="9">
        <v>2546274.1579286656</v>
      </c>
      <c r="BN366" s="9">
        <v>3604108.4440065222</v>
      </c>
      <c r="BO366" s="9">
        <v>540749.85005776153</v>
      </c>
      <c r="BP366" s="9">
        <v>88807416.446066022</v>
      </c>
      <c r="BQ366" s="9">
        <v>97664.682623338827</v>
      </c>
      <c r="BR366" s="9">
        <v>151924.82200783346</v>
      </c>
      <c r="BS366" s="9">
        <v>521029.49487917544</v>
      </c>
      <c r="BT366" s="9">
        <v>19858.541190987653</v>
      </c>
      <c r="BU366" s="20"/>
    </row>
    <row r="367" spans="2:73" x14ac:dyDescent="0.2">
      <c r="B367" s="5" t="s">
        <v>56</v>
      </c>
      <c r="C367" s="13">
        <v>20</v>
      </c>
      <c r="D367" s="19"/>
      <c r="E367" s="10">
        <f t="shared" si="34"/>
        <v>3946221.71705171</v>
      </c>
      <c r="F367" s="10">
        <f t="shared" si="34"/>
        <v>7.0572275332805354</v>
      </c>
      <c r="G367" s="10">
        <f t="shared" si="34"/>
        <v>1.2175608540075364E-2</v>
      </c>
      <c r="H367" s="10">
        <f t="shared" si="34"/>
        <v>120658.35475582277</v>
      </c>
      <c r="I367" s="10">
        <f t="shared" si="34"/>
        <v>2733117.1215744717</v>
      </c>
      <c r="J367" s="10">
        <f t="shared" si="34"/>
        <v>1.1468659869541811</v>
      </c>
      <c r="K367" s="10">
        <f t="shared" si="34"/>
        <v>262632.79209751653</v>
      </c>
      <c r="L367" s="10">
        <f t="shared" si="33"/>
        <v>5585.1408906679299</v>
      </c>
      <c r="M367" s="10">
        <f t="shared" si="31"/>
        <v>5414.6403763425851</v>
      </c>
      <c r="N367" s="10">
        <f t="shared" si="31"/>
        <v>5805.2770461259952</v>
      </c>
      <c r="O367" s="10">
        <f t="shared" si="31"/>
        <v>9420.9590714668811</v>
      </c>
      <c r="P367" s="10">
        <f t="shared" si="31"/>
        <v>1254.9822805509521</v>
      </c>
      <c r="Q367" s="10">
        <f t="shared" si="31"/>
        <v>102.89935574606631</v>
      </c>
      <c r="R367" s="10">
        <f t="shared" si="31"/>
        <v>22518854.652756047</v>
      </c>
      <c r="S367" s="10">
        <f t="shared" si="35"/>
        <v>85955.089929608628</v>
      </c>
      <c r="T367" s="10">
        <f t="shared" si="35"/>
        <v>123245.17013137368</v>
      </c>
      <c r="U367" s="10">
        <f t="shared" si="35"/>
        <v>206123.86829376244</v>
      </c>
      <c r="V367" s="10">
        <f t="shared" si="35"/>
        <v>1671701.9883325398</v>
      </c>
      <c r="W367" s="10">
        <f t="shared" si="35"/>
        <v>37629.530090333181</v>
      </c>
      <c r="X367" s="10">
        <f t="shared" si="35"/>
        <v>3303.7119372520538</v>
      </c>
      <c r="Y367" s="10">
        <f t="shared" si="35"/>
        <v>617460.10188936477</v>
      </c>
      <c r="Z367" s="10">
        <f t="shared" si="35"/>
        <v>20131.161831583162</v>
      </c>
      <c r="AA367" s="20"/>
      <c r="AB367" s="10">
        <v>3411405.2372241234</v>
      </c>
      <c r="AC367" s="10">
        <v>36.371340932110378</v>
      </c>
      <c r="AD367" s="10">
        <v>3.6581097246621917E-2</v>
      </c>
      <c r="AE367" s="10">
        <v>291876.93476435886</v>
      </c>
      <c r="AF367" s="10">
        <v>4838813.6985735763</v>
      </c>
      <c r="AG367" s="10">
        <v>2.8259767775602778</v>
      </c>
      <c r="AH367" s="10">
        <v>458983.05436084449</v>
      </c>
      <c r="AI367" s="10">
        <v>14529.296462287703</v>
      </c>
      <c r="AJ367" s="10">
        <v>11915.19918488714</v>
      </c>
      <c r="AK367" s="10">
        <v>14905.873560330636</v>
      </c>
      <c r="AL367" s="10">
        <v>24328.113651100237</v>
      </c>
      <c r="AM367" s="10">
        <v>16761.930300326181</v>
      </c>
      <c r="AN367" s="10">
        <v>450.0499423233295</v>
      </c>
      <c r="AO367" s="10">
        <v>52268564.346582554</v>
      </c>
      <c r="AP367" s="10">
        <v>2766243.6772229392</v>
      </c>
      <c r="AQ367" s="10">
        <v>3917043.5322435005</v>
      </c>
      <c r="AR367" s="10">
        <v>775334.23677561665</v>
      </c>
      <c r="AS367" s="10">
        <v>95153192.984191492</v>
      </c>
      <c r="AT367" s="10">
        <v>140434.4591675319</v>
      </c>
      <c r="AU367" s="10">
        <v>163224.5772086558</v>
      </c>
      <c r="AV367" s="10">
        <v>1165912.2017621812</v>
      </c>
      <c r="AW367" s="10">
        <v>41034.889401043853</v>
      </c>
      <c r="AX367" s="20"/>
      <c r="AY367" s="10">
        <v>-534816.47982758668</v>
      </c>
      <c r="AZ367" s="10">
        <v>29.314113398829843</v>
      </c>
      <c r="BA367" s="10">
        <v>2.4405488706546553E-2</v>
      </c>
      <c r="BB367" s="10">
        <v>171218.58000853608</v>
      </c>
      <c r="BC367" s="10">
        <v>2105696.5769991046</v>
      </c>
      <c r="BD367" s="10">
        <v>1.6791107906060967</v>
      </c>
      <c r="BE367" s="10">
        <v>196350.26226332795</v>
      </c>
      <c r="BF367" s="10">
        <v>8944.1555716197727</v>
      </c>
      <c r="BG367" s="10">
        <v>6500.5588085445552</v>
      </c>
      <c r="BH367" s="10">
        <v>9100.5965142046407</v>
      </c>
      <c r="BI367" s="10">
        <v>14907.154579633356</v>
      </c>
      <c r="BJ367" s="10">
        <v>15506.948019775229</v>
      </c>
      <c r="BK367" s="10">
        <v>347.1505865772632</v>
      </c>
      <c r="BL367" s="10">
        <v>29749709.693826508</v>
      </c>
      <c r="BM367" s="10">
        <v>2680288.5872933306</v>
      </c>
      <c r="BN367" s="10">
        <v>3793798.3621121268</v>
      </c>
      <c r="BO367" s="10">
        <v>569210.36848185421</v>
      </c>
      <c r="BP367" s="10">
        <v>93481490.995858952</v>
      </c>
      <c r="BQ367" s="10">
        <v>102804.92907719871</v>
      </c>
      <c r="BR367" s="10">
        <v>159920.86527140375</v>
      </c>
      <c r="BS367" s="10">
        <v>548452.09987281647</v>
      </c>
      <c r="BT367" s="10">
        <v>20903.727569460691</v>
      </c>
      <c r="BU367" s="20"/>
    </row>
    <row r="368" spans="2:73" x14ac:dyDescent="0.2">
      <c r="B368" s="7" t="s">
        <v>57</v>
      </c>
      <c r="C368" s="11">
        <v>1</v>
      </c>
      <c r="D368" s="19"/>
      <c r="E368" s="8">
        <f t="shared" si="34"/>
        <v>0</v>
      </c>
      <c r="F368" s="8">
        <f t="shared" si="34"/>
        <v>0</v>
      </c>
      <c r="G368" s="8">
        <f t="shared" si="34"/>
        <v>0</v>
      </c>
      <c r="H368" s="8">
        <f t="shared" si="34"/>
        <v>0</v>
      </c>
      <c r="I368" s="8">
        <f t="shared" si="34"/>
        <v>0</v>
      </c>
      <c r="J368" s="8">
        <f t="shared" si="34"/>
        <v>0</v>
      </c>
      <c r="K368" s="8">
        <f t="shared" si="34"/>
        <v>0</v>
      </c>
      <c r="L368" s="8">
        <f t="shared" si="33"/>
        <v>0</v>
      </c>
      <c r="M368" s="8">
        <f t="shared" si="31"/>
        <v>0</v>
      </c>
      <c r="N368" s="8">
        <f t="shared" si="31"/>
        <v>0</v>
      </c>
      <c r="O368" s="8">
        <f t="shared" si="31"/>
        <v>0</v>
      </c>
      <c r="P368" s="8">
        <f t="shared" si="31"/>
        <v>0</v>
      </c>
      <c r="Q368" s="8">
        <f t="shared" si="31"/>
        <v>0</v>
      </c>
      <c r="R368" s="8">
        <f t="shared" si="31"/>
        <v>0</v>
      </c>
      <c r="S368" s="8">
        <f t="shared" si="35"/>
        <v>0</v>
      </c>
      <c r="T368" s="8">
        <f t="shared" si="35"/>
        <v>0</v>
      </c>
      <c r="U368" s="8">
        <f t="shared" si="35"/>
        <v>0</v>
      </c>
      <c r="V368" s="8">
        <f t="shared" si="35"/>
        <v>0</v>
      </c>
      <c r="W368" s="8">
        <f t="shared" si="35"/>
        <v>0</v>
      </c>
      <c r="X368" s="8">
        <f t="shared" si="35"/>
        <v>0</v>
      </c>
      <c r="Y368" s="8">
        <f t="shared" si="35"/>
        <v>0</v>
      </c>
      <c r="Z368" s="8">
        <f t="shared" si="35"/>
        <v>0</v>
      </c>
      <c r="AA368" s="20"/>
      <c r="AB368" s="8">
        <v>-26740.823991379308</v>
      </c>
      <c r="AC368" s="8">
        <v>1.4657056699414917</v>
      </c>
      <c r="AD368" s="8">
        <v>1.2202744353273284E-3</v>
      </c>
      <c r="AE368" s="8">
        <v>8560.9290004268023</v>
      </c>
      <c r="AF368" s="8">
        <v>105284.82884995527</v>
      </c>
      <c r="AG368" s="8">
        <v>8.3955539530304837E-2</v>
      </c>
      <c r="AH368" s="8">
        <v>9817.5131131663984</v>
      </c>
      <c r="AI368" s="8">
        <v>447.20777858098864</v>
      </c>
      <c r="AJ368" s="8">
        <v>325.0279404272278</v>
      </c>
      <c r="AK368" s="8">
        <v>455.02982571023216</v>
      </c>
      <c r="AL368" s="8">
        <v>745.35772898166795</v>
      </c>
      <c r="AM368" s="8">
        <v>775.34740098876114</v>
      </c>
      <c r="AN368" s="8">
        <v>17.357529328863158</v>
      </c>
      <c r="AO368" s="8">
        <v>1487485.4846913256</v>
      </c>
      <c r="AP368" s="8">
        <v>134014.42936466658</v>
      </c>
      <c r="AQ368" s="8">
        <v>189689.91810560631</v>
      </c>
      <c r="AR368" s="8">
        <v>28460.518424092719</v>
      </c>
      <c r="AS368" s="8">
        <v>4674074.5497929482</v>
      </c>
      <c r="AT368" s="8">
        <v>5140.2464538599361</v>
      </c>
      <c r="AU368" s="8">
        <v>7996.0432635701854</v>
      </c>
      <c r="AV368" s="8">
        <v>27422.604993640809</v>
      </c>
      <c r="AW368" s="8">
        <v>1045.186378473034</v>
      </c>
      <c r="AX368" s="20"/>
      <c r="AY368" s="8">
        <v>-26740.823991379308</v>
      </c>
      <c r="AZ368" s="8">
        <v>1.4657056699414917</v>
      </c>
      <c r="BA368" s="8">
        <v>1.2202744353273284E-3</v>
      </c>
      <c r="BB368" s="8">
        <v>8560.9290004268023</v>
      </c>
      <c r="BC368" s="8">
        <v>105284.82884995527</v>
      </c>
      <c r="BD368" s="8">
        <v>8.3955539530304837E-2</v>
      </c>
      <c r="BE368" s="8">
        <v>9817.5131131663984</v>
      </c>
      <c r="BF368" s="8">
        <v>447.20777858098864</v>
      </c>
      <c r="BG368" s="8">
        <v>325.0279404272278</v>
      </c>
      <c r="BH368" s="8">
        <v>455.02982571023216</v>
      </c>
      <c r="BI368" s="8">
        <v>745.35772898166795</v>
      </c>
      <c r="BJ368" s="8">
        <v>775.34740098876114</v>
      </c>
      <c r="BK368" s="8">
        <v>17.357529328863158</v>
      </c>
      <c r="BL368" s="8">
        <v>1487485.4846913256</v>
      </c>
      <c r="BM368" s="8">
        <v>134014.42936466658</v>
      </c>
      <c r="BN368" s="8">
        <v>189689.91810560631</v>
      </c>
      <c r="BO368" s="8">
        <v>28460.518424092719</v>
      </c>
      <c r="BP368" s="8">
        <v>4674074.5497929482</v>
      </c>
      <c r="BQ368" s="8">
        <v>5140.2464538599361</v>
      </c>
      <c r="BR368" s="8">
        <v>7996.0432635701854</v>
      </c>
      <c r="BS368" s="8">
        <v>27422.604993640809</v>
      </c>
      <c r="BT368" s="8">
        <v>1045.186378473034</v>
      </c>
      <c r="BU368" s="20"/>
    </row>
    <row r="369" spans="2:73" x14ac:dyDescent="0.2">
      <c r="B369" s="4" t="s">
        <v>57</v>
      </c>
      <c r="C369" s="12">
        <v>2</v>
      </c>
      <c r="D369" s="19"/>
      <c r="E369" s="9">
        <f t="shared" si="34"/>
        <v>0</v>
      </c>
      <c r="F369" s="9">
        <f t="shared" si="34"/>
        <v>0</v>
      </c>
      <c r="G369" s="9">
        <f t="shared" si="34"/>
        <v>0</v>
      </c>
      <c r="H369" s="9">
        <f t="shared" si="34"/>
        <v>0</v>
      </c>
      <c r="I369" s="9">
        <f t="shared" si="34"/>
        <v>0</v>
      </c>
      <c r="J369" s="9">
        <f t="shared" si="34"/>
        <v>0</v>
      </c>
      <c r="K369" s="9">
        <f t="shared" si="34"/>
        <v>0</v>
      </c>
      <c r="L369" s="9">
        <f t="shared" si="33"/>
        <v>0</v>
      </c>
      <c r="M369" s="9">
        <f t="shared" si="31"/>
        <v>0</v>
      </c>
      <c r="N369" s="9">
        <f t="shared" si="31"/>
        <v>0</v>
      </c>
      <c r="O369" s="9">
        <f t="shared" si="31"/>
        <v>0</v>
      </c>
      <c r="P369" s="9">
        <f t="shared" si="31"/>
        <v>0</v>
      </c>
      <c r="Q369" s="9">
        <f t="shared" si="31"/>
        <v>0</v>
      </c>
      <c r="R369" s="9">
        <f t="shared" si="31"/>
        <v>0</v>
      </c>
      <c r="S369" s="9">
        <f t="shared" si="35"/>
        <v>0</v>
      </c>
      <c r="T369" s="9">
        <f t="shared" si="35"/>
        <v>0</v>
      </c>
      <c r="U369" s="9">
        <f t="shared" si="35"/>
        <v>0</v>
      </c>
      <c r="V369" s="9">
        <f t="shared" si="35"/>
        <v>0</v>
      </c>
      <c r="W369" s="9">
        <f t="shared" si="35"/>
        <v>0</v>
      </c>
      <c r="X369" s="9">
        <f t="shared" si="35"/>
        <v>0</v>
      </c>
      <c r="Y369" s="9">
        <f t="shared" si="35"/>
        <v>0</v>
      </c>
      <c r="Z369" s="9">
        <f t="shared" si="35"/>
        <v>0</v>
      </c>
      <c r="AA369" s="20"/>
      <c r="AB369" s="9">
        <v>-53481.647982758615</v>
      </c>
      <c r="AC369" s="9">
        <v>2.9314113398829833</v>
      </c>
      <c r="AD369" s="9">
        <v>2.4405488706546567E-3</v>
      </c>
      <c r="AE369" s="9">
        <v>17121.858000853605</v>
      </c>
      <c r="AF369" s="9">
        <v>210569.65769991055</v>
      </c>
      <c r="AG369" s="9">
        <v>0.16791107906060967</v>
      </c>
      <c r="AH369" s="9">
        <v>19635.026226332797</v>
      </c>
      <c r="AI369" s="9">
        <v>894.41555716197729</v>
      </c>
      <c r="AJ369" s="9">
        <v>650.05588085445561</v>
      </c>
      <c r="AK369" s="9">
        <v>910.05965142046432</v>
      </c>
      <c r="AL369" s="9">
        <v>1490.7154579633359</v>
      </c>
      <c r="AM369" s="9">
        <v>1550.6948019775223</v>
      </c>
      <c r="AN369" s="9">
        <v>34.715058657726317</v>
      </c>
      <c r="AO369" s="9">
        <v>2974970.9693826512</v>
      </c>
      <c r="AP369" s="9">
        <v>268028.85872933315</v>
      </c>
      <c r="AQ369" s="9">
        <v>379379.83621121262</v>
      </c>
      <c r="AR369" s="9">
        <v>56921.036848185438</v>
      </c>
      <c r="AS369" s="9">
        <v>9348149.0995858964</v>
      </c>
      <c r="AT369" s="9">
        <v>10280.492907719872</v>
      </c>
      <c r="AU369" s="9">
        <v>15992.086527140371</v>
      </c>
      <c r="AV369" s="9">
        <v>54845.209987281618</v>
      </c>
      <c r="AW369" s="9">
        <v>2090.372756946068</v>
      </c>
      <c r="AX369" s="20"/>
      <c r="AY369" s="9">
        <v>-53481.647982758615</v>
      </c>
      <c r="AZ369" s="9">
        <v>2.9314113398829833</v>
      </c>
      <c r="BA369" s="9">
        <v>2.4405488706546567E-3</v>
      </c>
      <c r="BB369" s="9">
        <v>17121.858000853605</v>
      </c>
      <c r="BC369" s="9">
        <v>210569.65769991055</v>
      </c>
      <c r="BD369" s="9">
        <v>0.16791107906060967</v>
      </c>
      <c r="BE369" s="9">
        <v>19635.026226332797</v>
      </c>
      <c r="BF369" s="9">
        <v>894.41555716197729</v>
      </c>
      <c r="BG369" s="9">
        <v>650.05588085445561</v>
      </c>
      <c r="BH369" s="9">
        <v>910.05965142046432</v>
      </c>
      <c r="BI369" s="9">
        <v>1490.7154579633359</v>
      </c>
      <c r="BJ369" s="9">
        <v>1550.6948019775223</v>
      </c>
      <c r="BK369" s="9">
        <v>34.715058657726317</v>
      </c>
      <c r="BL369" s="9">
        <v>2974970.9693826512</v>
      </c>
      <c r="BM369" s="9">
        <v>268028.85872933315</v>
      </c>
      <c r="BN369" s="9">
        <v>379379.83621121262</v>
      </c>
      <c r="BO369" s="9">
        <v>56921.036848185438</v>
      </c>
      <c r="BP369" s="9">
        <v>9348149.0995858964</v>
      </c>
      <c r="BQ369" s="9">
        <v>10280.492907719872</v>
      </c>
      <c r="BR369" s="9">
        <v>15992.086527140371</v>
      </c>
      <c r="BS369" s="9">
        <v>54845.209987281618</v>
      </c>
      <c r="BT369" s="9">
        <v>2090.372756946068</v>
      </c>
      <c r="BU369" s="20"/>
    </row>
    <row r="370" spans="2:73" x14ac:dyDescent="0.2">
      <c r="B370" s="4" t="s">
        <v>57</v>
      </c>
      <c r="C370" s="12">
        <v>3</v>
      </c>
      <c r="D370" s="19"/>
      <c r="E370" s="9">
        <f t="shared" si="34"/>
        <v>0</v>
      </c>
      <c r="F370" s="9">
        <f t="shared" si="34"/>
        <v>0</v>
      </c>
      <c r="G370" s="9">
        <f t="shared" si="34"/>
        <v>0</v>
      </c>
      <c r="H370" s="9">
        <f t="shared" si="34"/>
        <v>0</v>
      </c>
      <c r="I370" s="9">
        <f t="shared" si="34"/>
        <v>0</v>
      </c>
      <c r="J370" s="9">
        <f t="shared" si="34"/>
        <v>0</v>
      </c>
      <c r="K370" s="9">
        <f t="shared" si="34"/>
        <v>0</v>
      </c>
      <c r="L370" s="9">
        <f t="shared" si="33"/>
        <v>0</v>
      </c>
      <c r="M370" s="9">
        <f t="shared" si="31"/>
        <v>0</v>
      </c>
      <c r="N370" s="9">
        <f t="shared" si="31"/>
        <v>0</v>
      </c>
      <c r="O370" s="9">
        <f t="shared" si="31"/>
        <v>0</v>
      </c>
      <c r="P370" s="9">
        <f t="shared" si="31"/>
        <v>0</v>
      </c>
      <c r="Q370" s="9">
        <f t="shared" si="31"/>
        <v>0</v>
      </c>
      <c r="R370" s="9">
        <f t="shared" si="31"/>
        <v>0</v>
      </c>
      <c r="S370" s="9">
        <f t="shared" si="35"/>
        <v>0</v>
      </c>
      <c r="T370" s="9">
        <f t="shared" si="35"/>
        <v>0</v>
      </c>
      <c r="U370" s="9">
        <f t="shared" si="35"/>
        <v>0</v>
      </c>
      <c r="V370" s="9">
        <f t="shared" si="35"/>
        <v>0</v>
      </c>
      <c r="W370" s="9">
        <f t="shared" si="35"/>
        <v>0</v>
      </c>
      <c r="X370" s="9">
        <f t="shared" si="35"/>
        <v>0</v>
      </c>
      <c r="Y370" s="9">
        <f t="shared" si="35"/>
        <v>0</v>
      </c>
      <c r="Z370" s="9">
        <f t="shared" si="35"/>
        <v>0</v>
      </c>
      <c r="AA370" s="20"/>
      <c r="AB370" s="9">
        <v>-80222.471974137952</v>
      </c>
      <c r="AC370" s="9">
        <v>4.3971170098244725</v>
      </c>
      <c r="AD370" s="9">
        <v>3.6608233059819834E-3</v>
      </c>
      <c r="AE370" s="9">
        <v>25682.787001280416</v>
      </c>
      <c r="AF370" s="9">
        <v>315854.48654986604</v>
      </c>
      <c r="AG370" s="9">
        <v>0.25186661859091447</v>
      </c>
      <c r="AH370" s="9">
        <v>29452.539339499217</v>
      </c>
      <c r="AI370" s="9">
        <v>1341.6233357429662</v>
      </c>
      <c r="AJ370" s="9">
        <v>975.08382128168364</v>
      </c>
      <c r="AK370" s="9">
        <v>1365.0894771306964</v>
      </c>
      <c r="AL370" s="9">
        <v>2236.0731869450033</v>
      </c>
      <c r="AM370" s="9">
        <v>2326.0422029662845</v>
      </c>
      <c r="AN370" s="9">
        <v>52.072587986589461</v>
      </c>
      <c r="AO370" s="9">
        <v>4462456.4540739749</v>
      </c>
      <c r="AP370" s="9">
        <v>402043.28809399978</v>
      </c>
      <c r="AQ370" s="9">
        <v>569069.75431681878</v>
      </c>
      <c r="AR370" s="9">
        <v>85381.555272278129</v>
      </c>
      <c r="AS370" s="9">
        <v>14022223.649378847</v>
      </c>
      <c r="AT370" s="9">
        <v>15420.73936157981</v>
      </c>
      <c r="AU370" s="9">
        <v>23988.129790710558</v>
      </c>
      <c r="AV370" s="9">
        <v>82267.814980922456</v>
      </c>
      <c r="AW370" s="9">
        <v>3135.5591354191033</v>
      </c>
      <c r="AX370" s="20"/>
      <c r="AY370" s="9">
        <v>-80222.471974137938</v>
      </c>
      <c r="AZ370" s="9">
        <v>4.3971170098244725</v>
      </c>
      <c r="BA370" s="9">
        <v>3.6608233059819834E-3</v>
      </c>
      <c r="BB370" s="9">
        <v>25682.787001280416</v>
      </c>
      <c r="BC370" s="9">
        <v>315854.48654986604</v>
      </c>
      <c r="BD370" s="9">
        <v>0.25186661859091447</v>
      </c>
      <c r="BE370" s="9">
        <v>29452.539339499217</v>
      </c>
      <c r="BF370" s="9">
        <v>1341.6233357429662</v>
      </c>
      <c r="BG370" s="9">
        <v>975.08382128168364</v>
      </c>
      <c r="BH370" s="9">
        <v>1365.0894771306964</v>
      </c>
      <c r="BI370" s="9">
        <v>2236.0731869450033</v>
      </c>
      <c r="BJ370" s="9">
        <v>2326.0422029662845</v>
      </c>
      <c r="BK370" s="9">
        <v>52.072587986589461</v>
      </c>
      <c r="BL370" s="9">
        <v>4462456.4540739749</v>
      </c>
      <c r="BM370" s="9">
        <v>402043.28809399978</v>
      </c>
      <c r="BN370" s="9">
        <v>569069.75431681878</v>
      </c>
      <c r="BO370" s="9">
        <v>85381.555272278129</v>
      </c>
      <c r="BP370" s="9">
        <v>14022223.649378847</v>
      </c>
      <c r="BQ370" s="9">
        <v>15420.73936157981</v>
      </c>
      <c r="BR370" s="9">
        <v>23988.129790710558</v>
      </c>
      <c r="BS370" s="9">
        <v>82267.814980922456</v>
      </c>
      <c r="BT370" s="9">
        <v>3135.5591354191033</v>
      </c>
      <c r="BU370" s="20"/>
    </row>
    <row r="371" spans="2:73" x14ac:dyDescent="0.2">
      <c r="B371" s="4" t="s">
        <v>57</v>
      </c>
      <c r="C371" s="12">
        <v>4</v>
      </c>
      <c r="D371" s="19"/>
      <c r="E371" s="9">
        <f t="shared" si="34"/>
        <v>0</v>
      </c>
      <c r="F371" s="9">
        <f t="shared" si="34"/>
        <v>0</v>
      </c>
      <c r="G371" s="9">
        <f t="shared" si="34"/>
        <v>0</v>
      </c>
      <c r="H371" s="9">
        <f t="shared" si="34"/>
        <v>0</v>
      </c>
      <c r="I371" s="9">
        <f t="shared" si="34"/>
        <v>0</v>
      </c>
      <c r="J371" s="9">
        <f t="shared" si="34"/>
        <v>0</v>
      </c>
      <c r="K371" s="9">
        <f t="shared" si="34"/>
        <v>0</v>
      </c>
      <c r="L371" s="9">
        <f t="shared" si="33"/>
        <v>0</v>
      </c>
      <c r="M371" s="9">
        <f t="shared" si="31"/>
        <v>0</v>
      </c>
      <c r="N371" s="9">
        <f t="shared" si="31"/>
        <v>0</v>
      </c>
      <c r="O371" s="9">
        <f t="shared" si="31"/>
        <v>0</v>
      </c>
      <c r="P371" s="9">
        <f t="shared" si="31"/>
        <v>0</v>
      </c>
      <c r="Q371" s="9">
        <f t="shared" si="31"/>
        <v>0</v>
      </c>
      <c r="R371" s="9">
        <f t="shared" si="31"/>
        <v>0</v>
      </c>
      <c r="S371" s="9">
        <f t="shared" si="35"/>
        <v>0</v>
      </c>
      <c r="T371" s="9">
        <f t="shared" si="35"/>
        <v>0</v>
      </c>
      <c r="U371" s="9">
        <f t="shared" si="35"/>
        <v>0</v>
      </c>
      <c r="V371" s="9">
        <f t="shared" si="35"/>
        <v>0</v>
      </c>
      <c r="W371" s="9">
        <f t="shared" si="35"/>
        <v>0</v>
      </c>
      <c r="X371" s="9">
        <f t="shared" si="35"/>
        <v>0</v>
      </c>
      <c r="Y371" s="9">
        <f t="shared" si="35"/>
        <v>0</v>
      </c>
      <c r="Z371" s="9">
        <f t="shared" si="35"/>
        <v>0</v>
      </c>
      <c r="AA371" s="20"/>
      <c r="AB371" s="9">
        <v>-106963.29596551723</v>
      </c>
      <c r="AC371" s="9">
        <v>5.8628226797659666</v>
      </c>
      <c r="AD371" s="9">
        <v>4.8810977413093135E-3</v>
      </c>
      <c r="AE371" s="9">
        <v>34243.716001707209</v>
      </c>
      <c r="AF371" s="9">
        <v>421139.31539982109</v>
      </c>
      <c r="AG371" s="9">
        <v>0.33582215812121935</v>
      </c>
      <c r="AH371" s="9">
        <v>39270.052452665594</v>
      </c>
      <c r="AI371" s="9">
        <v>1788.8311143239546</v>
      </c>
      <c r="AJ371" s="9">
        <v>1300.1117617089112</v>
      </c>
      <c r="AK371" s="9">
        <v>1820.1193028409286</v>
      </c>
      <c r="AL371" s="9">
        <v>2981.4309159266718</v>
      </c>
      <c r="AM371" s="9">
        <v>3101.3896039550445</v>
      </c>
      <c r="AN371" s="9">
        <v>69.430117315452634</v>
      </c>
      <c r="AO371" s="9">
        <v>5949941.9387653023</v>
      </c>
      <c r="AP371" s="9">
        <v>536057.7174586663</v>
      </c>
      <c r="AQ371" s="9">
        <v>758759.67242242524</v>
      </c>
      <c r="AR371" s="9">
        <v>113842.07369637088</v>
      </c>
      <c r="AS371" s="9">
        <v>18696298.199171793</v>
      </c>
      <c r="AT371" s="9">
        <v>20560.985815439744</v>
      </c>
      <c r="AU371" s="9">
        <v>31984.173054280742</v>
      </c>
      <c r="AV371" s="9">
        <v>109690.41997456324</v>
      </c>
      <c r="AW371" s="9">
        <v>4180.7455138921359</v>
      </c>
      <c r="AX371" s="20"/>
      <c r="AY371" s="9">
        <v>-106963.29596551723</v>
      </c>
      <c r="AZ371" s="9">
        <v>5.8628226797659666</v>
      </c>
      <c r="BA371" s="9">
        <v>4.8810977413093135E-3</v>
      </c>
      <c r="BB371" s="9">
        <v>34243.716001707209</v>
      </c>
      <c r="BC371" s="9">
        <v>421139.31539982109</v>
      </c>
      <c r="BD371" s="9">
        <v>0.33582215812121935</v>
      </c>
      <c r="BE371" s="9">
        <v>39270.052452665594</v>
      </c>
      <c r="BF371" s="9">
        <v>1788.8311143239546</v>
      </c>
      <c r="BG371" s="9">
        <v>1300.1117617089112</v>
      </c>
      <c r="BH371" s="9">
        <v>1820.1193028409286</v>
      </c>
      <c r="BI371" s="9">
        <v>2981.4309159266718</v>
      </c>
      <c r="BJ371" s="9">
        <v>3101.3896039550445</v>
      </c>
      <c r="BK371" s="9">
        <v>69.430117315452634</v>
      </c>
      <c r="BL371" s="9">
        <v>5949941.9387653023</v>
      </c>
      <c r="BM371" s="9">
        <v>536057.7174586663</v>
      </c>
      <c r="BN371" s="9">
        <v>758759.67242242524</v>
      </c>
      <c r="BO371" s="9">
        <v>113842.07369637088</v>
      </c>
      <c r="BP371" s="9">
        <v>18696298.199171793</v>
      </c>
      <c r="BQ371" s="9">
        <v>20560.985815439744</v>
      </c>
      <c r="BR371" s="9">
        <v>31984.173054280742</v>
      </c>
      <c r="BS371" s="9">
        <v>109690.41997456324</v>
      </c>
      <c r="BT371" s="9">
        <v>4180.7455138921359</v>
      </c>
      <c r="BU371" s="20"/>
    </row>
    <row r="372" spans="2:73" x14ac:dyDescent="0.2">
      <c r="B372" s="4" t="s">
        <v>57</v>
      </c>
      <c r="C372" s="12">
        <v>5</v>
      </c>
      <c r="D372" s="19"/>
      <c r="E372" s="9">
        <f t="shared" si="34"/>
        <v>572269.04032295197</v>
      </c>
      <c r="F372" s="9">
        <f t="shared" si="34"/>
        <v>1.3740839845986903</v>
      </c>
      <c r="G372" s="9">
        <f t="shared" si="34"/>
        <v>2.5188877600524993E-3</v>
      </c>
      <c r="H372" s="9">
        <f t="shared" si="34"/>
        <v>25605.262744691332</v>
      </c>
      <c r="I372" s="9">
        <f t="shared" si="34"/>
        <v>616996.78021234646</v>
      </c>
      <c r="J372" s="9">
        <f t="shared" si="34"/>
        <v>0.25965436321212065</v>
      </c>
      <c r="K372" s="9">
        <f t="shared" si="34"/>
        <v>65706.354102759215</v>
      </c>
      <c r="L372" s="9">
        <f t="shared" si="33"/>
        <v>1220.7876124994314</v>
      </c>
      <c r="M372" s="9">
        <f t="shared" si="31"/>
        <v>1140.7842474382448</v>
      </c>
      <c r="N372" s="9">
        <f t="shared" si="31"/>
        <v>1269.1004072952192</v>
      </c>
      <c r="O372" s="9">
        <f t="shared" si="31"/>
        <v>1873.4822299931711</v>
      </c>
      <c r="P372" s="9">
        <f t="shared" si="31"/>
        <v>190.46162353447562</v>
      </c>
      <c r="Q372" s="9">
        <f t="shared" si="31"/>
        <v>19.660541949455805</v>
      </c>
      <c r="R372" s="9">
        <f t="shared" si="31"/>
        <v>3602825.282990857</v>
      </c>
      <c r="S372" s="9">
        <f t="shared" si="35"/>
        <v>2000.8532402650453</v>
      </c>
      <c r="T372" s="9">
        <f t="shared" si="35"/>
        <v>2852.8856437447248</v>
      </c>
      <c r="U372" s="9">
        <f t="shared" si="35"/>
        <v>41667.094631898974</v>
      </c>
      <c r="V372" s="9">
        <f t="shared" si="35"/>
        <v>-286159.93067512289</v>
      </c>
      <c r="W372" s="9">
        <f t="shared" si="35"/>
        <v>9.2773947976820637</v>
      </c>
      <c r="X372" s="9">
        <f t="shared" si="35"/>
        <v>-1621.6499751814699</v>
      </c>
      <c r="Y372" s="9">
        <f t="shared" si="35"/>
        <v>139580.56368047438</v>
      </c>
      <c r="Z372" s="9">
        <f t="shared" si="35"/>
        <v>4437.1728622589862</v>
      </c>
      <c r="AA372" s="20"/>
      <c r="AB372" s="9">
        <v>438564.92036605527</v>
      </c>
      <c r="AC372" s="9">
        <v>8.702612334306151</v>
      </c>
      <c r="AD372" s="9">
        <v>8.6202599366891376E-3</v>
      </c>
      <c r="AE372" s="9">
        <v>68409.907746825353</v>
      </c>
      <c r="AF372" s="9">
        <v>1143420.9244621226</v>
      </c>
      <c r="AG372" s="9">
        <v>0.67943206086364483</v>
      </c>
      <c r="AH372" s="9">
        <v>114793.9196685912</v>
      </c>
      <c r="AI372" s="9">
        <v>3456.8265054043745</v>
      </c>
      <c r="AJ372" s="9">
        <v>2765.9239495743836</v>
      </c>
      <c r="AK372" s="9">
        <v>3544.2495358463793</v>
      </c>
      <c r="AL372" s="9">
        <v>5600.2708749015101</v>
      </c>
      <c r="AM372" s="9">
        <v>4067.1986284782829</v>
      </c>
      <c r="AN372" s="9">
        <v>106.4481885937716</v>
      </c>
      <c r="AO372" s="9">
        <v>11040252.706447484</v>
      </c>
      <c r="AP372" s="9">
        <v>672073.00006359769</v>
      </c>
      <c r="AQ372" s="9">
        <v>951302.47617177642</v>
      </c>
      <c r="AR372" s="9">
        <v>183969.68675236253</v>
      </c>
      <c r="AS372" s="9">
        <v>23084212.818289615</v>
      </c>
      <c r="AT372" s="9">
        <v>25710.509664097361</v>
      </c>
      <c r="AU372" s="9">
        <v>38358.566342669466</v>
      </c>
      <c r="AV372" s="9">
        <v>276693.5886486785</v>
      </c>
      <c r="AW372" s="9">
        <v>9663.1047546241589</v>
      </c>
      <c r="AX372" s="20"/>
      <c r="AY372" s="9">
        <v>-133704.11995689667</v>
      </c>
      <c r="AZ372" s="9">
        <v>7.3285283497074607</v>
      </c>
      <c r="BA372" s="9">
        <v>6.1013721766366383E-3</v>
      </c>
      <c r="BB372" s="9">
        <v>42804.645002134021</v>
      </c>
      <c r="BC372" s="9">
        <v>526424.14424977615</v>
      </c>
      <c r="BD372" s="9">
        <v>0.41977769765152417</v>
      </c>
      <c r="BE372" s="9">
        <v>49087.565565831988</v>
      </c>
      <c r="BF372" s="9">
        <v>2236.0388929049432</v>
      </c>
      <c r="BG372" s="9">
        <v>1625.1397021361388</v>
      </c>
      <c r="BH372" s="9">
        <v>2275.1491285511602</v>
      </c>
      <c r="BI372" s="9">
        <v>3726.7886449083389</v>
      </c>
      <c r="BJ372" s="9">
        <v>3876.7370049438073</v>
      </c>
      <c r="BK372" s="9">
        <v>86.787646644315799</v>
      </c>
      <c r="BL372" s="9">
        <v>7437427.4234566269</v>
      </c>
      <c r="BM372" s="9">
        <v>670072.14682333264</v>
      </c>
      <c r="BN372" s="9">
        <v>948449.59052803169</v>
      </c>
      <c r="BO372" s="9">
        <v>142302.59212046355</v>
      </c>
      <c r="BP372" s="9">
        <v>23370372.748964738</v>
      </c>
      <c r="BQ372" s="9">
        <v>25701.232269299679</v>
      </c>
      <c r="BR372" s="9">
        <v>39980.216317850936</v>
      </c>
      <c r="BS372" s="9">
        <v>137113.02496820412</v>
      </c>
      <c r="BT372" s="9">
        <v>5225.9318923651726</v>
      </c>
      <c r="BU372" s="20"/>
    </row>
    <row r="373" spans="2:73" x14ac:dyDescent="0.2">
      <c r="B373" s="4" t="s">
        <v>57</v>
      </c>
      <c r="C373" s="12">
        <v>6</v>
      </c>
      <c r="D373" s="19"/>
      <c r="E373" s="9">
        <f t="shared" si="34"/>
        <v>770785.01747379405</v>
      </c>
      <c r="F373" s="9">
        <f t="shared" si="34"/>
        <v>1.7502853234138396</v>
      </c>
      <c r="G373" s="9">
        <f t="shared" si="34"/>
        <v>3.1594119089778036E-3</v>
      </c>
      <c r="H373" s="9">
        <f t="shared" si="34"/>
        <v>31912.270166793656</v>
      </c>
      <c r="I373" s="9">
        <f t="shared" si="34"/>
        <v>757501.02669141558</v>
      </c>
      <c r="J373" s="9">
        <f t="shared" si="34"/>
        <v>0.31858075815434506</v>
      </c>
      <c r="K373" s="9">
        <f t="shared" si="34"/>
        <v>78922.824715201859</v>
      </c>
      <c r="L373" s="9">
        <f t="shared" si="33"/>
        <v>1511.1120036341185</v>
      </c>
      <c r="M373" s="9">
        <f t="shared" si="31"/>
        <v>1424.2896273500937</v>
      </c>
      <c r="N373" s="9">
        <f t="shared" si="31"/>
        <v>1570.8376878874637</v>
      </c>
      <c r="O373" s="9">
        <f t="shared" si="31"/>
        <v>2374.5275830864075</v>
      </c>
      <c r="P373" s="9">
        <f t="shared" si="31"/>
        <v>260.4006525972718</v>
      </c>
      <c r="Q373" s="9">
        <f t="shared" si="31"/>
        <v>25.169113664291061</v>
      </c>
      <c r="R373" s="9">
        <f t="shared" si="31"/>
        <v>4859724.2598270383</v>
      </c>
      <c r="S373" s="9">
        <f t="shared" si="35"/>
        <v>7483.6268984378548</v>
      </c>
      <c r="T373" s="9">
        <f t="shared" si="35"/>
        <v>10715.323791254312</v>
      </c>
      <c r="U373" s="9">
        <f t="shared" si="35"/>
        <v>52524.812953378889</v>
      </c>
      <c r="V373" s="9">
        <f t="shared" si="35"/>
        <v>-159456.71799755469</v>
      </c>
      <c r="W373" s="9">
        <f t="shared" si="35"/>
        <v>2497.6145315832255</v>
      </c>
      <c r="X373" s="9">
        <f t="shared" si="35"/>
        <v>-1317.3450351457359</v>
      </c>
      <c r="Y373" s="9">
        <f t="shared" si="35"/>
        <v>171309.31618528345</v>
      </c>
      <c r="Z373" s="9">
        <f t="shared" si="35"/>
        <v>5478.5467070777877</v>
      </c>
      <c r="AA373" s="20"/>
      <c r="AB373" s="9">
        <v>610340.07352551818</v>
      </c>
      <c r="AC373" s="9">
        <v>10.544519343062785</v>
      </c>
      <c r="AD373" s="9">
        <v>1.048105852094177E-2</v>
      </c>
      <c r="AE373" s="9">
        <v>83277.844169354488</v>
      </c>
      <c r="AF373" s="9">
        <v>1389209.9997911477</v>
      </c>
      <c r="AG373" s="9">
        <v>0.822313995336174</v>
      </c>
      <c r="AH373" s="9">
        <v>137827.90339420029</v>
      </c>
      <c r="AI373" s="9">
        <v>4194.358675120051</v>
      </c>
      <c r="AJ373" s="9">
        <v>3374.457269913461</v>
      </c>
      <c r="AK373" s="9">
        <v>4301.0166421488566</v>
      </c>
      <c r="AL373" s="9">
        <v>6846.673956976414</v>
      </c>
      <c r="AM373" s="9">
        <v>4912.4850585298409</v>
      </c>
      <c r="AN373" s="9">
        <v>129.31428963746998</v>
      </c>
      <c r="AO373" s="9">
        <v>13784637.167974988</v>
      </c>
      <c r="AP373" s="9">
        <v>811570.20308643742</v>
      </c>
      <c r="AQ373" s="9">
        <v>1148854.8324248919</v>
      </c>
      <c r="AR373" s="9">
        <v>223287.92349793515</v>
      </c>
      <c r="AS373" s="9">
        <v>27884990.58076014</v>
      </c>
      <c r="AT373" s="9">
        <v>33339.093254742846</v>
      </c>
      <c r="AU373" s="9">
        <v>46658.91454627538</v>
      </c>
      <c r="AV373" s="9">
        <v>335844.94614712836</v>
      </c>
      <c r="AW373" s="9">
        <v>11749.664977915994</v>
      </c>
      <c r="AX373" s="20"/>
      <c r="AY373" s="9">
        <v>-160444.94394827588</v>
      </c>
      <c r="AZ373" s="9">
        <v>8.794234019648945</v>
      </c>
      <c r="BA373" s="9">
        <v>7.3216466119639667E-3</v>
      </c>
      <c r="BB373" s="9">
        <v>51365.574002560832</v>
      </c>
      <c r="BC373" s="9">
        <v>631708.97309973207</v>
      </c>
      <c r="BD373" s="9">
        <v>0.50373323718182894</v>
      </c>
      <c r="BE373" s="9">
        <v>58905.078678998434</v>
      </c>
      <c r="BF373" s="9">
        <v>2683.2466714859324</v>
      </c>
      <c r="BG373" s="9">
        <v>1950.1676425633673</v>
      </c>
      <c r="BH373" s="9">
        <v>2730.1789542613928</v>
      </c>
      <c r="BI373" s="9">
        <v>4472.1463738900065</v>
      </c>
      <c r="BJ373" s="9">
        <v>4652.0844059325691</v>
      </c>
      <c r="BK373" s="9">
        <v>104.14517597317892</v>
      </c>
      <c r="BL373" s="9">
        <v>8924912.9081479497</v>
      </c>
      <c r="BM373" s="9">
        <v>804086.57618799957</v>
      </c>
      <c r="BN373" s="9">
        <v>1138139.5086336376</v>
      </c>
      <c r="BO373" s="9">
        <v>170763.11054455626</v>
      </c>
      <c r="BP373" s="9">
        <v>28044447.298757695</v>
      </c>
      <c r="BQ373" s="9">
        <v>30841.47872315962</v>
      </c>
      <c r="BR373" s="9">
        <v>47976.259581421116</v>
      </c>
      <c r="BS373" s="9">
        <v>164535.62996184491</v>
      </c>
      <c r="BT373" s="9">
        <v>6271.1182708382066</v>
      </c>
      <c r="BU373" s="20"/>
    </row>
    <row r="374" spans="2:73" x14ac:dyDescent="0.2">
      <c r="B374" s="4" t="s">
        <v>57</v>
      </c>
      <c r="C374" s="12">
        <v>7</v>
      </c>
      <c r="D374" s="19"/>
      <c r="E374" s="9">
        <f t="shared" si="34"/>
        <v>1004621.2337365074</v>
      </c>
      <c r="F374" s="9">
        <f t="shared" si="34"/>
        <v>2.1265076475699853</v>
      </c>
      <c r="G374" s="9">
        <f t="shared" si="34"/>
        <v>3.7999654650451124E-3</v>
      </c>
      <c r="H374" s="9">
        <f t="shared" si="34"/>
        <v>38219.513081956</v>
      </c>
      <c r="I374" s="9">
        <f t="shared" si="34"/>
        <v>898008.7447844866</v>
      </c>
      <c r="J374" s="9">
        <f t="shared" si="34"/>
        <v>0.37750861601357011</v>
      </c>
      <c r="K374" s="9">
        <f t="shared" si="34"/>
        <v>92139.304787826666</v>
      </c>
      <c r="L374" s="9">
        <f t="shared" si="33"/>
        <v>1801.4466762108109</v>
      </c>
      <c r="M374" s="9">
        <f t="shared" si="31"/>
        <v>1707.8063508049477</v>
      </c>
      <c r="N374" s="9">
        <f t="shared" si="31"/>
        <v>1872.5856047577126</v>
      </c>
      <c r="O374" s="9">
        <f t="shared" si="31"/>
        <v>2875.600965438648</v>
      </c>
      <c r="P374" s="9">
        <f t="shared" si="31"/>
        <v>330.34629148356998</v>
      </c>
      <c r="Q374" s="9">
        <f t="shared" si="31"/>
        <v>30.67803494588631</v>
      </c>
      <c r="R374" s="9">
        <f t="shared" si="31"/>
        <v>6116749.7759332173</v>
      </c>
      <c r="S374" s="9">
        <f t="shared" si="35"/>
        <v>12967.480506411288</v>
      </c>
      <c r="T374" s="9">
        <f t="shared" si="35"/>
        <v>18579.310624164296</v>
      </c>
      <c r="U374" s="9">
        <f t="shared" si="35"/>
        <v>63382.995091358811</v>
      </c>
      <c r="V374" s="9">
        <f t="shared" si="35"/>
        <v>-32713.97234095633</v>
      </c>
      <c r="W374" s="9">
        <f t="shared" si="35"/>
        <v>4986.5355786587897</v>
      </c>
      <c r="X374" s="9">
        <f t="shared" si="35"/>
        <v>-1012.9252477299888</v>
      </c>
      <c r="Y374" s="9">
        <f t="shared" si="35"/>
        <v>203038.82983390259</v>
      </c>
      <c r="Z374" s="9">
        <f t="shared" si="35"/>
        <v>6519.9507604515984</v>
      </c>
      <c r="AA374" s="20"/>
      <c r="AB374" s="9">
        <v>817435.46579685214</v>
      </c>
      <c r="AC374" s="9">
        <v>12.386447337160426</v>
      </c>
      <c r="AD374" s="9">
        <v>1.2341886512336408E-2</v>
      </c>
      <c r="AE374" s="9">
        <v>98146.016084943651</v>
      </c>
      <c r="AF374" s="9">
        <v>1635002.5467341735</v>
      </c>
      <c r="AG374" s="9">
        <v>0.96519739272570382</v>
      </c>
      <c r="AH374" s="9">
        <v>160861.89657999147</v>
      </c>
      <c r="AI374" s="9">
        <v>4931.9011262777303</v>
      </c>
      <c r="AJ374" s="9">
        <v>3983.0019337955423</v>
      </c>
      <c r="AK374" s="9">
        <v>5057.7943847293382</v>
      </c>
      <c r="AL374" s="9">
        <v>8093.1050683103231</v>
      </c>
      <c r="AM374" s="9">
        <v>5757.7780984049023</v>
      </c>
      <c r="AN374" s="9">
        <v>152.18074024792841</v>
      </c>
      <c r="AO374" s="9">
        <v>16529148.168772498</v>
      </c>
      <c r="AP374" s="9">
        <v>951068.48605907767</v>
      </c>
      <c r="AQ374" s="9">
        <v>1346408.7373634083</v>
      </c>
      <c r="AR374" s="9">
        <v>262606.62406000786</v>
      </c>
      <c r="AS374" s="9">
        <v>32685807.876209687</v>
      </c>
      <c r="AT374" s="9">
        <v>40968.260755678362</v>
      </c>
      <c r="AU374" s="9">
        <v>54959.377597261322</v>
      </c>
      <c r="AV374" s="9">
        <v>394997.06478938839</v>
      </c>
      <c r="AW374" s="9">
        <v>13836.255409762838</v>
      </c>
      <c r="AX374" s="20"/>
      <c r="AY374" s="9">
        <v>-187185.7679396552</v>
      </c>
      <c r="AZ374" s="9">
        <v>10.259939689590441</v>
      </c>
      <c r="BA374" s="9">
        <v>8.5419210472912951E-3</v>
      </c>
      <c r="BB374" s="9">
        <v>59926.503002987651</v>
      </c>
      <c r="BC374" s="9">
        <v>736993.80194968695</v>
      </c>
      <c r="BD374" s="9">
        <v>0.58768877671213371</v>
      </c>
      <c r="BE374" s="9">
        <v>68722.591792164807</v>
      </c>
      <c r="BF374" s="9">
        <v>3130.4544500669194</v>
      </c>
      <c r="BG374" s="9">
        <v>2275.1955829905946</v>
      </c>
      <c r="BH374" s="9">
        <v>3185.2087799716255</v>
      </c>
      <c r="BI374" s="9">
        <v>5217.5041028716751</v>
      </c>
      <c r="BJ374" s="9">
        <v>5427.4318069213323</v>
      </c>
      <c r="BK374" s="9">
        <v>121.5027053020421</v>
      </c>
      <c r="BL374" s="9">
        <v>10412398.392839281</v>
      </c>
      <c r="BM374" s="9">
        <v>938101.00555266638</v>
      </c>
      <c r="BN374" s="9">
        <v>1327829.426739244</v>
      </c>
      <c r="BO374" s="9">
        <v>199223.62896864905</v>
      </c>
      <c r="BP374" s="9">
        <v>32718521.848550644</v>
      </c>
      <c r="BQ374" s="9">
        <v>35981.725177019573</v>
      </c>
      <c r="BR374" s="9">
        <v>55972.302844991311</v>
      </c>
      <c r="BS374" s="9">
        <v>191958.23495548579</v>
      </c>
      <c r="BT374" s="9">
        <v>7316.3046493112397</v>
      </c>
      <c r="BU374" s="20"/>
    </row>
    <row r="375" spans="2:73" x14ac:dyDescent="0.2">
      <c r="B375" s="4" t="s">
        <v>57</v>
      </c>
      <c r="C375" s="12">
        <v>8</v>
      </c>
      <c r="D375" s="19"/>
      <c r="E375" s="9">
        <f t="shared" si="34"/>
        <v>1203137.2108873478</v>
      </c>
      <c r="F375" s="9">
        <f t="shared" si="34"/>
        <v>2.5027089863851195</v>
      </c>
      <c r="G375" s="9">
        <f t="shared" si="34"/>
        <v>4.4404896139704046E-3</v>
      </c>
      <c r="H375" s="9">
        <f t="shared" si="34"/>
        <v>44526.520504058266</v>
      </c>
      <c r="I375" s="9">
        <f t="shared" si="34"/>
        <v>1038512.9912635555</v>
      </c>
      <c r="J375" s="9">
        <f t="shared" si="34"/>
        <v>0.43643501095579385</v>
      </c>
      <c r="K375" s="9">
        <f t="shared" si="34"/>
        <v>105355.77540026925</v>
      </c>
      <c r="L375" s="9">
        <f t="shared" si="33"/>
        <v>2091.7710673454953</v>
      </c>
      <c r="M375" s="9">
        <f t="shared" si="31"/>
        <v>1991.311730716795</v>
      </c>
      <c r="N375" s="9">
        <f t="shared" si="31"/>
        <v>2174.3228853499545</v>
      </c>
      <c r="O375" s="9">
        <f t="shared" si="31"/>
        <v>3376.646318531878</v>
      </c>
      <c r="P375" s="9">
        <f t="shared" si="31"/>
        <v>400.28532054636798</v>
      </c>
      <c r="Q375" s="9">
        <f t="shared" si="31"/>
        <v>36.186606660721452</v>
      </c>
      <c r="R375" s="9">
        <f t="shared" si="31"/>
        <v>7373648.7527693845</v>
      </c>
      <c r="S375" s="9">
        <f t="shared" si="35"/>
        <v>18450.254164584447</v>
      </c>
      <c r="T375" s="9">
        <f t="shared" si="35"/>
        <v>26441.748771672836</v>
      </c>
      <c r="U375" s="9">
        <f t="shared" si="35"/>
        <v>74240.713412838522</v>
      </c>
      <c r="V375" s="9">
        <f t="shared" si="35"/>
        <v>93989.240336619318</v>
      </c>
      <c r="W375" s="9">
        <f t="shared" si="35"/>
        <v>7474.8727154443259</v>
      </c>
      <c r="X375" s="9">
        <f t="shared" si="35"/>
        <v>-708.62030769426929</v>
      </c>
      <c r="Y375" s="9">
        <f t="shared" si="35"/>
        <v>234767.58233871148</v>
      </c>
      <c r="Z375" s="9">
        <f t="shared" si="35"/>
        <v>7561.3246052703926</v>
      </c>
      <c r="AA375" s="20"/>
      <c r="AB375" s="9">
        <v>989210.61895631335</v>
      </c>
      <c r="AC375" s="9">
        <v>14.228354345917053</v>
      </c>
      <c r="AD375" s="9">
        <v>1.4202685096589032E-2</v>
      </c>
      <c r="AE375" s="9">
        <v>113013.95250747268</v>
      </c>
      <c r="AF375" s="9">
        <v>1880791.6220631977</v>
      </c>
      <c r="AG375" s="9">
        <v>1.1080793271982325</v>
      </c>
      <c r="AH375" s="9">
        <v>183895.88030560044</v>
      </c>
      <c r="AI375" s="9">
        <v>5669.4332959934045</v>
      </c>
      <c r="AJ375" s="9">
        <v>4591.5352541346174</v>
      </c>
      <c r="AK375" s="9">
        <v>5814.5614910318118</v>
      </c>
      <c r="AL375" s="9">
        <v>9339.5081503852216</v>
      </c>
      <c r="AM375" s="9">
        <v>6603.0645284564571</v>
      </c>
      <c r="AN375" s="9">
        <v>175.04684129162672</v>
      </c>
      <c r="AO375" s="9">
        <v>19273532.630299989</v>
      </c>
      <c r="AP375" s="9">
        <v>1090565.6890819171</v>
      </c>
      <c r="AQ375" s="9">
        <v>1543961.0936165233</v>
      </c>
      <c r="AR375" s="9">
        <v>301924.86080558028</v>
      </c>
      <c r="AS375" s="9">
        <v>37486585.638680205</v>
      </c>
      <c r="AT375" s="9">
        <v>48596.844346323815</v>
      </c>
      <c r="AU375" s="9">
        <v>63259.725800867214</v>
      </c>
      <c r="AV375" s="9">
        <v>454148.42228783795</v>
      </c>
      <c r="AW375" s="9">
        <v>15922.815633054664</v>
      </c>
      <c r="AX375" s="20"/>
      <c r="AY375" s="9">
        <v>-213926.59193103446</v>
      </c>
      <c r="AZ375" s="9">
        <v>11.725645359531933</v>
      </c>
      <c r="BA375" s="9">
        <v>9.7621954826186269E-3</v>
      </c>
      <c r="BB375" s="9">
        <v>68487.432003414418</v>
      </c>
      <c r="BC375" s="9">
        <v>842278.63079964218</v>
      </c>
      <c r="BD375" s="9">
        <v>0.6716443162424387</v>
      </c>
      <c r="BE375" s="9">
        <v>78540.104905331187</v>
      </c>
      <c r="BF375" s="9">
        <v>3577.6622286479092</v>
      </c>
      <c r="BG375" s="9">
        <v>2600.2235234178224</v>
      </c>
      <c r="BH375" s="9">
        <v>3640.2386056818573</v>
      </c>
      <c r="BI375" s="9">
        <v>5962.8618318533436</v>
      </c>
      <c r="BJ375" s="9">
        <v>6202.7792079100891</v>
      </c>
      <c r="BK375" s="9">
        <v>138.86023463090527</v>
      </c>
      <c r="BL375" s="9">
        <v>11899883.877530605</v>
      </c>
      <c r="BM375" s="9">
        <v>1072115.4349173326</v>
      </c>
      <c r="BN375" s="9">
        <v>1517519.3448448505</v>
      </c>
      <c r="BO375" s="9">
        <v>227684.14739274175</v>
      </c>
      <c r="BP375" s="9">
        <v>37392596.398343585</v>
      </c>
      <c r="BQ375" s="9">
        <v>41121.971630879489</v>
      </c>
      <c r="BR375" s="9">
        <v>63968.346108561484</v>
      </c>
      <c r="BS375" s="9">
        <v>219380.83994912647</v>
      </c>
      <c r="BT375" s="9">
        <v>8361.4910277842719</v>
      </c>
      <c r="BU375" s="20"/>
    </row>
    <row r="376" spans="2:73" x14ac:dyDescent="0.2">
      <c r="B376" s="4" t="s">
        <v>57</v>
      </c>
      <c r="C376" s="12">
        <v>9</v>
      </c>
      <c r="D376" s="19"/>
      <c r="E376" s="9">
        <f t="shared" si="34"/>
        <v>1436973.4271500628</v>
      </c>
      <c r="F376" s="9">
        <f t="shared" si="34"/>
        <v>2.8789313105412688</v>
      </c>
      <c r="G376" s="9">
        <f t="shared" si="34"/>
        <v>5.0810431700377134E-3</v>
      </c>
      <c r="H376" s="9">
        <f t="shared" si="34"/>
        <v>50833.763419220617</v>
      </c>
      <c r="I376" s="9">
        <f t="shared" si="34"/>
        <v>1179020.7093566265</v>
      </c>
      <c r="J376" s="9">
        <f t="shared" si="34"/>
        <v>0.49536286881501912</v>
      </c>
      <c r="K376" s="9">
        <f t="shared" si="34"/>
        <v>118572.2554728941</v>
      </c>
      <c r="L376" s="9">
        <f t="shared" si="33"/>
        <v>2382.1057399221854</v>
      </c>
      <c r="M376" s="9">
        <f t="shared" si="31"/>
        <v>2274.8284541716498</v>
      </c>
      <c r="N376" s="9">
        <f t="shared" si="31"/>
        <v>2476.0708022202039</v>
      </c>
      <c r="O376" s="9">
        <f t="shared" si="31"/>
        <v>3877.7197008841213</v>
      </c>
      <c r="P376" s="9">
        <f t="shared" si="31"/>
        <v>470.23095943266253</v>
      </c>
      <c r="Q376" s="9">
        <f t="shared" si="31"/>
        <v>41.695527942316772</v>
      </c>
      <c r="R376" s="9">
        <f t="shared" si="31"/>
        <v>8630674.2688755728</v>
      </c>
      <c r="S376" s="9">
        <f t="shared" si="35"/>
        <v>23934.107772557996</v>
      </c>
      <c r="T376" s="9">
        <f t="shared" si="35"/>
        <v>34305.735604581423</v>
      </c>
      <c r="U376" s="9">
        <f t="shared" si="35"/>
        <v>85098.895550818619</v>
      </c>
      <c r="V376" s="9">
        <f t="shared" si="35"/>
        <v>220731.98599322885</v>
      </c>
      <c r="W376" s="9">
        <f t="shared" si="35"/>
        <v>9963.7937625199047</v>
      </c>
      <c r="X376" s="9">
        <f t="shared" si="35"/>
        <v>-404.20052027852216</v>
      </c>
      <c r="Y376" s="9">
        <f t="shared" si="35"/>
        <v>266497.09598733066</v>
      </c>
      <c r="Z376" s="9">
        <f t="shared" si="35"/>
        <v>8602.728658644206</v>
      </c>
      <c r="AA376" s="20"/>
      <c r="AB376" s="9">
        <v>1196306.0112276487</v>
      </c>
      <c r="AC376" s="9">
        <v>16.0702823400147</v>
      </c>
      <c r="AD376" s="9">
        <v>1.6063513087983681E-2</v>
      </c>
      <c r="AE376" s="9">
        <v>127882.12442306192</v>
      </c>
      <c r="AF376" s="9">
        <v>2126584.1690062247</v>
      </c>
      <c r="AG376" s="9">
        <v>1.250962724587763</v>
      </c>
      <c r="AH376" s="9">
        <v>206929.87349139177</v>
      </c>
      <c r="AI376" s="9">
        <v>6406.9757471510866</v>
      </c>
      <c r="AJ376" s="9">
        <v>5200.0799180167014</v>
      </c>
      <c r="AK376" s="9">
        <v>6571.3392336122961</v>
      </c>
      <c r="AL376" s="9">
        <v>10585.939261719137</v>
      </c>
      <c r="AM376" s="9">
        <v>7448.357568331523</v>
      </c>
      <c r="AN376" s="9">
        <v>197.91329190208526</v>
      </c>
      <c r="AO376" s="9">
        <v>22018043.631097518</v>
      </c>
      <c r="AP376" s="9">
        <v>1230063.9720545579</v>
      </c>
      <c r="AQ376" s="9">
        <v>1741514.9985550405</v>
      </c>
      <c r="AR376" s="9">
        <v>341243.56136765319</v>
      </c>
      <c r="AS376" s="9">
        <v>42287402.934129775</v>
      </c>
      <c r="AT376" s="9">
        <v>56226.011847259382</v>
      </c>
      <c r="AU376" s="9">
        <v>71560.188851853178</v>
      </c>
      <c r="AV376" s="9">
        <v>513300.54093009827</v>
      </c>
      <c r="AW376" s="9">
        <v>18009.406064901519</v>
      </c>
      <c r="AX376" s="20"/>
      <c r="AY376" s="9">
        <v>-240667.41592241407</v>
      </c>
      <c r="AZ376" s="9">
        <v>13.191351029473431</v>
      </c>
      <c r="BA376" s="9">
        <v>1.0982469917945967E-2</v>
      </c>
      <c r="BB376" s="9">
        <v>77048.361003841303</v>
      </c>
      <c r="BC376" s="9">
        <v>947563.45964959823</v>
      </c>
      <c r="BD376" s="9">
        <v>0.75559985577274391</v>
      </c>
      <c r="BE376" s="9">
        <v>88357.618018497669</v>
      </c>
      <c r="BF376" s="9">
        <v>4024.8700072289012</v>
      </c>
      <c r="BG376" s="9">
        <v>2925.2514638450516</v>
      </c>
      <c r="BH376" s="9">
        <v>4095.2684313920922</v>
      </c>
      <c r="BI376" s="9">
        <v>6708.2195608350157</v>
      </c>
      <c r="BJ376" s="9">
        <v>6978.1266088988605</v>
      </c>
      <c r="BK376" s="9">
        <v>156.21776395976849</v>
      </c>
      <c r="BL376" s="9">
        <v>13387369.362221945</v>
      </c>
      <c r="BM376" s="9">
        <v>1206129.8642819999</v>
      </c>
      <c r="BN376" s="9">
        <v>1707209.262950459</v>
      </c>
      <c r="BO376" s="9">
        <v>256144.66581683457</v>
      </c>
      <c r="BP376" s="9">
        <v>42066670.948136546</v>
      </c>
      <c r="BQ376" s="9">
        <v>46262.218084739477</v>
      </c>
      <c r="BR376" s="9">
        <v>71964.3893721317</v>
      </c>
      <c r="BS376" s="9">
        <v>246803.44494276762</v>
      </c>
      <c r="BT376" s="9">
        <v>9406.6774062573131</v>
      </c>
      <c r="BU376" s="20"/>
    </row>
    <row r="377" spans="2:73" x14ac:dyDescent="0.2">
      <c r="B377" s="4" t="s">
        <v>57</v>
      </c>
      <c r="C377" s="12">
        <v>10</v>
      </c>
      <c r="D377" s="19"/>
      <c r="E377" s="9">
        <f t="shared" si="34"/>
        <v>1670809.6434127726</v>
      </c>
      <c r="F377" s="9">
        <f t="shared" si="34"/>
        <v>3.2676010558563924</v>
      </c>
      <c r="G377" s="9">
        <f t="shared" si="34"/>
        <v>5.73523565696301E-3</v>
      </c>
      <c r="H377" s="9">
        <f t="shared" si="34"/>
        <v>57315.145076322762</v>
      </c>
      <c r="I377" s="9">
        <f t="shared" si="34"/>
        <v>1321825.3254106948</v>
      </c>
      <c r="J377" s="9">
        <f t="shared" si="34"/>
        <v>0.55510692950724183</v>
      </c>
      <c r="K377" s="9">
        <f t="shared" si="34"/>
        <v>131815.41518533655</v>
      </c>
      <c r="L377" s="9">
        <f t="shared" si="33"/>
        <v>2676.0353235568673</v>
      </c>
      <c r="M377" s="9">
        <f t="shared" si="31"/>
        <v>2565.4632373334925</v>
      </c>
      <c r="N377" s="9">
        <f t="shared" si="31"/>
        <v>2781.6498463124444</v>
      </c>
      <c r="O377" s="9">
        <f t="shared" si="31"/>
        <v>4388.9426887273421</v>
      </c>
      <c r="P377" s="9">
        <f t="shared" si="31"/>
        <v>544.03525724545125</v>
      </c>
      <c r="Q377" s="9">
        <f t="shared" si="31"/>
        <v>47.331532532151698</v>
      </c>
      <c r="R377" s="9">
        <f t="shared" si="31"/>
        <v>9909182.3627117313</v>
      </c>
      <c r="S377" s="9">
        <f t="shared" si="35"/>
        <v>29962.204130730126</v>
      </c>
      <c r="T377" s="9">
        <f t="shared" si="35"/>
        <v>42952.494202088797</v>
      </c>
      <c r="U377" s="9">
        <f t="shared" si="35"/>
        <v>96434.693647298031</v>
      </c>
      <c r="V377" s="9">
        <f t="shared" si="35"/>
        <v>365883.05767074227</v>
      </c>
      <c r="W377" s="9">
        <f t="shared" si="35"/>
        <v>12560.124359305402</v>
      </c>
      <c r="X377" s="9">
        <f t="shared" si="35"/>
        <v>21.043222257110756</v>
      </c>
      <c r="Y377" s="9">
        <f t="shared" si="35"/>
        <v>298774.7922171391</v>
      </c>
      <c r="Z377" s="9">
        <f t="shared" si="35"/>
        <v>9667.7619159629867</v>
      </c>
      <c r="AA377" s="20"/>
      <c r="AB377" s="9">
        <v>1403401.4034989791</v>
      </c>
      <c r="AC377" s="9">
        <v>17.924657755271319</v>
      </c>
      <c r="AD377" s="9">
        <v>1.7937980010236294E-2</v>
      </c>
      <c r="AE377" s="9">
        <v>142924.43508059083</v>
      </c>
      <c r="AF377" s="9">
        <v>2374673.6139102476</v>
      </c>
      <c r="AG377" s="9">
        <v>1.3946623248102907</v>
      </c>
      <c r="AH377" s="9">
        <v>229990.54631700061</v>
      </c>
      <c r="AI377" s="9">
        <v>7148.1131093667555</v>
      </c>
      <c r="AJ377" s="9">
        <v>5815.7426416057724</v>
      </c>
      <c r="AK377" s="9">
        <v>7331.9481034147666</v>
      </c>
      <c r="AL377" s="9">
        <v>11842.519978544027</v>
      </c>
      <c r="AM377" s="9">
        <v>8297.5092671330713</v>
      </c>
      <c r="AN377" s="9">
        <v>220.90682582078341</v>
      </c>
      <c r="AO377" s="9">
        <v>24784037.209624991</v>
      </c>
      <c r="AP377" s="9">
        <v>1370106.4977773961</v>
      </c>
      <c r="AQ377" s="9">
        <v>1939851.675258154</v>
      </c>
      <c r="AR377" s="9">
        <v>381039.87788822537</v>
      </c>
      <c r="AS377" s="9">
        <v>47106628.555600256</v>
      </c>
      <c r="AT377" s="9">
        <v>63962.588897904781</v>
      </c>
      <c r="AU377" s="9">
        <v>79981.475857959013</v>
      </c>
      <c r="AV377" s="9">
        <v>573000.84215354745</v>
      </c>
      <c r="AW377" s="9">
        <v>20119.625700693334</v>
      </c>
      <c r="AX377" s="20"/>
      <c r="AY377" s="9">
        <v>-267408.2399137934</v>
      </c>
      <c r="AZ377" s="9">
        <v>14.657056699414927</v>
      </c>
      <c r="BA377" s="9">
        <v>1.2202744353273284E-2</v>
      </c>
      <c r="BB377" s="9">
        <v>85609.29000426807</v>
      </c>
      <c r="BC377" s="9">
        <v>1052848.2884995528</v>
      </c>
      <c r="BD377" s="9">
        <v>0.8395553953030489</v>
      </c>
      <c r="BE377" s="9">
        <v>98175.131131664064</v>
      </c>
      <c r="BF377" s="9">
        <v>4472.0777858098882</v>
      </c>
      <c r="BG377" s="9">
        <v>3250.2794042722799</v>
      </c>
      <c r="BH377" s="9">
        <v>4550.2982571023222</v>
      </c>
      <c r="BI377" s="9">
        <v>7453.5772898166852</v>
      </c>
      <c r="BJ377" s="9">
        <v>7753.47400988762</v>
      </c>
      <c r="BK377" s="9">
        <v>173.57529328863171</v>
      </c>
      <c r="BL377" s="9">
        <v>14874854.846913259</v>
      </c>
      <c r="BM377" s="9">
        <v>1340144.293646666</v>
      </c>
      <c r="BN377" s="9">
        <v>1896899.1810560653</v>
      </c>
      <c r="BO377" s="9">
        <v>284605.18424092734</v>
      </c>
      <c r="BP377" s="9">
        <v>46740745.497929513</v>
      </c>
      <c r="BQ377" s="9">
        <v>51402.464538599379</v>
      </c>
      <c r="BR377" s="9">
        <v>79960.432635701902</v>
      </c>
      <c r="BS377" s="9">
        <v>274226.04993640835</v>
      </c>
      <c r="BT377" s="9">
        <v>10451.863784730347</v>
      </c>
      <c r="BU377" s="20"/>
    </row>
    <row r="378" spans="2:73" x14ac:dyDescent="0.2">
      <c r="B378" s="4" t="s">
        <v>57</v>
      </c>
      <c r="C378" s="12">
        <v>11</v>
      </c>
      <c r="D378" s="19"/>
      <c r="E378" s="9">
        <f t="shared" si="34"/>
        <v>1904645.8596754838</v>
      </c>
      <c r="F378" s="9">
        <f t="shared" si="34"/>
        <v>3.643823380012531</v>
      </c>
      <c r="G378" s="9">
        <f t="shared" si="34"/>
        <v>6.3757892130303015E-3</v>
      </c>
      <c r="H378" s="9">
        <f t="shared" si="34"/>
        <v>63622.38799148504</v>
      </c>
      <c r="I378" s="9">
        <f t="shared" si="34"/>
        <v>1462333.0435037632</v>
      </c>
      <c r="J378" s="9">
        <f t="shared" si="34"/>
        <v>0.61403478736646644</v>
      </c>
      <c r="K378" s="9">
        <f t="shared" si="34"/>
        <v>145031.89525796112</v>
      </c>
      <c r="L378" s="9">
        <f t="shared" si="33"/>
        <v>2966.3699961335551</v>
      </c>
      <c r="M378" s="9">
        <f t="shared" si="31"/>
        <v>2848.9799607883429</v>
      </c>
      <c r="N378" s="9">
        <f t="shared" si="31"/>
        <v>3083.3977631826883</v>
      </c>
      <c r="O378" s="9">
        <f t="shared" si="31"/>
        <v>4890.0160710795753</v>
      </c>
      <c r="P378" s="9">
        <f t="shared" si="31"/>
        <v>613.98089613174852</v>
      </c>
      <c r="Q378" s="9">
        <f t="shared" ref="Q378:Y421" si="36">AN378-BK378</f>
        <v>52.840453813746961</v>
      </c>
      <c r="R378" s="9">
        <f t="shared" si="36"/>
        <v>11166207.878817895</v>
      </c>
      <c r="S378" s="9">
        <f t="shared" si="35"/>
        <v>35446.057738702511</v>
      </c>
      <c r="T378" s="9">
        <f t="shared" si="35"/>
        <v>50816.481034998083</v>
      </c>
      <c r="U378" s="9">
        <f t="shared" si="35"/>
        <v>107292.87578527769</v>
      </c>
      <c r="V378" s="9">
        <f t="shared" si="35"/>
        <v>492625.8033272922</v>
      </c>
      <c r="W378" s="9">
        <f t="shared" si="35"/>
        <v>15049.045406380923</v>
      </c>
      <c r="X378" s="9">
        <f t="shared" si="35"/>
        <v>325.46300967283605</v>
      </c>
      <c r="Y378" s="9">
        <f t="shared" si="35"/>
        <v>330504.3058657581</v>
      </c>
      <c r="Z378" s="9">
        <f t="shared" si="35"/>
        <v>10709.165969336782</v>
      </c>
      <c r="AA378" s="20"/>
      <c r="AB378" s="9">
        <v>1610496.7957703115</v>
      </c>
      <c r="AC378" s="9">
        <v>19.766585749368947</v>
      </c>
      <c r="AD378" s="9">
        <v>1.9798808001630919E-2</v>
      </c>
      <c r="AE378" s="9">
        <v>157792.60699617994</v>
      </c>
      <c r="AF378" s="9">
        <v>2620466.1608532718</v>
      </c>
      <c r="AG378" s="9">
        <v>1.5375457221998197</v>
      </c>
      <c r="AH378" s="9">
        <v>253024.53950279162</v>
      </c>
      <c r="AI378" s="9">
        <v>7885.6555605244312</v>
      </c>
      <c r="AJ378" s="9">
        <v>6424.2873054878492</v>
      </c>
      <c r="AK378" s="9">
        <v>8088.7258459952427</v>
      </c>
      <c r="AL378" s="9">
        <v>13088.951089877928</v>
      </c>
      <c r="AM378" s="9">
        <v>9142.8023070081272</v>
      </c>
      <c r="AN378" s="9">
        <v>243.77327643124175</v>
      </c>
      <c r="AO378" s="9">
        <v>27528548.210422486</v>
      </c>
      <c r="AP378" s="9">
        <v>1509604.7807500358</v>
      </c>
      <c r="AQ378" s="9">
        <v>2137405.5801966693</v>
      </c>
      <c r="AR378" s="9">
        <v>420358.57845029782</v>
      </c>
      <c r="AS378" s="9">
        <v>51907445.851049766</v>
      </c>
      <c r="AT378" s="9">
        <v>71591.756398840254</v>
      </c>
      <c r="AU378" s="9">
        <v>88281.938908944896</v>
      </c>
      <c r="AV378" s="9">
        <v>632152.96079580719</v>
      </c>
      <c r="AW378" s="9">
        <v>22206.216132540165</v>
      </c>
      <c r="AX378" s="20"/>
      <c r="AY378" s="9">
        <v>-294149.06390517234</v>
      </c>
      <c r="AZ378" s="9">
        <v>16.122762369356415</v>
      </c>
      <c r="BA378" s="9">
        <v>1.3423018788600617E-2</v>
      </c>
      <c r="BB378" s="9">
        <v>94170.219004694896</v>
      </c>
      <c r="BC378" s="9">
        <v>1158133.1173495087</v>
      </c>
      <c r="BD378" s="9">
        <v>0.92351093483335323</v>
      </c>
      <c r="BE378" s="9">
        <v>107992.64424483052</v>
      </c>
      <c r="BF378" s="9">
        <v>4919.2855643908761</v>
      </c>
      <c r="BG378" s="9">
        <v>3575.3073446995063</v>
      </c>
      <c r="BH378" s="9">
        <v>5005.3280828125544</v>
      </c>
      <c r="BI378" s="9">
        <v>8198.9350187983528</v>
      </c>
      <c r="BJ378" s="9">
        <v>8528.8214108763786</v>
      </c>
      <c r="BK378" s="9">
        <v>190.93282261749479</v>
      </c>
      <c r="BL378" s="9">
        <v>16362340.331604591</v>
      </c>
      <c r="BM378" s="9">
        <v>1474158.7230113333</v>
      </c>
      <c r="BN378" s="9">
        <v>2086589.0991616712</v>
      </c>
      <c r="BO378" s="9">
        <v>313065.70266502013</v>
      </c>
      <c r="BP378" s="9">
        <v>51414820.047722474</v>
      </c>
      <c r="BQ378" s="9">
        <v>56542.710992459331</v>
      </c>
      <c r="BR378" s="9">
        <v>87956.47589927206</v>
      </c>
      <c r="BS378" s="9">
        <v>301648.65493004909</v>
      </c>
      <c r="BT378" s="9">
        <v>11497.050163203383</v>
      </c>
      <c r="BU378" s="20"/>
    </row>
    <row r="379" spans="2:73" x14ac:dyDescent="0.2">
      <c r="B379" s="4" t="s">
        <v>57</v>
      </c>
      <c r="C379" s="12">
        <v>12</v>
      </c>
      <c r="D379" s="19"/>
      <c r="E379" s="9">
        <f t="shared" si="34"/>
        <v>2103161.8368263268</v>
      </c>
      <c r="F379" s="9">
        <f t="shared" si="34"/>
        <v>4.0200247188276848</v>
      </c>
      <c r="G379" s="9">
        <f t="shared" si="34"/>
        <v>7.0163133619556232E-3</v>
      </c>
      <c r="H379" s="9">
        <f t="shared" si="34"/>
        <v>69929.395413587408</v>
      </c>
      <c r="I379" s="9">
        <f t="shared" si="34"/>
        <v>1602837.2899828332</v>
      </c>
      <c r="J379" s="9">
        <f t="shared" si="34"/>
        <v>0.6729611823086914</v>
      </c>
      <c r="K379" s="9">
        <f t="shared" si="34"/>
        <v>158248.36587040388</v>
      </c>
      <c r="L379" s="9">
        <f t="shared" si="33"/>
        <v>3256.6943872682432</v>
      </c>
      <c r="M379" s="9">
        <f t="shared" si="33"/>
        <v>3132.4853407001947</v>
      </c>
      <c r="N379" s="9">
        <f t="shared" si="33"/>
        <v>3385.1350437749352</v>
      </c>
      <c r="O379" s="9">
        <f t="shared" si="33"/>
        <v>5391.0614241728235</v>
      </c>
      <c r="P379" s="9">
        <f t="shared" si="33"/>
        <v>683.91992519454652</v>
      </c>
      <c r="Q379" s="9">
        <f t="shared" si="36"/>
        <v>58.349025528582217</v>
      </c>
      <c r="R379" s="9">
        <f t="shared" si="36"/>
        <v>12423106.855654094</v>
      </c>
      <c r="S379" s="9">
        <f t="shared" si="35"/>
        <v>40928.831396876602</v>
      </c>
      <c r="T379" s="9">
        <f t="shared" si="35"/>
        <v>58678.91918250965</v>
      </c>
      <c r="U379" s="9">
        <f t="shared" si="35"/>
        <v>118150.59410675801</v>
      </c>
      <c r="V379" s="9">
        <f t="shared" si="35"/>
        <v>619329.01600492001</v>
      </c>
      <c r="W379" s="9">
        <f t="shared" si="35"/>
        <v>17537.382543166503</v>
      </c>
      <c r="X379" s="9">
        <f t="shared" si="35"/>
        <v>629.76794970853371</v>
      </c>
      <c r="Y379" s="9">
        <f t="shared" si="35"/>
        <v>362233.05837056733</v>
      </c>
      <c r="Z379" s="9">
        <f t="shared" si="35"/>
        <v>11750.539814155589</v>
      </c>
      <c r="AA379" s="20"/>
      <c r="AB379" s="9">
        <v>1782271.948929775</v>
      </c>
      <c r="AC379" s="9">
        <v>21.608492758125589</v>
      </c>
      <c r="AD379" s="9">
        <v>2.1659606585883558E-2</v>
      </c>
      <c r="AE379" s="9">
        <v>172660.5434187091</v>
      </c>
      <c r="AF379" s="9">
        <v>2866255.2361822976</v>
      </c>
      <c r="AG379" s="9">
        <v>1.6804276566723495</v>
      </c>
      <c r="AH379" s="9">
        <v>276058.52322840079</v>
      </c>
      <c r="AI379" s="9">
        <v>8623.1877302401099</v>
      </c>
      <c r="AJ379" s="9">
        <v>7032.8206258269292</v>
      </c>
      <c r="AK379" s="9">
        <v>8845.4929522977236</v>
      </c>
      <c r="AL379" s="9">
        <v>14335.354171952838</v>
      </c>
      <c r="AM379" s="9">
        <v>9988.0887370596884</v>
      </c>
      <c r="AN379" s="9">
        <v>266.6393774749402</v>
      </c>
      <c r="AO379" s="9">
        <v>30272932.671950001</v>
      </c>
      <c r="AP379" s="9">
        <v>1649101.983772876</v>
      </c>
      <c r="AQ379" s="9">
        <v>2334957.9364497857</v>
      </c>
      <c r="AR379" s="9">
        <v>459676.81519587064</v>
      </c>
      <c r="AS379" s="9">
        <v>56708223.613520324</v>
      </c>
      <c r="AT379" s="9">
        <v>79220.339989485758</v>
      </c>
      <c r="AU379" s="9">
        <v>96582.287112550825</v>
      </c>
      <c r="AV379" s="9">
        <v>691304.31829425727</v>
      </c>
      <c r="AW379" s="9">
        <v>24292.776355832008</v>
      </c>
      <c r="AX379" s="20"/>
      <c r="AY379" s="9">
        <v>-320889.88789655187</v>
      </c>
      <c r="AZ379" s="9">
        <v>17.588468039297904</v>
      </c>
      <c r="BA379" s="9">
        <v>1.4643293223927935E-2</v>
      </c>
      <c r="BB379" s="9">
        <v>102731.14800512169</v>
      </c>
      <c r="BC379" s="9">
        <v>1263417.9461994644</v>
      </c>
      <c r="BD379" s="9">
        <v>1.0074664743636581</v>
      </c>
      <c r="BE379" s="9">
        <v>117810.15735799693</v>
      </c>
      <c r="BF379" s="9">
        <v>5366.4933429718667</v>
      </c>
      <c r="BG379" s="9">
        <v>3900.3352851267346</v>
      </c>
      <c r="BH379" s="9">
        <v>5460.3579085227884</v>
      </c>
      <c r="BI379" s="9">
        <v>8944.2927477800149</v>
      </c>
      <c r="BJ379" s="9">
        <v>9304.1688118651418</v>
      </c>
      <c r="BK379" s="9">
        <v>208.29035194635799</v>
      </c>
      <c r="BL379" s="9">
        <v>17849825.816295907</v>
      </c>
      <c r="BM379" s="9">
        <v>1608173.1523759994</v>
      </c>
      <c r="BN379" s="9">
        <v>2276279.0172672761</v>
      </c>
      <c r="BO379" s="9">
        <v>341526.22108911263</v>
      </c>
      <c r="BP379" s="9">
        <v>56088894.597515404</v>
      </c>
      <c r="BQ379" s="9">
        <v>61682.957446319255</v>
      </c>
      <c r="BR379" s="9">
        <v>95952.519162842291</v>
      </c>
      <c r="BS379" s="9">
        <v>329071.25992368994</v>
      </c>
      <c r="BT379" s="9">
        <v>12542.236541676419</v>
      </c>
      <c r="BU379" s="20"/>
    </row>
    <row r="380" spans="2:73" x14ac:dyDescent="0.2">
      <c r="B380" s="4" t="s">
        <v>57</v>
      </c>
      <c r="C380" s="12">
        <v>13</v>
      </c>
      <c r="D380" s="19"/>
      <c r="E380" s="9">
        <f t="shared" si="34"/>
        <v>2301677.8139771679</v>
      </c>
      <c r="F380" s="9">
        <f t="shared" si="34"/>
        <v>4.3962260576428207</v>
      </c>
      <c r="G380" s="9">
        <f t="shared" si="34"/>
        <v>7.6568375108809102E-3</v>
      </c>
      <c r="H380" s="9">
        <f t="shared" si="34"/>
        <v>76236.402835689631</v>
      </c>
      <c r="I380" s="9">
        <f t="shared" si="34"/>
        <v>1743341.5364619032</v>
      </c>
      <c r="J380" s="9">
        <f t="shared" si="34"/>
        <v>0.73188757725091569</v>
      </c>
      <c r="K380" s="9">
        <f t="shared" si="34"/>
        <v>171464.83648284647</v>
      </c>
      <c r="L380" s="9">
        <f t="shared" si="33"/>
        <v>3547.0187784029322</v>
      </c>
      <c r="M380" s="9">
        <f t="shared" si="33"/>
        <v>3415.9907206120406</v>
      </c>
      <c r="N380" s="9">
        <f t="shared" si="33"/>
        <v>3686.8723243671775</v>
      </c>
      <c r="O380" s="9">
        <f t="shared" si="33"/>
        <v>5892.1067772660426</v>
      </c>
      <c r="P380" s="9">
        <f t="shared" si="33"/>
        <v>753.85895425733906</v>
      </c>
      <c r="Q380" s="9">
        <f t="shared" si="36"/>
        <v>63.857597243417274</v>
      </c>
      <c r="R380" s="9">
        <f t="shared" si="36"/>
        <v>13680005.83249025</v>
      </c>
      <c r="S380" s="9">
        <f t="shared" si="35"/>
        <v>46411.605055049527</v>
      </c>
      <c r="T380" s="9">
        <f t="shared" si="35"/>
        <v>66541.357330017257</v>
      </c>
      <c r="U380" s="9">
        <f t="shared" si="35"/>
        <v>129008.31242823775</v>
      </c>
      <c r="V380" s="9">
        <f t="shared" si="35"/>
        <v>746032.2286824584</v>
      </c>
      <c r="W380" s="9">
        <f t="shared" si="35"/>
        <v>20025.719679952032</v>
      </c>
      <c r="X380" s="9">
        <f t="shared" si="35"/>
        <v>934.07288974426046</v>
      </c>
      <c r="Y380" s="9">
        <f t="shared" si="35"/>
        <v>393961.81087537605</v>
      </c>
      <c r="Z380" s="9">
        <f t="shared" si="35"/>
        <v>12791.913658974378</v>
      </c>
      <c r="AA380" s="20"/>
      <c r="AB380" s="9">
        <v>1954047.102089237</v>
      </c>
      <c r="AC380" s="9">
        <v>23.450399766882214</v>
      </c>
      <c r="AD380" s="9">
        <v>2.3520405170136181E-2</v>
      </c>
      <c r="AE380" s="9">
        <v>187528.47984123812</v>
      </c>
      <c r="AF380" s="9">
        <v>3112044.3115113219</v>
      </c>
      <c r="AG380" s="9">
        <v>1.8233095911448784</v>
      </c>
      <c r="AH380" s="9">
        <v>299092.50695400976</v>
      </c>
      <c r="AI380" s="9">
        <v>9360.7198999557841</v>
      </c>
      <c r="AJ380" s="9">
        <v>7641.3539461660039</v>
      </c>
      <c r="AK380" s="9">
        <v>9602.2600586001954</v>
      </c>
      <c r="AL380" s="9">
        <v>15581.757254027736</v>
      </c>
      <c r="AM380" s="9">
        <v>10833.375167111244</v>
      </c>
      <c r="AN380" s="9">
        <v>289.50547851863843</v>
      </c>
      <c r="AO380" s="9">
        <v>33017317.133477487</v>
      </c>
      <c r="AP380" s="9">
        <v>1788599.1867957152</v>
      </c>
      <c r="AQ380" s="9">
        <v>2532510.2927029002</v>
      </c>
      <c r="AR380" s="9">
        <v>498995.051941443</v>
      </c>
      <c r="AS380" s="9">
        <v>61509001.37599083</v>
      </c>
      <c r="AT380" s="9">
        <v>86848.923580131217</v>
      </c>
      <c r="AU380" s="9">
        <v>104882.63531615669</v>
      </c>
      <c r="AV380" s="9">
        <v>750455.67579270678</v>
      </c>
      <c r="AW380" s="9">
        <v>26379.336579123832</v>
      </c>
      <c r="AX380" s="20"/>
      <c r="AY380" s="9">
        <v>-347630.71188793099</v>
      </c>
      <c r="AZ380" s="9">
        <v>19.054173709239393</v>
      </c>
      <c r="BA380" s="9">
        <v>1.586356765925527E-2</v>
      </c>
      <c r="BB380" s="9">
        <v>111292.07700554849</v>
      </c>
      <c r="BC380" s="9">
        <v>1368702.7750494187</v>
      </c>
      <c r="BD380" s="9">
        <v>1.0914220138939628</v>
      </c>
      <c r="BE380" s="9">
        <v>127627.67047116329</v>
      </c>
      <c r="BF380" s="9">
        <v>5813.7011215528519</v>
      </c>
      <c r="BG380" s="9">
        <v>4225.3632255539633</v>
      </c>
      <c r="BH380" s="9">
        <v>5915.3877342330179</v>
      </c>
      <c r="BI380" s="9">
        <v>9689.6504767616934</v>
      </c>
      <c r="BJ380" s="9">
        <v>10079.516212853905</v>
      </c>
      <c r="BK380" s="9">
        <v>225.64788127522115</v>
      </c>
      <c r="BL380" s="9">
        <v>19337311.300987236</v>
      </c>
      <c r="BM380" s="9">
        <v>1742187.5817406657</v>
      </c>
      <c r="BN380" s="9">
        <v>2465968.935372883</v>
      </c>
      <c r="BO380" s="9">
        <v>369986.73951320525</v>
      </c>
      <c r="BP380" s="9">
        <v>60762969.147308372</v>
      </c>
      <c r="BQ380" s="9">
        <v>66823.203900179185</v>
      </c>
      <c r="BR380" s="9">
        <v>103948.56242641243</v>
      </c>
      <c r="BS380" s="9">
        <v>356493.86491733073</v>
      </c>
      <c r="BT380" s="9">
        <v>13587.422920149455</v>
      </c>
      <c r="BU380" s="20"/>
    </row>
    <row r="381" spans="2:73" x14ac:dyDescent="0.2">
      <c r="B381" s="4" t="s">
        <v>57</v>
      </c>
      <c r="C381" s="12">
        <v>14</v>
      </c>
      <c r="D381" s="19"/>
      <c r="E381" s="9">
        <f t="shared" si="34"/>
        <v>2570834.2693517497</v>
      </c>
      <c r="F381" s="9">
        <f t="shared" si="34"/>
        <v>4.7849167882989612</v>
      </c>
      <c r="G381" s="9">
        <f t="shared" si="34"/>
        <v>8.311059404948213E-3</v>
      </c>
      <c r="H381" s="9">
        <f t="shared" si="34"/>
        <v>82718.019985851919</v>
      </c>
      <c r="I381" s="9">
        <f t="shared" si="34"/>
        <v>1886149.6241299724</v>
      </c>
      <c r="J381" s="9">
        <f t="shared" si="34"/>
        <v>0.79163310086013983</v>
      </c>
      <c r="K381" s="9">
        <f t="shared" si="34"/>
        <v>184708.00565547124</v>
      </c>
      <c r="L381" s="9">
        <f t="shared" si="33"/>
        <v>3840.9586434796192</v>
      </c>
      <c r="M381" s="9">
        <f t="shared" si="33"/>
        <v>3706.6368473168914</v>
      </c>
      <c r="N381" s="9">
        <f t="shared" si="33"/>
        <v>3992.4620047374201</v>
      </c>
      <c r="O381" s="9">
        <f t="shared" si="33"/>
        <v>6403.357794368294</v>
      </c>
      <c r="P381" s="9">
        <f t="shared" si="33"/>
        <v>827.66986189363524</v>
      </c>
      <c r="Q381" s="9">
        <f t="shared" si="36"/>
        <v>69.493951400012605</v>
      </c>
      <c r="R381" s="9">
        <f t="shared" si="36"/>
        <v>14958640.465596426</v>
      </c>
      <c r="S381" s="9">
        <f t="shared" si="35"/>
        <v>52440.781363021815</v>
      </c>
      <c r="T381" s="9">
        <f t="shared" si="35"/>
        <v>75189.664612926077</v>
      </c>
      <c r="U381" s="9">
        <f t="shared" si="35"/>
        <v>140344.57434121735</v>
      </c>
      <c r="V381" s="9">
        <f t="shared" si="35"/>
        <v>891222.83333907276</v>
      </c>
      <c r="W381" s="9">
        <f t="shared" si="35"/>
        <v>22622.63418702755</v>
      </c>
      <c r="X381" s="9">
        <f t="shared" si="35"/>
        <v>1359.4314796599647</v>
      </c>
      <c r="Y381" s="9">
        <f t="shared" si="35"/>
        <v>426240.26824899501</v>
      </c>
      <c r="Z381" s="9">
        <f t="shared" si="35"/>
        <v>13856.977124848188</v>
      </c>
      <c r="AA381" s="20"/>
      <c r="AB381" s="9">
        <v>2196462.7334724395</v>
      </c>
      <c r="AC381" s="9">
        <v>25.30479616747985</v>
      </c>
      <c r="AD381" s="9">
        <v>2.539490149953081E-2</v>
      </c>
      <c r="AE381" s="9">
        <v>202571.02599182725</v>
      </c>
      <c r="AF381" s="9">
        <v>3360137.2280293466</v>
      </c>
      <c r="AG381" s="9">
        <v>1.9670106542844075</v>
      </c>
      <c r="AH381" s="9">
        <v>322153.18923980085</v>
      </c>
      <c r="AI381" s="9">
        <v>10101.867543613458</v>
      </c>
      <c r="AJ381" s="9">
        <v>8257.0280132980824</v>
      </c>
      <c r="AK381" s="9">
        <v>10362.879564680674</v>
      </c>
      <c r="AL381" s="9">
        <v>16838.366000111644</v>
      </c>
      <c r="AM381" s="9">
        <v>11682.533475736302</v>
      </c>
      <c r="AN381" s="9">
        <v>312.49936200409684</v>
      </c>
      <c r="AO381" s="9">
        <v>35783437.251274988</v>
      </c>
      <c r="AP381" s="9">
        <v>1928642.792468355</v>
      </c>
      <c r="AQ381" s="9">
        <v>2730848.518091416</v>
      </c>
      <c r="AR381" s="9">
        <v>538791.83227851556</v>
      </c>
      <c r="AS381" s="9">
        <v>66328266.530440368</v>
      </c>
      <c r="AT381" s="9">
        <v>94586.08454106671</v>
      </c>
      <c r="AU381" s="9">
        <v>113304.03716964262</v>
      </c>
      <c r="AV381" s="9">
        <v>810156.73815996666</v>
      </c>
      <c r="AW381" s="9">
        <v>28489.586423470675</v>
      </c>
      <c r="AX381" s="20"/>
      <c r="AY381" s="9">
        <v>-374371.53587931045</v>
      </c>
      <c r="AZ381" s="9">
        <v>20.519879379180889</v>
      </c>
      <c r="BA381" s="9">
        <v>1.7083842094582597E-2</v>
      </c>
      <c r="BB381" s="9">
        <v>119853.00600597533</v>
      </c>
      <c r="BC381" s="9">
        <v>1473987.6038993741</v>
      </c>
      <c r="BD381" s="9">
        <v>1.1753775534242676</v>
      </c>
      <c r="BE381" s="9">
        <v>137445.18358432961</v>
      </c>
      <c r="BF381" s="9">
        <v>6260.9089001338389</v>
      </c>
      <c r="BG381" s="9">
        <v>4550.3911659811911</v>
      </c>
      <c r="BH381" s="9">
        <v>6370.4175599432538</v>
      </c>
      <c r="BI381" s="9">
        <v>10435.00820574335</v>
      </c>
      <c r="BJ381" s="9">
        <v>10854.863613842666</v>
      </c>
      <c r="BK381" s="9">
        <v>243.00541060408423</v>
      </c>
      <c r="BL381" s="9">
        <v>20824796.785678562</v>
      </c>
      <c r="BM381" s="9">
        <v>1876202.0111053332</v>
      </c>
      <c r="BN381" s="9">
        <v>2655658.8534784899</v>
      </c>
      <c r="BO381" s="9">
        <v>398447.25793729821</v>
      </c>
      <c r="BP381" s="9">
        <v>65437043.697101295</v>
      </c>
      <c r="BQ381" s="9">
        <v>71963.45035403916</v>
      </c>
      <c r="BR381" s="9">
        <v>111944.60568998265</v>
      </c>
      <c r="BS381" s="9">
        <v>383916.46991097165</v>
      </c>
      <c r="BT381" s="9">
        <v>14632.609298622487</v>
      </c>
      <c r="BU381" s="20"/>
    </row>
    <row r="382" spans="2:73" x14ac:dyDescent="0.2">
      <c r="B382" s="4" t="s">
        <v>57</v>
      </c>
      <c r="C382" s="12">
        <v>15</v>
      </c>
      <c r="D382" s="19"/>
      <c r="E382" s="9">
        <f t="shared" si="34"/>
        <v>2769350.2465025913</v>
      </c>
      <c r="F382" s="9">
        <f t="shared" si="34"/>
        <v>5.1611181271141078</v>
      </c>
      <c r="G382" s="9">
        <f t="shared" si="34"/>
        <v>8.9515835538735052E-3</v>
      </c>
      <c r="H382" s="9">
        <f t="shared" si="34"/>
        <v>89025.027407954229</v>
      </c>
      <c r="I382" s="9">
        <f t="shared" si="34"/>
        <v>2026653.870609042</v>
      </c>
      <c r="J382" s="9">
        <f t="shared" si="34"/>
        <v>0.8505594958023639</v>
      </c>
      <c r="K382" s="9">
        <f t="shared" si="34"/>
        <v>197924.47626791394</v>
      </c>
      <c r="L382" s="9">
        <f t="shared" si="33"/>
        <v>4131.2830346143064</v>
      </c>
      <c r="M382" s="9">
        <f t="shared" si="33"/>
        <v>3990.1422272287427</v>
      </c>
      <c r="N382" s="9">
        <f t="shared" si="33"/>
        <v>4294.1992853296706</v>
      </c>
      <c r="O382" s="9">
        <f t="shared" si="33"/>
        <v>6904.4031474615294</v>
      </c>
      <c r="P382" s="9">
        <f t="shared" si="33"/>
        <v>897.6088909564296</v>
      </c>
      <c r="Q382" s="9">
        <f t="shared" si="36"/>
        <v>75.002523114847747</v>
      </c>
      <c r="R382" s="9">
        <f t="shared" si="36"/>
        <v>16215539.442432605</v>
      </c>
      <c r="S382" s="9">
        <f t="shared" si="35"/>
        <v>57923.555021195672</v>
      </c>
      <c r="T382" s="9">
        <f t="shared" si="35"/>
        <v>83052.102760435548</v>
      </c>
      <c r="U382" s="9">
        <f t="shared" si="35"/>
        <v>151202.29266269732</v>
      </c>
      <c r="V382" s="9">
        <f t="shared" si="35"/>
        <v>1017926.0460166335</v>
      </c>
      <c r="W382" s="9">
        <f t="shared" si="35"/>
        <v>25110.971323813123</v>
      </c>
      <c r="X382" s="9">
        <f t="shared" si="35"/>
        <v>1663.7364196957642</v>
      </c>
      <c r="Y382" s="9">
        <f t="shared" si="35"/>
        <v>457969.02075380401</v>
      </c>
      <c r="Z382" s="9">
        <f t="shared" si="35"/>
        <v>14898.350969666983</v>
      </c>
      <c r="AA382" s="20"/>
      <c r="AB382" s="9">
        <v>2368237.8866319018</v>
      </c>
      <c r="AC382" s="9">
        <v>27.146703176236482</v>
      </c>
      <c r="AD382" s="9">
        <v>2.7255700083783436E-2</v>
      </c>
      <c r="AE382" s="9">
        <v>217438.96241435633</v>
      </c>
      <c r="AF382" s="9">
        <v>3605926.3033583714</v>
      </c>
      <c r="AG382" s="9">
        <v>2.1098925887569369</v>
      </c>
      <c r="AH382" s="9">
        <v>345187.17296540999</v>
      </c>
      <c r="AI382" s="9">
        <v>10839.399713329136</v>
      </c>
      <c r="AJ382" s="9">
        <v>8865.5613336371607</v>
      </c>
      <c r="AK382" s="9">
        <v>11119.646670983151</v>
      </c>
      <c r="AL382" s="9">
        <v>18084.769082186547</v>
      </c>
      <c r="AM382" s="9">
        <v>12527.819905787857</v>
      </c>
      <c r="AN382" s="9">
        <v>335.36546304779517</v>
      </c>
      <c r="AO382" s="9">
        <v>38527821.712802485</v>
      </c>
      <c r="AP382" s="9">
        <v>2068139.995491195</v>
      </c>
      <c r="AQ382" s="9">
        <v>2928400.8743445319</v>
      </c>
      <c r="AR382" s="9">
        <v>578110.06902408809</v>
      </c>
      <c r="AS382" s="9">
        <v>71129044.292910904</v>
      </c>
      <c r="AT382" s="9">
        <v>102214.6681317122</v>
      </c>
      <c r="AU382" s="9">
        <v>121604.38537324853</v>
      </c>
      <c r="AV382" s="9">
        <v>869308.09565841639</v>
      </c>
      <c r="AW382" s="9">
        <v>30576.146646762503</v>
      </c>
      <c r="AX382" s="20"/>
      <c r="AY382" s="9">
        <v>-401112.35987068963</v>
      </c>
      <c r="AZ382" s="9">
        <v>21.985585049122374</v>
      </c>
      <c r="BA382" s="9">
        <v>1.8304116529909931E-2</v>
      </c>
      <c r="BB382" s="9">
        <v>128413.9350064021</v>
      </c>
      <c r="BC382" s="9">
        <v>1579272.4327493294</v>
      </c>
      <c r="BD382" s="9">
        <v>1.259333092954573</v>
      </c>
      <c r="BE382" s="9">
        <v>147262.69669749605</v>
      </c>
      <c r="BF382" s="9">
        <v>6708.1166787148295</v>
      </c>
      <c r="BG382" s="9">
        <v>4875.419106408418</v>
      </c>
      <c r="BH382" s="9">
        <v>6825.4473856534805</v>
      </c>
      <c r="BI382" s="9">
        <v>11180.365934725018</v>
      </c>
      <c r="BJ382" s="9">
        <v>11630.211014831428</v>
      </c>
      <c r="BK382" s="9">
        <v>260.36293993294743</v>
      </c>
      <c r="BL382" s="9">
        <v>22312282.27036988</v>
      </c>
      <c r="BM382" s="9">
        <v>2010216.4404699993</v>
      </c>
      <c r="BN382" s="9">
        <v>2845348.7715840964</v>
      </c>
      <c r="BO382" s="9">
        <v>426907.77636139077</v>
      </c>
      <c r="BP382" s="9">
        <v>70111118.24689427</v>
      </c>
      <c r="BQ382" s="9">
        <v>77103.696807899076</v>
      </c>
      <c r="BR382" s="9">
        <v>119940.64895355277</v>
      </c>
      <c r="BS382" s="9">
        <v>411339.07490461238</v>
      </c>
      <c r="BT382" s="9">
        <v>15677.795677095521</v>
      </c>
      <c r="BU382" s="20"/>
    </row>
    <row r="383" spans="2:73" x14ac:dyDescent="0.2">
      <c r="B383" s="4" t="s">
        <v>57</v>
      </c>
      <c r="C383" s="12">
        <v>16</v>
      </c>
      <c r="D383" s="19"/>
      <c r="E383" s="9">
        <f t="shared" si="34"/>
        <v>3003186.4627653016</v>
      </c>
      <c r="F383" s="9">
        <f t="shared" si="34"/>
        <v>5.5373404512702251</v>
      </c>
      <c r="G383" s="9">
        <f t="shared" si="34"/>
        <v>9.5921371099407966E-3</v>
      </c>
      <c r="H383" s="9">
        <f t="shared" si="34"/>
        <v>95332.27032311642</v>
      </c>
      <c r="I383" s="9">
        <f t="shared" si="34"/>
        <v>2167161.5887021087</v>
      </c>
      <c r="J383" s="9">
        <f t="shared" si="34"/>
        <v>0.90948735366158706</v>
      </c>
      <c r="K383" s="9">
        <f t="shared" si="34"/>
        <v>211140.95634053843</v>
      </c>
      <c r="L383" s="9">
        <f t="shared" si="33"/>
        <v>4421.6177071909869</v>
      </c>
      <c r="M383" s="9">
        <f t="shared" si="33"/>
        <v>4273.658950683588</v>
      </c>
      <c r="N383" s="9">
        <f t="shared" si="33"/>
        <v>4595.9472021999072</v>
      </c>
      <c r="O383" s="9">
        <f t="shared" si="33"/>
        <v>7405.4765298137499</v>
      </c>
      <c r="P383" s="9">
        <f t="shared" si="33"/>
        <v>967.55452984272779</v>
      </c>
      <c r="Q383" s="9">
        <f t="shared" si="36"/>
        <v>80.511444396442698</v>
      </c>
      <c r="R383" s="9">
        <f t="shared" si="36"/>
        <v>17472564.958538756</v>
      </c>
      <c r="S383" s="9">
        <f t="shared" si="35"/>
        <v>63407.408629167825</v>
      </c>
      <c r="T383" s="9">
        <f t="shared" si="35"/>
        <v>90916.089593343902</v>
      </c>
      <c r="U383" s="9">
        <f t="shared" si="35"/>
        <v>162060.47480067704</v>
      </c>
      <c r="V383" s="9">
        <f t="shared" si="35"/>
        <v>1144668.7916732281</v>
      </c>
      <c r="W383" s="9">
        <f t="shared" si="35"/>
        <v>27599.892370888614</v>
      </c>
      <c r="X383" s="9">
        <f t="shared" si="35"/>
        <v>1968.1562071113876</v>
      </c>
      <c r="Y383" s="9">
        <f t="shared" si="35"/>
        <v>489698.53440242267</v>
      </c>
      <c r="Z383" s="9">
        <f t="shared" si="35"/>
        <v>15939.75502304078</v>
      </c>
      <c r="AA383" s="20"/>
      <c r="AB383" s="9">
        <v>2575333.2789032324</v>
      </c>
      <c r="AC383" s="9">
        <v>28.988631170334095</v>
      </c>
      <c r="AD383" s="9">
        <v>2.9116528075178057E-2</v>
      </c>
      <c r="AE383" s="9">
        <v>232307.13432994529</v>
      </c>
      <c r="AF383" s="9">
        <v>3851718.8503013938</v>
      </c>
      <c r="AG383" s="9">
        <v>2.2527759861464647</v>
      </c>
      <c r="AH383" s="9">
        <v>368221.16615120083</v>
      </c>
      <c r="AI383" s="9">
        <v>11576.942164486805</v>
      </c>
      <c r="AJ383" s="9">
        <v>9474.1059975192329</v>
      </c>
      <c r="AK383" s="9">
        <v>11876.424413563622</v>
      </c>
      <c r="AL383" s="9">
        <v>19331.200193520439</v>
      </c>
      <c r="AM383" s="9">
        <v>13373.112945662911</v>
      </c>
      <c r="AN383" s="9">
        <v>358.23191365825329</v>
      </c>
      <c r="AO383" s="9">
        <v>41272332.713599965</v>
      </c>
      <c r="AP383" s="9">
        <v>2207638.2784638335</v>
      </c>
      <c r="AQ383" s="9">
        <v>3125954.7792830453</v>
      </c>
      <c r="AR383" s="9">
        <v>617428.76958616055</v>
      </c>
      <c r="AS383" s="9">
        <v>75929861.588360399</v>
      </c>
      <c r="AT383" s="9">
        <v>109843.83563264761</v>
      </c>
      <c r="AU383" s="9">
        <v>129904.84842423437</v>
      </c>
      <c r="AV383" s="9">
        <v>928460.21430067567</v>
      </c>
      <c r="AW383" s="9">
        <v>32662.737078609323</v>
      </c>
      <c r="AX383" s="20"/>
      <c r="AY383" s="9">
        <v>-427853.18386206892</v>
      </c>
      <c r="AZ383" s="9">
        <v>23.45129071906387</v>
      </c>
      <c r="BA383" s="9">
        <v>1.9524390965237261E-2</v>
      </c>
      <c r="BB383" s="9">
        <v>136974.86400682887</v>
      </c>
      <c r="BC383" s="9">
        <v>1684557.2615992848</v>
      </c>
      <c r="BD383" s="9">
        <v>1.3432886324848776</v>
      </c>
      <c r="BE383" s="9">
        <v>157080.2098106624</v>
      </c>
      <c r="BF383" s="9">
        <v>7155.3244572958183</v>
      </c>
      <c r="BG383" s="9">
        <v>5200.4470468356449</v>
      </c>
      <c r="BH383" s="9">
        <v>7280.4772113637146</v>
      </c>
      <c r="BI383" s="9">
        <v>11925.723663706689</v>
      </c>
      <c r="BJ383" s="9">
        <v>12405.558415820184</v>
      </c>
      <c r="BK383" s="9">
        <v>277.72046926181059</v>
      </c>
      <c r="BL383" s="9">
        <v>23799767.755061209</v>
      </c>
      <c r="BM383" s="9">
        <v>2144230.8698346657</v>
      </c>
      <c r="BN383" s="9">
        <v>3035038.6896897014</v>
      </c>
      <c r="BO383" s="9">
        <v>455368.29478548351</v>
      </c>
      <c r="BP383" s="9">
        <v>74785192.796687171</v>
      </c>
      <c r="BQ383" s="9">
        <v>82243.943261758992</v>
      </c>
      <c r="BR383" s="9">
        <v>127936.69221712298</v>
      </c>
      <c r="BS383" s="9">
        <v>438761.679898253</v>
      </c>
      <c r="BT383" s="9">
        <v>16722.982055568544</v>
      </c>
      <c r="BU383" s="20"/>
    </row>
    <row r="384" spans="2:73" x14ac:dyDescent="0.2">
      <c r="B384" s="4" t="s">
        <v>57</v>
      </c>
      <c r="C384" s="12">
        <v>17</v>
      </c>
      <c r="D384" s="19"/>
      <c r="E384" s="9">
        <f t="shared" si="34"/>
        <v>3201702.439916146</v>
      </c>
      <c r="F384" s="9">
        <f t="shared" si="34"/>
        <v>5.9135417900853895</v>
      </c>
      <c r="G384" s="9">
        <f t="shared" si="34"/>
        <v>1.023266125886612E-2</v>
      </c>
      <c r="H384" s="9">
        <f t="shared" si="34"/>
        <v>101639.27774521886</v>
      </c>
      <c r="I384" s="9">
        <f t="shared" si="34"/>
        <v>2307665.8351811823</v>
      </c>
      <c r="J384" s="9">
        <f t="shared" si="34"/>
        <v>0.96841374860381291</v>
      </c>
      <c r="K384" s="9">
        <f t="shared" si="34"/>
        <v>224357.42695298119</v>
      </c>
      <c r="L384" s="9">
        <f t="shared" si="33"/>
        <v>4711.9420983256796</v>
      </c>
      <c r="M384" s="9">
        <f t="shared" si="33"/>
        <v>4557.1643305954403</v>
      </c>
      <c r="N384" s="9">
        <f t="shared" si="33"/>
        <v>4897.6844827921614</v>
      </c>
      <c r="O384" s="9">
        <f t="shared" si="33"/>
        <v>7906.5218829070018</v>
      </c>
      <c r="P384" s="9">
        <f t="shared" si="33"/>
        <v>1037.493558905524</v>
      </c>
      <c r="Q384" s="9">
        <f t="shared" si="36"/>
        <v>86.020016111278096</v>
      </c>
      <c r="R384" s="9">
        <f t="shared" si="36"/>
        <v>18729463.935374953</v>
      </c>
      <c r="S384" s="9">
        <f t="shared" si="35"/>
        <v>68890.182287342381</v>
      </c>
      <c r="T384" s="9">
        <f t="shared" si="35"/>
        <v>98778.527740853373</v>
      </c>
      <c r="U384" s="9">
        <f t="shared" si="35"/>
        <v>172918.1931221569</v>
      </c>
      <c r="V384" s="9">
        <f t="shared" si="35"/>
        <v>1271372.0043508261</v>
      </c>
      <c r="W384" s="9">
        <f t="shared" si="35"/>
        <v>30088.229507674172</v>
      </c>
      <c r="X384" s="9">
        <f t="shared" si="35"/>
        <v>2272.4611471471144</v>
      </c>
      <c r="Y384" s="9">
        <f t="shared" si="35"/>
        <v>521427.28690723173</v>
      </c>
      <c r="Z384" s="9">
        <f t="shared" si="35"/>
        <v>16981.128867859577</v>
      </c>
      <c r="AA384" s="20"/>
      <c r="AB384" s="9">
        <v>2747108.4320626976</v>
      </c>
      <c r="AC384" s="9">
        <v>30.830538179090745</v>
      </c>
      <c r="AD384" s="9">
        <v>3.0977326659430694E-2</v>
      </c>
      <c r="AE384" s="9">
        <v>247175.07075247448</v>
      </c>
      <c r="AF384" s="9">
        <v>4097507.9256304214</v>
      </c>
      <c r="AG384" s="9">
        <v>2.3956579206189947</v>
      </c>
      <c r="AH384" s="9">
        <v>391255.14987681003</v>
      </c>
      <c r="AI384" s="9">
        <v>12314.474334202487</v>
      </c>
      <c r="AJ384" s="9">
        <v>10082.639317858315</v>
      </c>
      <c r="AK384" s="9">
        <v>12633.191519866106</v>
      </c>
      <c r="AL384" s="9">
        <v>20577.603275595357</v>
      </c>
      <c r="AM384" s="9">
        <v>14218.399375714474</v>
      </c>
      <c r="AN384" s="9">
        <v>381.09801470195185</v>
      </c>
      <c r="AO384" s="9">
        <v>44016717.175127491</v>
      </c>
      <c r="AP384" s="9">
        <v>2347135.4814866744</v>
      </c>
      <c r="AQ384" s="9">
        <v>3323507.1355361622</v>
      </c>
      <c r="AR384" s="9">
        <v>656747.0063317332</v>
      </c>
      <c r="AS384" s="9">
        <v>80730639.350830942</v>
      </c>
      <c r="AT384" s="9">
        <v>117472.41922329315</v>
      </c>
      <c r="AU384" s="9">
        <v>138205.19662784034</v>
      </c>
      <c r="AV384" s="9">
        <v>987611.57179912587</v>
      </c>
      <c r="AW384" s="9">
        <v>34749.29730190117</v>
      </c>
      <c r="AX384" s="20"/>
      <c r="AY384" s="9">
        <v>-454594.00785344839</v>
      </c>
      <c r="AZ384" s="9">
        <v>24.916996389005355</v>
      </c>
      <c r="BA384" s="9">
        <v>2.0744665400564574E-2</v>
      </c>
      <c r="BB384" s="9">
        <v>145535.79300725562</v>
      </c>
      <c r="BC384" s="9">
        <v>1789842.0904492394</v>
      </c>
      <c r="BD384" s="9">
        <v>1.4272441720151818</v>
      </c>
      <c r="BE384" s="9">
        <v>166897.72292382884</v>
      </c>
      <c r="BF384" s="9">
        <v>7602.5322358768071</v>
      </c>
      <c r="BG384" s="9">
        <v>5525.4749872628745</v>
      </c>
      <c r="BH384" s="9">
        <v>7735.507037073945</v>
      </c>
      <c r="BI384" s="9">
        <v>12671.081392688355</v>
      </c>
      <c r="BJ384" s="9">
        <v>13180.90581680895</v>
      </c>
      <c r="BK384" s="9">
        <v>295.07799859067376</v>
      </c>
      <c r="BL384" s="9">
        <v>25287253.239752539</v>
      </c>
      <c r="BM384" s="9">
        <v>2278245.299199332</v>
      </c>
      <c r="BN384" s="9">
        <v>3224728.6077953088</v>
      </c>
      <c r="BO384" s="9">
        <v>483828.8132095763</v>
      </c>
      <c r="BP384" s="9">
        <v>79459267.346480116</v>
      </c>
      <c r="BQ384" s="9">
        <v>87384.189715618981</v>
      </c>
      <c r="BR384" s="9">
        <v>135932.73548069323</v>
      </c>
      <c r="BS384" s="9">
        <v>466184.28489189415</v>
      </c>
      <c r="BT384" s="9">
        <v>17768.168434041592</v>
      </c>
      <c r="BU384" s="20"/>
    </row>
    <row r="385" spans="2:73" x14ac:dyDescent="0.2">
      <c r="B385" s="4" t="s">
        <v>57</v>
      </c>
      <c r="C385" s="12">
        <v>18</v>
      </c>
      <c r="D385" s="19"/>
      <c r="E385" s="9">
        <f t="shared" si="34"/>
        <v>3435538.6561788586</v>
      </c>
      <c r="F385" s="9">
        <f t="shared" si="34"/>
        <v>6.2897641142415281</v>
      </c>
      <c r="G385" s="9">
        <f t="shared" si="34"/>
        <v>1.0873214814933429E-2</v>
      </c>
      <c r="H385" s="9">
        <f t="shared" si="34"/>
        <v>107946.52066038115</v>
      </c>
      <c r="I385" s="9">
        <f t="shared" si="34"/>
        <v>2448173.5532742511</v>
      </c>
      <c r="J385" s="9">
        <f t="shared" si="34"/>
        <v>1.0273416064630374</v>
      </c>
      <c r="K385" s="9">
        <f t="shared" si="34"/>
        <v>237573.90702560593</v>
      </c>
      <c r="L385" s="9">
        <f t="shared" si="33"/>
        <v>5002.2767709023683</v>
      </c>
      <c r="M385" s="9">
        <f t="shared" si="33"/>
        <v>4840.6810540502966</v>
      </c>
      <c r="N385" s="9">
        <f t="shared" si="33"/>
        <v>5199.4323996624053</v>
      </c>
      <c r="O385" s="9">
        <f t="shared" si="33"/>
        <v>8407.5952652592387</v>
      </c>
      <c r="P385" s="9">
        <f t="shared" si="33"/>
        <v>1107.4391977918276</v>
      </c>
      <c r="Q385" s="9">
        <f t="shared" si="36"/>
        <v>91.528937392873502</v>
      </c>
      <c r="R385" s="9">
        <f t="shared" si="36"/>
        <v>19986489.451481137</v>
      </c>
      <c r="S385" s="9">
        <f t="shared" si="35"/>
        <v>74374.035895315465</v>
      </c>
      <c r="T385" s="9">
        <f t="shared" si="35"/>
        <v>106642.51457376545</v>
      </c>
      <c r="U385" s="9">
        <f t="shared" si="35"/>
        <v>183776.37526013714</v>
      </c>
      <c r="V385" s="9">
        <f t="shared" si="35"/>
        <v>1398114.7500074059</v>
      </c>
      <c r="W385" s="9">
        <f t="shared" si="35"/>
        <v>32577.150554749765</v>
      </c>
      <c r="X385" s="9">
        <f t="shared" si="35"/>
        <v>2576.8809345629415</v>
      </c>
      <c r="Y385" s="9">
        <f t="shared" si="35"/>
        <v>553156.80055585108</v>
      </c>
      <c r="Z385" s="9">
        <f t="shared" si="35"/>
        <v>18022.532921233404</v>
      </c>
      <c r="AA385" s="20"/>
      <c r="AB385" s="9">
        <v>2954203.824334031</v>
      </c>
      <c r="AC385" s="9">
        <v>32.672466173188383</v>
      </c>
      <c r="AD385" s="9">
        <v>3.2838154650825332E-2</v>
      </c>
      <c r="AE385" s="9">
        <v>262043.24266806367</v>
      </c>
      <c r="AF385" s="9">
        <v>4343300.4725734461</v>
      </c>
      <c r="AG385" s="9">
        <v>2.5385413180085243</v>
      </c>
      <c r="AH385" s="9">
        <v>414289.14306260122</v>
      </c>
      <c r="AI385" s="9">
        <v>13052.016785360165</v>
      </c>
      <c r="AJ385" s="9">
        <v>10691.183981740396</v>
      </c>
      <c r="AK385" s="9">
        <v>13389.969262446584</v>
      </c>
      <c r="AL385" s="9">
        <v>21824.034386929259</v>
      </c>
      <c r="AM385" s="9">
        <v>15063.692415589536</v>
      </c>
      <c r="AN385" s="9">
        <v>403.96446531241031</v>
      </c>
      <c r="AO385" s="9">
        <v>46761228.175925002</v>
      </c>
      <c r="AP385" s="9">
        <v>2486633.7644593143</v>
      </c>
      <c r="AQ385" s="9">
        <v>3521061.0404746789</v>
      </c>
      <c r="AR385" s="9">
        <v>696065.706893806</v>
      </c>
      <c r="AS385" s="9">
        <v>85531456.646280482</v>
      </c>
      <c r="AT385" s="9">
        <v>125101.58672422865</v>
      </c>
      <c r="AU385" s="9">
        <v>146505.65967882625</v>
      </c>
      <c r="AV385" s="9">
        <v>1046763.6904413858</v>
      </c>
      <c r="AW385" s="9">
        <v>36835.887733748015</v>
      </c>
      <c r="AX385" s="20"/>
      <c r="AY385" s="9">
        <v>-481334.83184482751</v>
      </c>
      <c r="AZ385" s="9">
        <v>26.382702058946855</v>
      </c>
      <c r="BA385" s="9">
        <v>2.1964939835891904E-2</v>
      </c>
      <c r="BB385" s="9">
        <v>154096.72200768252</v>
      </c>
      <c r="BC385" s="9">
        <v>1895126.9192991951</v>
      </c>
      <c r="BD385" s="9">
        <v>1.5111997115454869</v>
      </c>
      <c r="BE385" s="9">
        <v>176715.23603699528</v>
      </c>
      <c r="BF385" s="9">
        <v>8049.7400144577969</v>
      </c>
      <c r="BG385" s="9">
        <v>5850.5029276900996</v>
      </c>
      <c r="BH385" s="9">
        <v>8190.536862784179</v>
      </c>
      <c r="BI385" s="9">
        <v>13416.439121670021</v>
      </c>
      <c r="BJ385" s="9">
        <v>13956.253217797708</v>
      </c>
      <c r="BK385" s="9">
        <v>312.43552791953681</v>
      </c>
      <c r="BL385" s="9">
        <v>26774738.724443864</v>
      </c>
      <c r="BM385" s="9">
        <v>2412259.7285639988</v>
      </c>
      <c r="BN385" s="9">
        <v>3414418.5259009134</v>
      </c>
      <c r="BO385" s="9">
        <v>512289.33163366886</v>
      </c>
      <c r="BP385" s="9">
        <v>84133341.896273077</v>
      </c>
      <c r="BQ385" s="9">
        <v>92524.436169478882</v>
      </c>
      <c r="BR385" s="9">
        <v>143928.77874426331</v>
      </c>
      <c r="BS385" s="9">
        <v>493606.88988553477</v>
      </c>
      <c r="BT385" s="9">
        <v>18813.354812514612</v>
      </c>
      <c r="BU385" s="20"/>
    </row>
    <row r="386" spans="2:73" x14ac:dyDescent="0.2">
      <c r="B386" s="4" t="s">
        <v>57</v>
      </c>
      <c r="C386" s="12">
        <v>19</v>
      </c>
      <c r="D386" s="19"/>
      <c r="E386" s="9">
        <f t="shared" si="34"/>
        <v>3669374.8724415684</v>
      </c>
      <c r="F386" s="9">
        <f t="shared" si="34"/>
        <v>6.6784338595566552</v>
      </c>
      <c r="G386" s="9">
        <f t="shared" si="34"/>
        <v>1.1527407301858725E-2</v>
      </c>
      <c r="H386" s="9">
        <f t="shared" si="34"/>
        <v>114427.90231748339</v>
      </c>
      <c r="I386" s="9">
        <f t="shared" si="34"/>
        <v>2590978.1693283189</v>
      </c>
      <c r="J386" s="9">
        <f t="shared" si="34"/>
        <v>1.0870856671552609</v>
      </c>
      <c r="K386" s="9">
        <f t="shared" si="34"/>
        <v>250817.06673804854</v>
      </c>
      <c r="L386" s="9">
        <f t="shared" si="33"/>
        <v>5296.2063545370529</v>
      </c>
      <c r="M386" s="9">
        <f t="shared" si="33"/>
        <v>5131.3158372121352</v>
      </c>
      <c r="N386" s="9">
        <f t="shared" si="33"/>
        <v>5505.011443754649</v>
      </c>
      <c r="O386" s="9">
        <f t="shared" si="33"/>
        <v>8918.8182531024686</v>
      </c>
      <c r="P386" s="9">
        <f t="shared" si="33"/>
        <v>1181.2434956046109</v>
      </c>
      <c r="Q386" s="9">
        <f t="shared" si="36"/>
        <v>97.164941982708513</v>
      </c>
      <c r="R386" s="9">
        <f t="shared" si="36"/>
        <v>21264997.545317288</v>
      </c>
      <c r="S386" s="9">
        <f t="shared" si="35"/>
        <v>80402.132253487129</v>
      </c>
      <c r="T386" s="9">
        <f t="shared" si="35"/>
        <v>115289.27317127073</v>
      </c>
      <c r="U386" s="9">
        <f t="shared" si="35"/>
        <v>195112.17335661664</v>
      </c>
      <c r="V386" s="9">
        <f t="shared" si="35"/>
        <v>1543265.8216849416</v>
      </c>
      <c r="W386" s="9">
        <f t="shared" si="35"/>
        <v>35173.481151535263</v>
      </c>
      <c r="X386" s="9">
        <f t="shared" si="35"/>
        <v>3002.1246770986472</v>
      </c>
      <c r="Y386" s="9">
        <f t="shared" si="35"/>
        <v>585434.49678565958</v>
      </c>
      <c r="Z386" s="9">
        <f t="shared" si="35"/>
        <v>19087.566178552177</v>
      </c>
      <c r="AA386" s="20"/>
      <c r="AB386" s="9">
        <v>3161299.2166053616</v>
      </c>
      <c r="AC386" s="9">
        <v>34.526841588444995</v>
      </c>
      <c r="AD386" s="9">
        <v>3.4712621573077952E-2</v>
      </c>
      <c r="AE386" s="9">
        <v>277085.55332559266</v>
      </c>
      <c r="AF386" s="9">
        <v>4591389.917477469</v>
      </c>
      <c r="AG386" s="9">
        <v>2.6822409182310523</v>
      </c>
      <c r="AH386" s="9">
        <v>437349.81588821008</v>
      </c>
      <c r="AI386" s="9">
        <v>13793.154147575835</v>
      </c>
      <c r="AJ386" s="9">
        <v>11306.846705329466</v>
      </c>
      <c r="AK386" s="9">
        <v>14150.578132249055</v>
      </c>
      <c r="AL386" s="9">
        <v>23080.615103754157</v>
      </c>
      <c r="AM386" s="9">
        <v>15912.844114391084</v>
      </c>
      <c r="AN386" s="9">
        <v>426.95799923110849</v>
      </c>
      <c r="AO386" s="9">
        <v>49527221.754452482</v>
      </c>
      <c r="AP386" s="9">
        <v>2626676.2901821528</v>
      </c>
      <c r="AQ386" s="9">
        <v>3719397.7171777929</v>
      </c>
      <c r="AR386" s="9">
        <v>735862.02341437817</v>
      </c>
      <c r="AS386" s="9">
        <v>90350682.267750964</v>
      </c>
      <c r="AT386" s="9">
        <v>132838.16377487409</v>
      </c>
      <c r="AU386" s="9">
        <v>154926.9466849321</v>
      </c>
      <c r="AV386" s="9">
        <v>1106463.991664835</v>
      </c>
      <c r="AW386" s="9">
        <v>38946.10736953983</v>
      </c>
      <c r="AX386" s="20"/>
      <c r="AY386" s="9">
        <v>-508075.65583620692</v>
      </c>
      <c r="AZ386" s="9">
        <v>27.84840772888834</v>
      </c>
      <c r="BA386" s="9">
        <v>2.3185214271219227E-2</v>
      </c>
      <c r="BB386" s="9">
        <v>162657.65100810927</v>
      </c>
      <c r="BC386" s="9">
        <v>2000411.7481491498</v>
      </c>
      <c r="BD386" s="9">
        <v>1.5951552510757914</v>
      </c>
      <c r="BE386" s="9">
        <v>186532.74915016154</v>
      </c>
      <c r="BF386" s="9">
        <v>8496.947793038782</v>
      </c>
      <c r="BG386" s="9">
        <v>6175.530868117331</v>
      </c>
      <c r="BH386" s="9">
        <v>8645.5666884944058</v>
      </c>
      <c r="BI386" s="9">
        <v>14161.796850651688</v>
      </c>
      <c r="BJ386" s="9">
        <v>14731.600618786473</v>
      </c>
      <c r="BK386" s="9">
        <v>329.79305724839998</v>
      </c>
      <c r="BL386" s="9">
        <v>28262224.209135193</v>
      </c>
      <c r="BM386" s="9">
        <v>2546274.1579286656</v>
      </c>
      <c r="BN386" s="9">
        <v>3604108.4440065222</v>
      </c>
      <c r="BO386" s="9">
        <v>540749.85005776153</v>
      </c>
      <c r="BP386" s="9">
        <v>88807416.446066022</v>
      </c>
      <c r="BQ386" s="9">
        <v>97664.682623338827</v>
      </c>
      <c r="BR386" s="9">
        <v>151924.82200783346</v>
      </c>
      <c r="BS386" s="9">
        <v>521029.49487917544</v>
      </c>
      <c r="BT386" s="9">
        <v>19858.541190987653</v>
      </c>
      <c r="BU386" s="20"/>
    </row>
    <row r="387" spans="2:73" x14ac:dyDescent="0.2">
      <c r="B387" s="5" t="s">
        <v>57</v>
      </c>
      <c r="C387" s="13">
        <v>20</v>
      </c>
      <c r="D387" s="19"/>
      <c r="E387" s="10">
        <f t="shared" si="34"/>
        <v>3903211.088704281</v>
      </c>
      <c r="F387" s="10">
        <f t="shared" si="34"/>
        <v>7.0546561837127904</v>
      </c>
      <c r="G387" s="10">
        <f t="shared" si="34"/>
        <v>1.2167960857926034E-2</v>
      </c>
      <c r="H387" s="10">
        <f t="shared" si="34"/>
        <v>120735.14523264565</v>
      </c>
      <c r="I387" s="10">
        <f t="shared" si="34"/>
        <v>2731485.88742139</v>
      </c>
      <c r="J387" s="10">
        <f t="shared" si="34"/>
        <v>1.1460135250144847</v>
      </c>
      <c r="K387" s="10">
        <f t="shared" si="34"/>
        <v>264033.54681067326</v>
      </c>
      <c r="L387" s="10">
        <f t="shared" si="33"/>
        <v>5586.5410271137389</v>
      </c>
      <c r="M387" s="10">
        <f t="shared" si="33"/>
        <v>5414.8325606669905</v>
      </c>
      <c r="N387" s="10">
        <f t="shared" si="33"/>
        <v>5806.7593606248938</v>
      </c>
      <c r="O387" s="10">
        <f t="shared" si="33"/>
        <v>9419.8916354547</v>
      </c>
      <c r="P387" s="10">
        <f t="shared" si="33"/>
        <v>1251.1891344909145</v>
      </c>
      <c r="Q387" s="10">
        <f t="shared" si="36"/>
        <v>102.67386326430358</v>
      </c>
      <c r="R387" s="10">
        <f t="shared" si="36"/>
        <v>22522023.061423477</v>
      </c>
      <c r="S387" s="10">
        <f t="shared" si="35"/>
        <v>85885.98586146161</v>
      </c>
      <c r="T387" s="10">
        <f t="shared" si="35"/>
        <v>123153.26000418188</v>
      </c>
      <c r="U387" s="10">
        <f t="shared" si="35"/>
        <v>205970.35549459653</v>
      </c>
      <c r="V387" s="10">
        <f t="shared" si="35"/>
        <v>1670008.5673415661</v>
      </c>
      <c r="W387" s="10">
        <f t="shared" si="35"/>
        <v>37662.402198610842</v>
      </c>
      <c r="X387" s="10">
        <f t="shared" si="35"/>
        <v>3306.5444645142707</v>
      </c>
      <c r="Y387" s="10">
        <f t="shared" si="35"/>
        <v>617164.0104342784</v>
      </c>
      <c r="Z387" s="10">
        <f t="shared" si="35"/>
        <v>20128.970231925978</v>
      </c>
      <c r="AA387" s="20"/>
      <c r="AB387" s="10">
        <v>3368394.6088766945</v>
      </c>
      <c r="AC387" s="10">
        <v>36.368769582542633</v>
      </c>
      <c r="AD387" s="10">
        <v>3.6573449564472588E-2</v>
      </c>
      <c r="AE387" s="10">
        <v>291953.72524118173</v>
      </c>
      <c r="AF387" s="10">
        <v>4837182.4644204946</v>
      </c>
      <c r="AG387" s="10">
        <v>2.8251243156205814</v>
      </c>
      <c r="AH387" s="10">
        <v>460383.80907400121</v>
      </c>
      <c r="AI387" s="10">
        <v>14530.696598733512</v>
      </c>
      <c r="AJ387" s="10">
        <v>11915.391369211546</v>
      </c>
      <c r="AK387" s="10">
        <v>14907.355874829535</v>
      </c>
      <c r="AL387" s="10">
        <v>24327.046215088056</v>
      </c>
      <c r="AM387" s="10">
        <v>16758.137154266144</v>
      </c>
      <c r="AN387" s="10">
        <v>449.82444984156677</v>
      </c>
      <c r="AO387" s="10">
        <v>52271732.755249985</v>
      </c>
      <c r="AP387" s="10">
        <v>2766174.5731547922</v>
      </c>
      <c r="AQ387" s="10">
        <v>3916951.6221163087</v>
      </c>
      <c r="AR387" s="10">
        <v>775180.72397645074</v>
      </c>
      <c r="AS387" s="10">
        <v>95151499.563200518</v>
      </c>
      <c r="AT387" s="10">
        <v>140467.33127580956</v>
      </c>
      <c r="AU387" s="10">
        <v>163227.40973591802</v>
      </c>
      <c r="AV387" s="10">
        <v>1165616.1103070949</v>
      </c>
      <c r="AW387" s="10">
        <v>41032.697801386668</v>
      </c>
      <c r="AX387" s="20"/>
      <c r="AY387" s="10">
        <v>-534816.47982758668</v>
      </c>
      <c r="AZ387" s="10">
        <v>29.314113398829843</v>
      </c>
      <c r="BA387" s="10">
        <v>2.4405488706546553E-2</v>
      </c>
      <c r="BB387" s="10">
        <v>171218.58000853608</v>
      </c>
      <c r="BC387" s="10">
        <v>2105696.5769991046</v>
      </c>
      <c r="BD387" s="10">
        <v>1.6791107906060967</v>
      </c>
      <c r="BE387" s="10">
        <v>196350.26226332795</v>
      </c>
      <c r="BF387" s="10">
        <v>8944.1555716197727</v>
      </c>
      <c r="BG387" s="10">
        <v>6500.5588085445552</v>
      </c>
      <c r="BH387" s="10">
        <v>9100.5965142046407</v>
      </c>
      <c r="BI387" s="10">
        <v>14907.154579633356</v>
      </c>
      <c r="BJ387" s="10">
        <v>15506.948019775229</v>
      </c>
      <c r="BK387" s="10">
        <v>347.1505865772632</v>
      </c>
      <c r="BL387" s="10">
        <v>29749709.693826508</v>
      </c>
      <c r="BM387" s="10">
        <v>2680288.5872933306</v>
      </c>
      <c r="BN387" s="10">
        <v>3793798.3621121268</v>
      </c>
      <c r="BO387" s="10">
        <v>569210.36848185421</v>
      </c>
      <c r="BP387" s="10">
        <v>93481490.995858952</v>
      </c>
      <c r="BQ387" s="10">
        <v>102804.92907719871</v>
      </c>
      <c r="BR387" s="10">
        <v>159920.86527140375</v>
      </c>
      <c r="BS387" s="10">
        <v>548452.09987281647</v>
      </c>
      <c r="BT387" s="10">
        <v>20903.727569460691</v>
      </c>
      <c r="BU387" s="20"/>
    </row>
    <row r="388" spans="2:73" x14ac:dyDescent="0.2">
      <c r="B388" s="7" t="s">
        <v>58</v>
      </c>
      <c r="C388" s="11">
        <v>1</v>
      </c>
      <c r="D388" s="19"/>
      <c r="E388" s="8">
        <f t="shared" si="34"/>
        <v>0</v>
      </c>
      <c r="F388" s="8">
        <f t="shared" si="34"/>
        <v>0</v>
      </c>
      <c r="G388" s="8">
        <f t="shared" si="34"/>
        <v>0</v>
      </c>
      <c r="H388" s="8">
        <f t="shared" si="34"/>
        <v>0</v>
      </c>
      <c r="I388" s="8">
        <f t="shared" si="34"/>
        <v>0</v>
      </c>
      <c r="J388" s="8">
        <f t="shared" si="34"/>
        <v>0</v>
      </c>
      <c r="K388" s="8">
        <f t="shared" si="34"/>
        <v>0</v>
      </c>
      <c r="L388" s="8">
        <f t="shared" si="33"/>
        <v>0</v>
      </c>
      <c r="M388" s="8">
        <f t="shared" si="33"/>
        <v>0</v>
      </c>
      <c r="N388" s="8">
        <f t="shared" si="33"/>
        <v>0</v>
      </c>
      <c r="O388" s="8">
        <f t="shared" si="33"/>
        <v>0</v>
      </c>
      <c r="P388" s="8">
        <f t="shared" si="33"/>
        <v>0</v>
      </c>
      <c r="Q388" s="8">
        <f t="shared" si="36"/>
        <v>0</v>
      </c>
      <c r="R388" s="8">
        <f t="shared" si="36"/>
        <v>0</v>
      </c>
      <c r="S388" s="8">
        <f t="shared" si="35"/>
        <v>0</v>
      </c>
      <c r="T388" s="8">
        <f t="shared" si="35"/>
        <v>0</v>
      </c>
      <c r="U388" s="8">
        <f t="shared" si="35"/>
        <v>0</v>
      </c>
      <c r="V388" s="8">
        <f t="shared" si="35"/>
        <v>0</v>
      </c>
      <c r="W388" s="8">
        <f t="shared" si="35"/>
        <v>0</v>
      </c>
      <c r="X388" s="8">
        <f t="shared" si="35"/>
        <v>0</v>
      </c>
      <c r="Y388" s="8">
        <f t="shared" si="35"/>
        <v>0</v>
      </c>
      <c r="Z388" s="8">
        <f t="shared" si="35"/>
        <v>0</v>
      </c>
      <c r="AA388" s="20"/>
      <c r="AB388" s="8">
        <v>-26740.823991379308</v>
      </c>
      <c r="AC388" s="8">
        <v>1.4657056699414917</v>
      </c>
      <c r="AD388" s="8">
        <v>1.2202744353273284E-3</v>
      </c>
      <c r="AE388" s="8">
        <v>8560.9290004268023</v>
      </c>
      <c r="AF388" s="8">
        <v>105284.82884995527</v>
      </c>
      <c r="AG388" s="8">
        <v>8.3955539530304837E-2</v>
      </c>
      <c r="AH388" s="8">
        <v>9817.5131131663984</v>
      </c>
      <c r="AI388" s="8">
        <v>447.20777858098864</v>
      </c>
      <c r="AJ388" s="8">
        <v>325.0279404272278</v>
      </c>
      <c r="AK388" s="8">
        <v>455.02982571023216</v>
      </c>
      <c r="AL388" s="8">
        <v>745.35772898166795</v>
      </c>
      <c r="AM388" s="8">
        <v>775.34740098876114</v>
      </c>
      <c r="AN388" s="8">
        <v>17.357529328863158</v>
      </c>
      <c r="AO388" s="8">
        <v>1487485.4846913256</v>
      </c>
      <c r="AP388" s="8">
        <v>134014.42936466658</v>
      </c>
      <c r="AQ388" s="8">
        <v>189689.91810560631</v>
      </c>
      <c r="AR388" s="8">
        <v>28460.518424092719</v>
      </c>
      <c r="AS388" s="8">
        <v>4674074.5497929482</v>
      </c>
      <c r="AT388" s="8">
        <v>5140.2464538599361</v>
      </c>
      <c r="AU388" s="8">
        <v>7996.0432635701854</v>
      </c>
      <c r="AV388" s="8">
        <v>27422.604993640809</v>
      </c>
      <c r="AW388" s="8">
        <v>1045.186378473034</v>
      </c>
      <c r="AX388" s="20"/>
      <c r="AY388" s="8">
        <v>-26740.823991379308</v>
      </c>
      <c r="AZ388" s="8">
        <v>1.4657056699414917</v>
      </c>
      <c r="BA388" s="8">
        <v>1.2202744353273284E-3</v>
      </c>
      <c r="BB388" s="8">
        <v>8560.9290004268023</v>
      </c>
      <c r="BC388" s="8">
        <v>105284.82884995527</v>
      </c>
      <c r="BD388" s="8">
        <v>8.3955539530304837E-2</v>
      </c>
      <c r="BE388" s="8">
        <v>9817.5131131663984</v>
      </c>
      <c r="BF388" s="8">
        <v>447.20777858098864</v>
      </c>
      <c r="BG388" s="8">
        <v>325.0279404272278</v>
      </c>
      <c r="BH388" s="8">
        <v>455.02982571023216</v>
      </c>
      <c r="BI388" s="8">
        <v>745.35772898166795</v>
      </c>
      <c r="BJ388" s="8">
        <v>775.34740098876114</v>
      </c>
      <c r="BK388" s="8">
        <v>17.357529328863158</v>
      </c>
      <c r="BL388" s="8">
        <v>1487485.4846913256</v>
      </c>
      <c r="BM388" s="8">
        <v>134014.42936466658</v>
      </c>
      <c r="BN388" s="8">
        <v>189689.91810560631</v>
      </c>
      <c r="BO388" s="8">
        <v>28460.518424092719</v>
      </c>
      <c r="BP388" s="8">
        <v>4674074.5497929482</v>
      </c>
      <c r="BQ388" s="8">
        <v>5140.2464538599361</v>
      </c>
      <c r="BR388" s="8">
        <v>7996.0432635701854</v>
      </c>
      <c r="BS388" s="8">
        <v>27422.604993640809</v>
      </c>
      <c r="BT388" s="8">
        <v>1045.186378473034</v>
      </c>
      <c r="BU388" s="20"/>
    </row>
    <row r="389" spans="2:73" x14ac:dyDescent="0.2">
      <c r="B389" s="4" t="s">
        <v>58</v>
      </c>
      <c r="C389" s="12">
        <v>2</v>
      </c>
      <c r="D389" s="19"/>
      <c r="E389" s="9">
        <f t="shared" si="34"/>
        <v>0</v>
      </c>
      <c r="F389" s="9">
        <f t="shared" si="34"/>
        <v>0</v>
      </c>
      <c r="G389" s="9">
        <f t="shared" si="34"/>
        <v>0</v>
      </c>
      <c r="H389" s="9">
        <f t="shared" si="34"/>
        <v>0</v>
      </c>
      <c r="I389" s="9">
        <f t="shared" si="34"/>
        <v>0</v>
      </c>
      <c r="J389" s="9">
        <f t="shared" si="34"/>
        <v>0</v>
      </c>
      <c r="K389" s="9">
        <f t="shared" si="34"/>
        <v>0</v>
      </c>
      <c r="L389" s="9">
        <f t="shared" si="33"/>
        <v>0</v>
      </c>
      <c r="M389" s="9">
        <f t="shared" si="33"/>
        <v>0</v>
      </c>
      <c r="N389" s="9">
        <f t="shared" si="33"/>
        <v>0</v>
      </c>
      <c r="O389" s="9">
        <f t="shared" si="33"/>
        <v>0</v>
      </c>
      <c r="P389" s="9">
        <f t="shared" si="33"/>
        <v>0</v>
      </c>
      <c r="Q389" s="9">
        <f t="shared" si="36"/>
        <v>0</v>
      </c>
      <c r="R389" s="9">
        <f t="shared" si="36"/>
        <v>0</v>
      </c>
      <c r="S389" s="9">
        <f t="shared" si="35"/>
        <v>0</v>
      </c>
      <c r="T389" s="9">
        <f t="shared" si="35"/>
        <v>0</v>
      </c>
      <c r="U389" s="9">
        <f t="shared" si="35"/>
        <v>0</v>
      </c>
      <c r="V389" s="9">
        <f t="shared" si="35"/>
        <v>0</v>
      </c>
      <c r="W389" s="9">
        <f t="shared" si="35"/>
        <v>0</v>
      </c>
      <c r="X389" s="9">
        <f t="shared" si="35"/>
        <v>0</v>
      </c>
      <c r="Y389" s="9">
        <f t="shared" si="35"/>
        <v>0</v>
      </c>
      <c r="Z389" s="9">
        <f t="shared" si="35"/>
        <v>0</v>
      </c>
      <c r="AA389" s="20"/>
      <c r="AB389" s="9">
        <v>-53481.647982758615</v>
      </c>
      <c r="AC389" s="9">
        <v>2.9314113398829833</v>
      </c>
      <c r="AD389" s="9">
        <v>2.4405488706546567E-3</v>
      </c>
      <c r="AE389" s="9">
        <v>17121.858000853605</v>
      </c>
      <c r="AF389" s="9">
        <v>210569.65769991055</v>
      </c>
      <c r="AG389" s="9">
        <v>0.16791107906060967</v>
      </c>
      <c r="AH389" s="9">
        <v>19635.026226332797</v>
      </c>
      <c r="AI389" s="9">
        <v>894.41555716197729</v>
      </c>
      <c r="AJ389" s="9">
        <v>650.05588085445561</v>
      </c>
      <c r="AK389" s="9">
        <v>910.05965142046432</v>
      </c>
      <c r="AL389" s="9">
        <v>1490.7154579633359</v>
      </c>
      <c r="AM389" s="9">
        <v>1550.6948019775223</v>
      </c>
      <c r="AN389" s="9">
        <v>34.715058657726317</v>
      </c>
      <c r="AO389" s="9">
        <v>2974970.9693826512</v>
      </c>
      <c r="AP389" s="9">
        <v>268028.85872933315</v>
      </c>
      <c r="AQ389" s="9">
        <v>379379.83621121262</v>
      </c>
      <c r="AR389" s="9">
        <v>56921.036848185438</v>
      </c>
      <c r="AS389" s="9">
        <v>9348149.0995858964</v>
      </c>
      <c r="AT389" s="9">
        <v>10280.492907719872</v>
      </c>
      <c r="AU389" s="9">
        <v>15992.086527140371</v>
      </c>
      <c r="AV389" s="9">
        <v>54845.209987281618</v>
      </c>
      <c r="AW389" s="9">
        <v>2090.372756946068</v>
      </c>
      <c r="AX389" s="20"/>
      <c r="AY389" s="9">
        <v>-53481.647982758615</v>
      </c>
      <c r="AZ389" s="9">
        <v>2.9314113398829833</v>
      </c>
      <c r="BA389" s="9">
        <v>2.4405488706546567E-3</v>
      </c>
      <c r="BB389" s="9">
        <v>17121.858000853605</v>
      </c>
      <c r="BC389" s="9">
        <v>210569.65769991055</v>
      </c>
      <c r="BD389" s="9">
        <v>0.16791107906060967</v>
      </c>
      <c r="BE389" s="9">
        <v>19635.026226332797</v>
      </c>
      <c r="BF389" s="9">
        <v>894.41555716197729</v>
      </c>
      <c r="BG389" s="9">
        <v>650.05588085445561</v>
      </c>
      <c r="BH389" s="9">
        <v>910.05965142046432</v>
      </c>
      <c r="BI389" s="9">
        <v>1490.7154579633359</v>
      </c>
      <c r="BJ389" s="9">
        <v>1550.6948019775223</v>
      </c>
      <c r="BK389" s="9">
        <v>34.715058657726317</v>
      </c>
      <c r="BL389" s="9">
        <v>2974970.9693826512</v>
      </c>
      <c r="BM389" s="9">
        <v>268028.85872933315</v>
      </c>
      <c r="BN389" s="9">
        <v>379379.83621121262</v>
      </c>
      <c r="BO389" s="9">
        <v>56921.036848185438</v>
      </c>
      <c r="BP389" s="9">
        <v>9348149.0995858964</v>
      </c>
      <c r="BQ389" s="9">
        <v>10280.492907719872</v>
      </c>
      <c r="BR389" s="9">
        <v>15992.086527140371</v>
      </c>
      <c r="BS389" s="9">
        <v>54845.209987281618</v>
      </c>
      <c r="BT389" s="9">
        <v>2090.372756946068</v>
      </c>
      <c r="BU389" s="20"/>
    </row>
    <row r="390" spans="2:73" x14ac:dyDescent="0.2">
      <c r="B390" s="4" t="s">
        <v>58</v>
      </c>
      <c r="C390" s="12">
        <v>3</v>
      </c>
      <c r="D390" s="19"/>
      <c r="E390" s="9">
        <f t="shared" si="34"/>
        <v>0</v>
      </c>
      <c r="F390" s="9">
        <f t="shared" si="34"/>
        <v>0</v>
      </c>
      <c r="G390" s="9">
        <f t="shared" si="34"/>
        <v>0</v>
      </c>
      <c r="H390" s="9">
        <f t="shared" si="34"/>
        <v>0</v>
      </c>
      <c r="I390" s="9">
        <f t="shared" si="34"/>
        <v>0</v>
      </c>
      <c r="J390" s="9">
        <f t="shared" si="34"/>
        <v>0</v>
      </c>
      <c r="K390" s="9">
        <f t="shared" si="34"/>
        <v>0</v>
      </c>
      <c r="L390" s="9">
        <f t="shared" si="33"/>
        <v>0</v>
      </c>
      <c r="M390" s="9">
        <f t="shared" si="33"/>
        <v>0</v>
      </c>
      <c r="N390" s="9">
        <f t="shared" si="33"/>
        <v>0</v>
      </c>
      <c r="O390" s="9">
        <f t="shared" si="33"/>
        <v>0</v>
      </c>
      <c r="P390" s="9">
        <f t="shared" si="33"/>
        <v>0</v>
      </c>
      <c r="Q390" s="9">
        <f t="shared" si="36"/>
        <v>0</v>
      </c>
      <c r="R390" s="9">
        <f t="shared" si="36"/>
        <v>0</v>
      </c>
      <c r="S390" s="9">
        <f t="shared" si="35"/>
        <v>0</v>
      </c>
      <c r="T390" s="9">
        <f t="shared" si="35"/>
        <v>0</v>
      </c>
      <c r="U390" s="9">
        <f t="shared" si="35"/>
        <v>0</v>
      </c>
      <c r="V390" s="9">
        <f t="shared" si="35"/>
        <v>0</v>
      </c>
      <c r="W390" s="9">
        <f t="shared" si="35"/>
        <v>0</v>
      </c>
      <c r="X390" s="9">
        <f t="shared" si="35"/>
        <v>0</v>
      </c>
      <c r="Y390" s="9">
        <f t="shared" si="35"/>
        <v>0</v>
      </c>
      <c r="Z390" s="9">
        <f t="shared" si="35"/>
        <v>0</v>
      </c>
      <c r="AA390" s="20"/>
      <c r="AB390" s="9">
        <v>-80222.471974137952</v>
      </c>
      <c r="AC390" s="9">
        <v>4.3971170098244725</v>
      </c>
      <c r="AD390" s="9">
        <v>3.6608233059819834E-3</v>
      </c>
      <c r="AE390" s="9">
        <v>25682.787001280416</v>
      </c>
      <c r="AF390" s="9">
        <v>315854.48654986604</v>
      </c>
      <c r="AG390" s="9">
        <v>0.25186661859091447</v>
      </c>
      <c r="AH390" s="9">
        <v>29452.539339499217</v>
      </c>
      <c r="AI390" s="9">
        <v>1341.6233357429662</v>
      </c>
      <c r="AJ390" s="9">
        <v>975.08382128168364</v>
      </c>
      <c r="AK390" s="9">
        <v>1365.0894771306964</v>
      </c>
      <c r="AL390" s="9">
        <v>2236.0731869450033</v>
      </c>
      <c r="AM390" s="9">
        <v>2326.0422029662845</v>
      </c>
      <c r="AN390" s="9">
        <v>52.072587986589461</v>
      </c>
      <c r="AO390" s="9">
        <v>4462456.4540739749</v>
      </c>
      <c r="AP390" s="9">
        <v>402043.28809399978</v>
      </c>
      <c r="AQ390" s="9">
        <v>569069.75431681878</v>
      </c>
      <c r="AR390" s="9">
        <v>85381.555272278129</v>
      </c>
      <c r="AS390" s="9">
        <v>14022223.649378847</v>
      </c>
      <c r="AT390" s="9">
        <v>15420.73936157981</v>
      </c>
      <c r="AU390" s="9">
        <v>23988.129790710558</v>
      </c>
      <c r="AV390" s="9">
        <v>82267.814980922456</v>
      </c>
      <c r="AW390" s="9">
        <v>3135.5591354191033</v>
      </c>
      <c r="AX390" s="20"/>
      <c r="AY390" s="9">
        <v>-80222.471974137938</v>
      </c>
      <c r="AZ390" s="9">
        <v>4.3971170098244725</v>
      </c>
      <c r="BA390" s="9">
        <v>3.6608233059819834E-3</v>
      </c>
      <c r="BB390" s="9">
        <v>25682.787001280416</v>
      </c>
      <c r="BC390" s="9">
        <v>315854.48654986604</v>
      </c>
      <c r="BD390" s="9">
        <v>0.25186661859091447</v>
      </c>
      <c r="BE390" s="9">
        <v>29452.539339499217</v>
      </c>
      <c r="BF390" s="9">
        <v>1341.6233357429662</v>
      </c>
      <c r="BG390" s="9">
        <v>975.08382128168364</v>
      </c>
      <c r="BH390" s="9">
        <v>1365.0894771306964</v>
      </c>
      <c r="BI390" s="9">
        <v>2236.0731869450033</v>
      </c>
      <c r="BJ390" s="9">
        <v>2326.0422029662845</v>
      </c>
      <c r="BK390" s="9">
        <v>52.072587986589461</v>
      </c>
      <c r="BL390" s="9">
        <v>4462456.4540739749</v>
      </c>
      <c r="BM390" s="9">
        <v>402043.28809399978</v>
      </c>
      <c r="BN390" s="9">
        <v>569069.75431681878</v>
      </c>
      <c r="BO390" s="9">
        <v>85381.555272278129</v>
      </c>
      <c r="BP390" s="9">
        <v>14022223.649378847</v>
      </c>
      <c r="BQ390" s="9">
        <v>15420.73936157981</v>
      </c>
      <c r="BR390" s="9">
        <v>23988.129790710558</v>
      </c>
      <c r="BS390" s="9">
        <v>82267.814980922456</v>
      </c>
      <c r="BT390" s="9">
        <v>3135.5591354191033</v>
      </c>
      <c r="BU390" s="20"/>
    </row>
    <row r="391" spans="2:73" x14ac:dyDescent="0.2">
      <c r="B391" s="4" t="s">
        <v>58</v>
      </c>
      <c r="C391" s="12">
        <v>4</v>
      </c>
      <c r="D391" s="19"/>
      <c r="E391" s="9">
        <f t="shared" si="34"/>
        <v>0</v>
      </c>
      <c r="F391" s="9">
        <f t="shared" si="34"/>
        <v>0</v>
      </c>
      <c r="G391" s="9">
        <f t="shared" si="34"/>
        <v>0</v>
      </c>
      <c r="H391" s="9">
        <f t="shared" si="34"/>
        <v>0</v>
      </c>
      <c r="I391" s="9">
        <f t="shared" si="34"/>
        <v>0</v>
      </c>
      <c r="J391" s="9">
        <f t="shared" si="34"/>
        <v>0</v>
      </c>
      <c r="K391" s="9">
        <f t="shared" si="34"/>
        <v>0</v>
      </c>
      <c r="L391" s="9">
        <f t="shared" si="33"/>
        <v>0</v>
      </c>
      <c r="M391" s="9">
        <f t="shared" si="33"/>
        <v>0</v>
      </c>
      <c r="N391" s="9">
        <f t="shared" si="33"/>
        <v>0</v>
      </c>
      <c r="O391" s="9">
        <f t="shared" si="33"/>
        <v>0</v>
      </c>
      <c r="P391" s="9">
        <f t="shared" si="33"/>
        <v>0</v>
      </c>
      <c r="Q391" s="9">
        <f t="shared" si="36"/>
        <v>0</v>
      </c>
      <c r="R391" s="9">
        <f t="shared" si="36"/>
        <v>0</v>
      </c>
      <c r="S391" s="9">
        <f t="shared" si="35"/>
        <v>0</v>
      </c>
      <c r="T391" s="9">
        <f t="shared" si="35"/>
        <v>0</v>
      </c>
      <c r="U391" s="9">
        <f t="shared" si="35"/>
        <v>0</v>
      </c>
      <c r="V391" s="9">
        <f t="shared" si="35"/>
        <v>0</v>
      </c>
      <c r="W391" s="9">
        <f t="shared" si="35"/>
        <v>0</v>
      </c>
      <c r="X391" s="9">
        <f t="shared" si="35"/>
        <v>0</v>
      </c>
      <c r="Y391" s="9">
        <f t="shared" si="35"/>
        <v>0</v>
      </c>
      <c r="Z391" s="9">
        <f t="shared" si="35"/>
        <v>0</v>
      </c>
      <c r="AA391" s="20"/>
      <c r="AB391" s="9">
        <v>-106963.29596551723</v>
      </c>
      <c r="AC391" s="9">
        <v>5.8628226797659666</v>
      </c>
      <c r="AD391" s="9">
        <v>4.8810977413093135E-3</v>
      </c>
      <c r="AE391" s="9">
        <v>34243.716001707209</v>
      </c>
      <c r="AF391" s="9">
        <v>421139.31539982109</v>
      </c>
      <c r="AG391" s="9">
        <v>0.33582215812121935</v>
      </c>
      <c r="AH391" s="9">
        <v>39270.052452665594</v>
      </c>
      <c r="AI391" s="9">
        <v>1788.8311143239546</v>
      </c>
      <c r="AJ391" s="9">
        <v>1300.1117617089112</v>
      </c>
      <c r="AK391" s="9">
        <v>1820.1193028409286</v>
      </c>
      <c r="AL391" s="9">
        <v>2981.4309159266718</v>
      </c>
      <c r="AM391" s="9">
        <v>3101.3896039550445</v>
      </c>
      <c r="AN391" s="9">
        <v>69.430117315452634</v>
      </c>
      <c r="AO391" s="9">
        <v>5949941.9387653023</v>
      </c>
      <c r="AP391" s="9">
        <v>536057.7174586663</v>
      </c>
      <c r="AQ391" s="9">
        <v>758759.67242242524</v>
      </c>
      <c r="AR391" s="9">
        <v>113842.07369637088</v>
      </c>
      <c r="AS391" s="9">
        <v>18696298.199171793</v>
      </c>
      <c r="AT391" s="9">
        <v>20560.985815439744</v>
      </c>
      <c r="AU391" s="9">
        <v>31984.173054280742</v>
      </c>
      <c r="AV391" s="9">
        <v>109690.41997456324</v>
      </c>
      <c r="AW391" s="9">
        <v>4180.7455138921359</v>
      </c>
      <c r="AX391" s="20"/>
      <c r="AY391" s="9">
        <v>-106963.29596551723</v>
      </c>
      <c r="AZ391" s="9">
        <v>5.8628226797659666</v>
      </c>
      <c r="BA391" s="9">
        <v>4.8810977413093135E-3</v>
      </c>
      <c r="BB391" s="9">
        <v>34243.716001707209</v>
      </c>
      <c r="BC391" s="9">
        <v>421139.31539982109</v>
      </c>
      <c r="BD391" s="9">
        <v>0.33582215812121935</v>
      </c>
      <c r="BE391" s="9">
        <v>39270.052452665594</v>
      </c>
      <c r="BF391" s="9">
        <v>1788.8311143239546</v>
      </c>
      <c r="BG391" s="9">
        <v>1300.1117617089112</v>
      </c>
      <c r="BH391" s="9">
        <v>1820.1193028409286</v>
      </c>
      <c r="BI391" s="9">
        <v>2981.4309159266718</v>
      </c>
      <c r="BJ391" s="9">
        <v>3101.3896039550445</v>
      </c>
      <c r="BK391" s="9">
        <v>69.430117315452634</v>
      </c>
      <c r="BL391" s="9">
        <v>5949941.9387653023</v>
      </c>
      <c r="BM391" s="9">
        <v>536057.7174586663</v>
      </c>
      <c r="BN391" s="9">
        <v>758759.67242242524</v>
      </c>
      <c r="BO391" s="9">
        <v>113842.07369637088</v>
      </c>
      <c r="BP391" s="9">
        <v>18696298.199171793</v>
      </c>
      <c r="BQ391" s="9">
        <v>20560.985815439744</v>
      </c>
      <c r="BR391" s="9">
        <v>31984.173054280742</v>
      </c>
      <c r="BS391" s="9">
        <v>109690.41997456324</v>
      </c>
      <c r="BT391" s="9">
        <v>4180.7455138921359</v>
      </c>
      <c r="BU391" s="20"/>
    </row>
    <row r="392" spans="2:73" x14ac:dyDescent="0.2">
      <c r="B392" s="4" t="s">
        <v>58</v>
      </c>
      <c r="C392" s="12">
        <v>5</v>
      </c>
      <c r="D392" s="19"/>
      <c r="E392" s="9">
        <f t="shared" si="34"/>
        <v>0</v>
      </c>
      <c r="F392" s="9">
        <f t="shared" si="34"/>
        <v>0</v>
      </c>
      <c r="G392" s="9">
        <f t="shared" si="34"/>
        <v>0</v>
      </c>
      <c r="H392" s="9">
        <f t="shared" si="34"/>
        <v>0</v>
      </c>
      <c r="I392" s="9">
        <f t="shared" si="34"/>
        <v>0</v>
      </c>
      <c r="J392" s="9">
        <f t="shared" si="34"/>
        <v>0</v>
      </c>
      <c r="K392" s="9">
        <f t="shared" si="34"/>
        <v>0</v>
      </c>
      <c r="L392" s="9">
        <f t="shared" si="33"/>
        <v>0</v>
      </c>
      <c r="M392" s="9">
        <f t="shared" si="33"/>
        <v>0</v>
      </c>
      <c r="N392" s="9">
        <f t="shared" si="33"/>
        <v>0</v>
      </c>
      <c r="O392" s="9">
        <f t="shared" si="33"/>
        <v>0</v>
      </c>
      <c r="P392" s="9">
        <f t="shared" si="33"/>
        <v>0</v>
      </c>
      <c r="Q392" s="9">
        <f t="shared" si="36"/>
        <v>0</v>
      </c>
      <c r="R392" s="9">
        <f t="shared" si="36"/>
        <v>0</v>
      </c>
      <c r="S392" s="9">
        <f t="shared" si="35"/>
        <v>0</v>
      </c>
      <c r="T392" s="9">
        <f t="shared" si="35"/>
        <v>0</v>
      </c>
      <c r="U392" s="9">
        <f t="shared" si="35"/>
        <v>0</v>
      </c>
      <c r="V392" s="9">
        <f t="shared" si="35"/>
        <v>0</v>
      </c>
      <c r="W392" s="9">
        <f t="shared" si="35"/>
        <v>0</v>
      </c>
      <c r="X392" s="9">
        <f t="shared" si="35"/>
        <v>0</v>
      </c>
      <c r="Y392" s="9">
        <f t="shared" si="35"/>
        <v>0</v>
      </c>
      <c r="Z392" s="9">
        <f t="shared" si="35"/>
        <v>0</v>
      </c>
      <c r="AA392" s="20"/>
      <c r="AB392" s="9">
        <v>-133704.11995689667</v>
      </c>
      <c r="AC392" s="9">
        <v>7.3285283497074607</v>
      </c>
      <c r="AD392" s="9">
        <v>6.1013721766366383E-3</v>
      </c>
      <c r="AE392" s="9">
        <v>42804.645002134021</v>
      </c>
      <c r="AF392" s="9">
        <v>526424.14424977615</v>
      </c>
      <c r="AG392" s="9">
        <v>0.41977769765152417</v>
      </c>
      <c r="AH392" s="9">
        <v>49087.565565831988</v>
      </c>
      <c r="AI392" s="9">
        <v>2236.0388929049432</v>
      </c>
      <c r="AJ392" s="9">
        <v>1625.1397021361388</v>
      </c>
      <c r="AK392" s="9">
        <v>2275.1491285511602</v>
      </c>
      <c r="AL392" s="9">
        <v>3726.7886449083389</v>
      </c>
      <c r="AM392" s="9">
        <v>3876.7370049438073</v>
      </c>
      <c r="AN392" s="9">
        <v>86.787646644315799</v>
      </c>
      <c r="AO392" s="9">
        <v>7437427.4234566269</v>
      </c>
      <c r="AP392" s="9">
        <v>670072.14682333264</v>
      </c>
      <c r="AQ392" s="9">
        <v>948449.59052803169</v>
      </c>
      <c r="AR392" s="9">
        <v>142302.59212046355</v>
      </c>
      <c r="AS392" s="9">
        <v>23370372.748964738</v>
      </c>
      <c r="AT392" s="9">
        <v>25701.232269299679</v>
      </c>
      <c r="AU392" s="9">
        <v>39980.216317850936</v>
      </c>
      <c r="AV392" s="9">
        <v>137113.02496820412</v>
      </c>
      <c r="AW392" s="9">
        <v>5225.9318923651726</v>
      </c>
      <c r="AX392" s="20"/>
      <c r="AY392" s="9">
        <v>-133704.11995689667</v>
      </c>
      <c r="AZ392" s="9">
        <v>7.3285283497074607</v>
      </c>
      <c r="BA392" s="9">
        <v>6.1013721766366383E-3</v>
      </c>
      <c r="BB392" s="9">
        <v>42804.645002134021</v>
      </c>
      <c r="BC392" s="9">
        <v>526424.14424977615</v>
      </c>
      <c r="BD392" s="9">
        <v>0.41977769765152417</v>
      </c>
      <c r="BE392" s="9">
        <v>49087.565565831988</v>
      </c>
      <c r="BF392" s="9">
        <v>2236.0388929049432</v>
      </c>
      <c r="BG392" s="9">
        <v>1625.1397021361388</v>
      </c>
      <c r="BH392" s="9">
        <v>2275.1491285511602</v>
      </c>
      <c r="BI392" s="9">
        <v>3726.7886449083389</v>
      </c>
      <c r="BJ392" s="9">
        <v>3876.7370049438073</v>
      </c>
      <c r="BK392" s="9">
        <v>86.787646644315799</v>
      </c>
      <c r="BL392" s="9">
        <v>7437427.4234566269</v>
      </c>
      <c r="BM392" s="9">
        <v>670072.14682333264</v>
      </c>
      <c r="BN392" s="9">
        <v>948449.59052803169</v>
      </c>
      <c r="BO392" s="9">
        <v>142302.59212046355</v>
      </c>
      <c r="BP392" s="9">
        <v>23370372.748964738</v>
      </c>
      <c r="BQ392" s="9">
        <v>25701.232269299679</v>
      </c>
      <c r="BR392" s="9">
        <v>39980.216317850936</v>
      </c>
      <c r="BS392" s="9">
        <v>137113.02496820412</v>
      </c>
      <c r="BT392" s="9">
        <v>5225.9318923651726</v>
      </c>
      <c r="BU392" s="20"/>
    </row>
    <row r="393" spans="2:73" x14ac:dyDescent="0.2">
      <c r="B393" s="4" t="s">
        <v>58</v>
      </c>
      <c r="C393" s="12">
        <v>6</v>
      </c>
      <c r="D393" s="19"/>
      <c r="E393" s="9">
        <f t="shared" si="34"/>
        <v>0</v>
      </c>
      <c r="F393" s="9">
        <f t="shared" si="34"/>
        <v>0</v>
      </c>
      <c r="G393" s="9">
        <f t="shared" si="34"/>
        <v>0</v>
      </c>
      <c r="H393" s="9">
        <f t="shared" si="34"/>
        <v>0</v>
      </c>
      <c r="I393" s="9">
        <f t="shared" si="34"/>
        <v>0</v>
      </c>
      <c r="J393" s="9">
        <f t="shared" si="34"/>
        <v>0</v>
      </c>
      <c r="K393" s="9">
        <f t="shared" si="34"/>
        <v>0</v>
      </c>
      <c r="L393" s="9">
        <f t="shared" si="33"/>
        <v>0</v>
      </c>
      <c r="M393" s="9">
        <f t="shared" si="33"/>
        <v>0</v>
      </c>
      <c r="N393" s="9">
        <f t="shared" si="33"/>
        <v>0</v>
      </c>
      <c r="O393" s="9">
        <f t="shared" si="33"/>
        <v>0</v>
      </c>
      <c r="P393" s="9">
        <f t="shared" si="33"/>
        <v>0</v>
      </c>
      <c r="Q393" s="9">
        <f t="shared" si="36"/>
        <v>0</v>
      </c>
      <c r="R393" s="9">
        <f t="shared" si="36"/>
        <v>0</v>
      </c>
      <c r="S393" s="9">
        <f t="shared" si="35"/>
        <v>0</v>
      </c>
      <c r="T393" s="9">
        <f t="shared" si="35"/>
        <v>0</v>
      </c>
      <c r="U393" s="9">
        <f t="shared" si="35"/>
        <v>0</v>
      </c>
      <c r="V393" s="9">
        <f t="shared" si="35"/>
        <v>0</v>
      </c>
      <c r="W393" s="9">
        <f t="shared" si="35"/>
        <v>0</v>
      </c>
      <c r="X393" s="9">
        <f t="shared" si="35"/>
        <v>0</v>
      </c>
      <c r="Y393" s="9">
        <f t="shared" si="35"/>
        <v>0</v>
      </c>
      <c r="Z393" s="9">
        <f t="shared" si="35"/>
        <v>0</v>
      </c>
      <c r="AA393" s="20"/>
      <c r="AB393" s="9">
        <v>-160444.9439482759</v>
      </c>
      <c r="AC393" s="9">
        <v>8.794234019648945</v>
      </c>
      <c r="AD393" s="9">
        <v>7.3216466119639667E-3</v>
      </c>
      <c r="AE393" s="9">
        <v>51365.574002560832</v>
      </c>
      <c r="AF393" s="9">
        <v>631708.97309973207</v>
      </c>
      <c r="AG393" s="9">
        <v>0.50373323718182894</v>
      </c>
      <c r="AH393" s="9">
        <v>58905.078678998434</v>
      </c>
      <c r="AI393" s="9">
        <v>2683.2466714859324</v>
      </c>
      <c r="AJ393" s="9">
        <v>1950.1676425633673</v>
      </c>
      <c r="AK393" s="9">
        <v>2730.1789542613928</v>
      </c>
      <c r="AL393" s="9">
        <v>4472.1463738900065</v>
      </c>
      <c r="AM393" s="9">
        <v>4652.0844059325691</v>
      </c>
      <c r="AN393" s="9">
        <v>104.14517597317892</v>
      </c>
      <c r="AO393" s="9">
        <v>8924912.9081479497</v>
      </c>
      <c r="AP393" s="9">
        <v>804086.57618799957</v>
      </c>
      <c r="AQ393" s="9">
        <v>1138139.5086336376</v>
      </c>
      <c r="AR393" s="9">
        <v>170763.11054455626</v>
      </c>
      <c r="AS393" s="9">
        <v>28044447.298757695</v>
      </c>
      <c r="AT393" s="9">
        <v>30841.47872315962</v>
      </c>
      <c r="AU393" s="9">
        <v>47976.259581421116</v>
      </c>
      <c r="AV393" s="9">
        <v>164535.62996184491</v>
      </c>
      <c r="AW393" s="9">
        <v>6271.1182708382066</v>
      </c>
      <c r="AX393" s="20"/>
      <c r="AY393" s="9">
        <v>-160444.94394827588</v>
      </c>
      <c r="AZ393" s="9">
        <v>8.794234019648945</v>
      </c>
      <c r="BA393" s="9">
        <v>7.3216466119639667E-3</v>
      </c>
      <c r="BB393" s="9">
        <v>51365.574002560832</v>
      </c>
      <c r="BC393" s="9">
        <v>631708.97309973207</v>
      </c>
      <c r="BD393" s="9">
        <v>0.50373323718182894</v>
      </c>
      <c r="BE393" s="9">
        <v>58905.078678998434</v>
      </c>
      <c r="BF393" s="9">
        <v>2683.2466714859324</v>
      </c>
      <c r="BG393" s="9">
        <v>1950.1676425633673</v>
      </c>
      <c r="BH393" s="9">
        <v>2730.1789542613928</v>
      </c>
      <c r="BI393" s="9">
        <v>4472.1463738900065</v>
      </c>
      <c r="BJ393" s="9">
        <v>4652.0844059325691</v>
      </c>
      <c r="BK393" s="9">
        <v>104.14517597317892</v>
      </c>
      <c r="BL393" s="9">
        <v>8924912.9081479497</v>
      </c>
      <c r="BM393" s="9">
        <v>804086.57618799957</v>
      </c>
      <c r="BN393" s="9">
        <v>1138139.5086336376</v>
      </c>
      <c r="BO393" s="9">
        <v>170763.11054455626</v>
      </c>
      <c r="BP393" s="9">
        <v>28044447.298757695</v>
      </c>
      <c r="BQ393" s="9">
        <v>30841.47872315962</v>
      </c>
      <c r="BR393" s="9">
        <v>47976.259581421116</v>
      </c>
      <c r="BS393" s="9">
        <v>164535.62996184491</v>
      </c>
      <c r="BT393" s="9">
        <v>6271.1182708382066</v>
      </c>
      <c r="BU393" s="20"/>
    </row>
    <row r="394" spans="2:73" x14ac:dyDescent="0.2">
      <c r="B394" s="4" t="s">
        <v>58</v>
      </c>
      <c r="C394" s="12">
        <v>7</v>
      </c>
      <c r="D394" s="19"/>
      <c r="E394" s="9">
        <f t="shared" si="34"/>
        <v>0</v>
      </c>
      <c r="F394" s="9">
        <f t="shared" si="34"/>
        <v>0</v>
      </c>
      <c r="G394" s="9">
        <f t="shared" si="34"/>
        <v>0</v>
      </c>
      <c r="H394" s="9">
        <f t="shared" si="34"/>
        <v>0</v>
      </c>
      <c r="I394" s="9">
        <f t="shared" si="34"/>
        <v>0</v>
      </c>
      <c r="J394" s="9">
        <f t="shared" si="34"/>
        <v>0</v>
      </c>
      <c r="K394" s="9">
        <f t="shared" si="34"/>
        <v>0</v>
      </c>
      <c r="L394" s="9">
        <f t="shared" si="33"/>
        <v>0</v>
      </c>
      <c r="M394" s="9">
        <f t="shared" si="33"/>
        <v>0</v>
      </c>
      <c r="N394" s="9">
        <f t="shared" si="33"/>
        <v>0</v>
      </c>
      <c r="O394" s="9">
        <f t="shared" si="33"/>
        <v>0</v>
      </c>
      <c r="P394" s="9">
        <f t="shared" si="33"/>
        <v>0</v>
      </c>
      <c r="Q394" s="9">
        <f t="shared" si="36"/>
        <v>0</v>
      </c>
      <c r="R394" s="9">
        <f t="shared" si="36"/>
        <v>0</v>
      </c>
      <c r="S394" s="9">
        <f t="shared" si="35"/>
        <v>0</v>
      </c>
      <c r="T394" s="9">
        <f t="shared" si="35"/>
        <v>0</v>
      </c>
      <c r="U394" s="9">
        <f t="shared" si="35"/>
        <v>0</v>
      </c>
      <c r="V394" s="9">
        <f t="shared" si="35"/>
        <v>0</v>
      </c>
      <c r="W394" s="9">
        <f t="shared" si="35"/>
        <v>0</v>
      </c>
      <c r="X394" s="9">
        <f t="shared" si="35"/>
        <v>0</v>
      </c>
      <c r="Y394" s="9">
        <f t="shared" si="35"/>
        <v>0</v>
      </c>
      <c r="Z394" s="9">
        <f t="shared" si="35"/>
        <v>0</v>
      </c>
      <c r="AA394" s="20"/>
      <c r="AB394" s="9">
        <v>-187185.7679396552</v>
      </c>
      <c r="AC394" s="9">
        <v>10.259939689590441</v>
      </c>
      <c r="AD394" s="9">
        <v>8.5419210472912951E-3</v>
      </c>
      <c r="AE394" s="9">
        <v>59926.503002987651</v>
      </c>
      <c r="AF394" s="9">
        <v>736993.80194968695</v>
      </c>
      <c r="AG394" s="9">
        <v>0.58768877671213371</v>
      </c>
      <c r="AH394" s="9">
        <v>68722.591792164807</v>
      </c>
      <c r="AI394" s="9">
        <v>3130.4544500669194</v>
      </c>
      <c r="AJ394" s="9">
        <v>2275.1955829905946</v>
      </c>
      <c r="AK394" s="9">
        <v>3185.2087799716255</v>
      </c>
      <c r="AL394" s="9">
        <v>5217.5041028716751</v>
      </c>
      <c r="AM394" s="9">
        <v>5427.4318069213323</v>
      </c>
      <c r="AN394" s="9">
        <v>121.5027053020421</v>
      </c>
      <c r="AO394" s="9">
        <v>10412398.392839281</v>
      </c>
      <c r="AP394" s="9">
        <v>938101.00555266638</v>
      </c>
      <c r="AQ394" s="9">
        <v>1327829.426739244</v>
      </c>
      <c r="AR394" s="9">
        <v>199223.62896864905</v>
      </c>
      <c r="AS394" s="9">
        <v>32718521.848550644</v>
      </c>
      <c r="AT394" s="9">
        <v>35981.725177019573</v>
      </c>
      <c r="AU394" s="9">
        <v>55972.302844991311</v>
      </c>
      <c r="AV394" s="9">
        <v>191958.23495548579</v>
      </c>
      <c r="AW394" s="9">
        <v>7316.3046493112397</v>
      </c>
      <c r="AX394" s="20"/>
      <c r="AY394" s="9">
        <v>-187185.7679396552</v>
      </c>
      <c r="AZ394" s="9">
        <v>10.259939689590441</v>
      </c>
      <c r="BA394" s="9">
        <v>8.5419210472912951E-3</v>
      </c>
      <c r="BB394" s="9">
        <v>59926.503002987651</v>
      </c>
      <c r="BC394" s="9">
        <v>736993.80194968695</v>
      </c>
      <c r="BD394" s="9">
        <v>0.58768877671213371</v>
      </c>
      <c r="BE394" s="9">
        <v>68722.591792164807</v>
      </c>
      <c r="BF394" s="9">
        <v>3130.4544500669194</v>
      </c>
      <c r="BG394" s="9">
        <v>2275.1955829905946</v>
      </c>
      <c r="BH394" s="9">
        <v>3185.2087799716255</v>
      </c>
      <c r="BI394" s="9">
        <v>5217.5041028716751</v>
      </c>
      <c r="BJ394" s="9">
        <v>5427.4318069213323</v>
      </c>
      <c r="BK394" s="9">
        <v>121.5027053020421</v>
      </c>
      <c r="BL394" s="9">
        <v>10412398.392839281</v>
      </c>
      <c r="BM394" s="9">
        <v>938101.00555266638</v>
      </c>
      <c r="BN394" s="9">
        <v>1327829.426739244</v>
      </c>
      <c r="BO394" s="9">
        <v>199223.62896864905</v>
      </c>
      <c r="BP394" s="9">
        <v>32718521.848550644</v>
      </c>
      <c r="BQ394" s="9">
        <v>35981.725177019573</v>
      </c>
      <c r="BR394" s="9">
        <v>55972.302844991311</v>
      </c>
      <c r="BS394" s="9">
        <v>191958.23495548579</v>
      </c>
      <c r="BT394" s="9">
        <v>7316.3046493112397</v>
      </c>
      <c r="BU394" s="20"/>
    </row>
    <row r="395" spans="2:73" x14ac:dyDescent="0.2">
      <c r="B395" s="4" t="s">
        <v>58</v>
      </c>
      <c r="C395" s="12">
        <v>8</v>
      </c>
      <c r="D395" s="19"/>
      <c r="E395" s="9">
        <f t="shared" si="34"/>
        <v>0</v>
      </c>
      <c r="F395" s="9">
        <f t="shared" si="34"/>
        <v>0</v>
      </c>
      <c r="G395" s="9">
        <f t="shared" si="34"/>
        <v>0</v>
      </c>
      <c r="H395" s="9">
        <f t="shared" si="34"/>
        <v>0</v>
      </c>
      <c r="I395" s="9">
        <f t="shared" si="34"/>
        <v>0</v>
      </c>
      <c r="J395" s="9">
        <f t="shared" si="34"/>
        <v>0</v>
      </c>
      <c r="K395" s="9">
        <f t="shared" si="34"/>
        <v>0</v>
      </c>
      <c r="L395" s="9">
        <f t="shared" si="33"/>
        <v>0</v>
      </c>
      <c r="M395" s="9">
        <f t="shared" si="33"/>
        <v>0</v>
      </c>
      <c r="N395" s="9">
        <f t="shared" si="33"/>
        <v>0</v>
      </c>
      <c r="O395" s="9">
        <f t="shared" si="33"/>
        <v>0</v>
      </c>
      <c r="P395" s="9">
        <f t="shared" si="33"/>
        <v>0</v>
      </c>
      <c r="Q395" s="9">
        <f t="shared" si="36"/>
        <v>0</v>
      </c>
      <c r="R395" s="9">
        <f t="shared" si="36"/>
        <v>0</v>
      </c>
      <c r="S395" s="9">
        <f t="shared" si="35"/>
        <v>0</v>
      </c>
      <c r="T395" s="9">
        <f t="shared" si="35"/>
        <v>0</v>
      </c>
      <c r="U395" s="9">
        <f t="shared" si="35"/>
        <v>0</v>
      </c>
      <c r="V395" s="9">
        <f t="shared" si="35"/>
        <v>0</v>
      </c>
      <c r="W395" s="9">
        <f t="shared" si="35"/>
        <v>0</v>
      </c>
      <c r="X395" s="9">
        <f t="shared" si="35"/>
        <v>0</v>
      </c>
      <c r="Y395" s="9">
        <f t="shared" si="35"/>
        <v>0</v>
      </c>
      <c r="Z395" s="9">
        <f t="shared" si="35"/>
        <v>0</v>
      </c>
      <c r="AA395" s="20"/>
      <c r="AB395" s="9">
        <v>-213926.59193103446</v>
      </c>
      <c r="AC395" s="9">
        <v>11.725645359531933</v>
      </c>
      <c r="AD395" s="9">
        <v>9.7621954826186269E-3</v>
      </c>
      <c r="AE395" s="9">
        <v>68487.432003414418</v>
      </c>
      <c r="AF395" s="9">
        <v>842278.63079964218</v>
      </c>
      <c r="AG395" s="9">
        <v>0.6716443162424387</v>
      </c>
      <c r="AH395" s="9">
        <v>78540.104905331187</v>
      </c>
      <c r="AI395" s="9">
        <v>3577.6622286479092</v>
      </c>
      <c r="AJ395" s="9">
        <v>2600.2235234178224</v>
      </c>
      <c r="AK395" s="9">
        <v>3640.2386056818573</v>
      </c>
      <c r="AL395" s="9">
        <v>5962.8618318533436</v>
      </c>
      <c r="AM395" s="9">
        <v>6202.7792079100891</v>
      </c>
      <c r="AN395" s="9">
        <v>138.86023463090527</v>
      </c>
      <c r="AO395" s="9">
        <v>11899883.877530605</v>
      </c>
      <c r="AP395" s="9">
        <v>1072115.4349173326</v>
      </c>
      <c r="AQ395" s="9">
        <v>1517519.3448448505</v>
      </c>
      <c r="AR395" s="9">
        <v>227684.14739274175</v>
      </c>
      <c r="AS395" s="9">
        <v>37392596.398343585</v>
      </c>
      <c r="AT395" s="9">
        <v>41121.971630879489</v>
      </c>
      <c r="AU395" s="9">
        <v>63968.346108561484</v>
      </c>
      <c r="AV395" s="9">
        <v>219380.83994912647</v>
      </c>
      <c r="AW395" s="9">
        <v>8361.4910277842719</v>
      </c>
      <c r="AX395" s="20"/>
      <c r="AY395" s="9">
        <v>-213926.59193103446</v>
      </c>
      <c r="AZ395" s="9">
        <v>11.725645359531933</v>
      </c>
      <c r="BA395" s="9">
        <v>9.7621954826186269E-3</v>
      </c>
      <c r="BB395" s="9">
        <v>68487.432003414418</v>
      </c>
      <c r="BC395" s="9">
        <v>842278.63079964218</v>
      </c>
      <c r="BD395" s="9">
        <v>0.6716443162424387</v>
      </c>
      <c r="BE395" s="9">
        <v>78540.104905331187</v>
      </c>
      <c r="BF395" s="9">
        <v>3577.6622286479092</v>
      </c>
      <c r="BG395" s="9">
        <v>2600.2235234178224</v>
      </c>
      <c r="BH395" s="9">
        <v>3640.2386056818573</v>
      </c>
      <c r="BI395" s="9">
        <v>5962.8618318533436</v>
      </c>
      <c r="BJ395" s="9">
        <v>6202.7792079100891</v>
      </c>
      <c r="BK395" s="9">
        <v>138.86023463090527</v>
      </c>
      <c r="BL395" s="9">
        <v>11899883.877530605</v>
      </c>
      <c r="BM395" s="9">
        <v>1072115.4349173326</v>
      </c>
      <c r="BN395" s="9">
        <v>1517519.3448448505</v>
      </c>
      <c r="BO395" s="9">
        <v>227684.14739274175</v>
      </c>
      <c r="BP395" s="9">
        <v>37392596.398343585</v>
      </c>
      <c r="BQ395" s="9">
        <v>41121.971630879489</v>
      </c>
      <c r="BR395" s="9">
        <v>63968.346108561484</v>
      </c>
      <c r="BS395" s="9">
        <v>219380.83994912647</v>
      </c>
      <c r="BT395" s="9">
        <v>8361.4910277842719</v>
      </c>
      <c r="BU395" s="20"/>
    </row>
    <row r="396" spans="2:73" x14ac:dyDescent="0.2">
      <c r="B396" s="4" t="s">
        <v>58</v>
      </c>
      <c r="C396" s="12">
        <v>9</v>
      </c>
      <c r="D396" s="19"/>
      <c r="E396" s="9">
        <f t="shared" si="34"/>
        <v>0</v>
      </c>
      <c r="F396" s="9">
        <f t="shared" si="34"/>
        <v>0</v>
      </c>
      <c r="G396" s="9">
        <f t="shared" si="34"/>
        <v>0</v>
      </c>
      <c r="H396" s="9">
        <f t="shared" si="34"/>
        <v>0</v>
      </c>
      <c r="I396" s="9">
        <f t="shared" si="34"/>
        <v>0</v>
      </c>
      <c r="J396" s="9">
        <f t="shared" si="34"/>
        <v>0</v>
      </c>
      <c r="K396" s="9">
        <f t="shared" si="34"/>
        <v>0</v>
      </c>
      <c r="L396" s="9">
        <f t="shared" si="33"/>
        <v>0</v>
      </c>
      <c r="M396" s="9">
        <f t="shared" si="33"/>
        <v>0</v>
      </c>
      <c r="N396" s="9">
        <f t="shared" si="33"/>
        <v>0</v>
      </c>
      <c r="O396" s="9">
        <f t="shared" si="33"/>
        <v>0</v>
      </c>
      <c r="P396" s="9">
        <f t="shared" si="33"/>
        <v>0</v>
      </c>
      <c r="Q396" s="9">
        <f t="shared" si="36"/>
        <v>0</v>
      </c>
      <c r="R396" s="9">
        <f t="shared" si="36"/>
        <v>0</v>
      </c>
      <c r="S396" s="9">
        <f t="shared" si="35"/>
        <v>0</v>
      </c>
      <c r="T396" s="9">
        <f t="shared" si="35"/>
        <v>0</v>
      </c>
      <c r="U396" s="9">
        <f t="shared" si="35"/>
        <v>0</v>
      </c>
      <c r="V396" s="9">
        <f t="shared" si="35"/>
        <v>0</v>
      </c>
      <c r="W396" s="9">
        <f t="shared" si="35"/>
        <v>0</v>
      </c>
      <c r="X396" s="9">
        <f t="shared" si="35"/>
        <v>0</v>
      </c>
      <c r="Y396" s="9">
        <f t="shared" si="35"/>
        <v>0</v>
      </c>
      <c r="Z396" s="9">
        <f t="shared" si="35"/>
        <v>0</v>
      </c>
      <c r="AA396" s="20"/>
      <c r="AB396" s="9">
        <v>-240667.41592241405</v>
      </c>
      <c r="AC396" s="9">
        <v>13.191351029473431</v>
      </c>
      <c r="AD396" s="9">
        <v>1.0982469917945967E-2</v>
      </c>
      <c r="AE396" s="9">
        <v>77048.361003841303</v>
      </c>
      <c r="AF396" s="9">
        <v>947563.45964959823</v>
      </c>
      <c r="AG396" s="9">
        <v>0.75559985577274391</v>
      </c>
      <c r="AH396" s="9">
        <v>88357.618018497669</v>
      </c>
      <c r="AI396" s="9">
        <v>4024.8700072289012</v>
      </c>
      <c r="AJ396" s="9">
        <v>2925.2514638450516</v>
      </c>
      <c r="AK396" s="9">
        <v>4095.2684313920922</v>
      </c>
      <c r="AL396" s="9">
        <v>6708.2195608350157</v>
      </c>
      <c r="AM396" s="9">
        <v>6978.1266088988605</v>
      </c>
      <c r="AN396" s="9">
        <v>156.21776395976849</v>
      </c>
      <c r="AO396" s="9">
        <v>13387369.362221945</v>
      </c>
      <c r="AP396" s="9">
        <v>1206129.8642819999</v>
      </c>
      <c r="AQ396" s="9">
        <v>1707209.262950459</v>
      </c>
      <c r="AR396" s="9">
        <v>256144.66581683457</v>
      </c>
      <c r="AS396" s="9">
        <v>42066670.948136546</v>
      </c>
      <c r="AT396" s="9">
        <v>46262.218084739477</v>
      </c>
      <c r="AU396" s="9">
        <v>71964.3893721317</v>
      </c>
      <c r="AV396" s="9">
        <v>246803.44494276762</v>
      </c>
      <c r="AW396" s="9">
        <v>9406.6774062573131</v>
      </c>
      <c r="AX396" s="20"/>
      <c r="AY396" s="9">
        <v>-240667.41592241407</v>
      </c>
      <c r="AZ396" s="9">
        <v>13.191351029473431</v>
      </c>
      <c r="BA396" s="9">
        <v>1.0982469917945967E-2</v>
      </c>
      <c r="BB396" s="9">
        <v>77048.361003841303</v>
      </c>
      <c r="BC396" s="9">
        <v>947563.45964959823</v>
      </c>
      <c r="BD396" s="9">
        <v>0.75559985577274391</v>
      </c>
      <c r="BE396" s="9">
        <v>88357.618018497669</v>
      </c>
      <c r="BF396" s="9">
        <v>4024.8700072289012</v>
      </c>
      <c r="BG396" s="9">
        <v>2925.2514638450516</v>
      </c>
      <c r="BH396" s="9">
        <v>4095.2684313920922</v>
      </c>
      <c r="BI396" s="9">
        <v>6708.2195608350157</v>
      </c>
      <c r="BJ396" s="9">
        <v>6978.1266088988605</v>
      </c>
      <c r="BK396" s="9">
        <v>156.21776395976849</v>
      </c>
      <c r="BL396" s="9">
        <v>13387369.362221945</v>
      </c>
      <c r="BM396" s="9">
        <v>1206129.8642819999</v>
      </c>
      <c r="BN396" s="9">
        <v>1707209.262950459</v>
      </c>
      <c r="BO396" s="9">
        <v>256144.66581683457</v>
      </c>
      <c r="BP396" s="9">
        <v>42066670.948136546</v>
      </c>
      <c r="BQ396" s="9">
        <v>46262.218084739477</v>
      </c>
      <c r="BR396" s="9">
        <v>71964.3893721317</v>
      </c>
      <c r="BS396" s="9">
        <v>246803.44494276762</v>
      </c>
      <c r="BT396" s="9">
        <v>9406.6774062573131</v>
      </c>
      <c r="BU396" s="20"/>
    </row>
    <row r="397" spans="2:73" x14ac:dyDescent="0.2">
      <c r="B397" s="4" t="s">
        <v>58</v>
      </c>
      <c r="C397" s="12">
        <v>10</v>
      </c>
      <c r="D397" s="19"/>
      <c r="E397" s="9">
        <f t="shared" si="34"/>
        <v>1670809.6434127721</v>
      </c>
      <c r="F397" s="9">
        <f t="shared" si="34"/>
        <v>3.2676010558563888</v>
      </c>
      <c r="G397" s="9">
        <f t="shared" si="34"/>
        <v>5.7352356569630066E-3</v>
      </c>
      <c r="H397" s="9">
        <f t="shared" si="34"/>
        <v>57315.145076322733</v>
      </c>
      <c r="I397" s="9">
        <f t="shared" si="34"/>
        <v>1321825.3254106943</v>
      </c>
      <c r="J397" s="9">
        <f t="shared" si="34"/>
        <v>0.55510692950724139</v>
      </c>
      <c r="K397" s="9">
        <f t="shared" si="34"/>
        <v>131815.41518533652</v>
      </c>
      <c r="L397" s="9">
        <f t="shared" si="33"/>
        <v>2676.0353235568655</v>
      </c>
      <c r="M397" s="9">
        <f t="shared" si="33"/>
        <v>2565.4632373334916</v>
      </c>
      <c r="N397" s="9">
        <f t="shared" si="33"/>
        <v>2781.6498463124426</v>
      </c>
      <c r="O397" s="9">
        <f t="shared" si="33"/>
        <v>4388.9426887273403</v>
      </c>
      <c r="P397" s="9">
        <f t="shared" si="33"/>
        <v>544.03525724544943</v>
      </c>
      <c r="Q397" s="9">
        <f t="shared" si="36"/>
        <v>47.331532532151641</v>
      </c>
      <c r="R397" s="9">
        <f t="shared" si="36"/>
        <v>9909182.3627117239</v>
      </c>
      <c r="S397" s="9">
        <f t="shared" si="35"/>
        <v>29962.204130729893</v>
      </c>
      <c r="T397" s="9">
        <f t="shared" si="35"/>
        <v>42952.494202088332</v>
      </c>
      <c r="U397" s="9">
        <f t="shared" si="35"/>
        <v>96434.693647297972</v>
      </c>
      <c r="V397" s="9">
        <f t="shared" si="35"/>
        <v>365883.05767072737</v>
      </c>
      <c r="W397" s="9">
        <f t="shared" si="35"/>
        <v>12560.124359305388</v>
      </c>
      <c r="X397" s="9">
        <f t="shared" si="35"/>
        <v>21.043222257096204</v>
      </c>
      <c r="Y397" s="9">
        <f t="shared" si="35"/>
        <v>298774.79221713886</v>
      </c>
      <c r="Z397" s="9">
        <f t="shared" ref="Z397:Z447" si="37">AW397-BT397</f>
        <v>9667.761915962983</v>
      </c>
      <c r="AA397" s="20"/>
      <c r="AB397" s="9">
        <v>1403401.4034989786</v>
      </c>
      <c r="AC397" s="9">
        <v>17.924657755271316</v>
      </c>
      <c r="AD397" s="9">
        <v>1.793798001023629E-2</v>
      </c>
      <c r="AE397" s="9">
        <v>142924.4350805908</v>
      </c>
      <c r="AF397" s="9">
        <v>2374673.6139102471</v>
      </c>
      <c r="AG397" s="9">
        <v>1.3946623248102903</v>
      </c>
      <c r="AH397" s="9">
        <v>229990.54631700058</v>
      </c>
      <c r="AI397" s="9">
        <v>7148.1131093667536</v>
      </c>
      <c r="AJ397" s="9">
        <v>5815.7426416057715</v>
      </c>
      <c r="AK397" s="9">
        <v>7331.9481034147648</v>
      </c>
      <c r="AL397" s="9">
        <v>11842.519978544025</v>
      </c>
      <c r="AM397" s="9">
        <v>8297.5092671330694</v>
      </c>
      <c r="AN397" s="9">
        <v>220.90682582078335</v>
      </c>
      <c r="AO397" s="9">
        <v>24784037.209624983</v>
      </c>
      <c r="AP397" s="9">
        <v>1370106.4977773959</v>
      </c>
      <c r="AQ397" s="9">
        <v>1939851.6752581536</v>
      </c>
      <c r="AR397" s="9">
        <v>381039.87788822531</v>
      </c>
      <c r="AS397" s="9">
        <v>47106628.555600241</v>
      </c>
      <c r="AT397" s="9">
        <v>63962.588897904767</v>
      </c>
      <c r="AU397" s="9">
        <v>79981.475857958998</v>
      </c>
      <c r="AV397" s="9">
        <v>573000.84215354722</v>
      </c>
      <c r="AW397" s="9">
        <v>20119.62570069333</v>
      </c>
      <c r="AX397" s="20"/>
      <c r="AY397" s="9">
        <v>-267408.2399137934</v>
      </c>
      <c r="AZ397" s="9">
        <v>14.657056699414927</v>
      </c>
      <c r="BA397" s="9">
        <v>1.2202744353273284E-2</v>
      </c>
      <c r="BB397" s="9">
        <v>85609.29000426807</v>
      </c>
      <c r="BC397" s="9">
        <v>1052848.2884995528</v>
      </c>
      <c r="BD397" s="9">
        <v>0.8395553953030489</v>
      </c>
      <c r="BE397" s="9">
        <v>98175.131131664064</v>
      </c>
      <c r="BF397" s="9">
        <v>4472.0777858098882</v>
      </c>
      <c r="BG397" s="9">
        <v>3250.2794042722799</v>
      </c>
      <c r="BH397" s="9">
        <v>4550.2982571023222</v>
      </c>
      <c r="BI397" s="9">
        <v>7453.5772898166852</v>
      </c>
      <c r="BJ397" s="9">
        <v>7753.47400988762</v>
      </c>
      <c r="BK397" s="9">
        <v>173.57529328863171</v>
      </c>
      <c r="BL397" s="9">
        <v>14874854.846913259</v>
      </c>
      <c r="BM397" s="9">
        <v>1340144.293646666</v>
      </c>
      <c r="BN397" s="9">
        <v>1896899.1810560653</v>
      </c>
      <c r="BO397" s="9">
        <v>284605.18424092734</v>
      </c>
      <c r="BP397" s="9">
        <v>46740745.497929513</v>
      </c>
      <c r="BQ397" s="9">
        <v>51402.464538599379</v>
      </c>
      <c r="BR397" s="9">
        <v>79960.432635701902</v>
      </c>
      <c r="BS397" s="9">
        <v>274226.04993640835</v>
      </c>
      <c r="BT397" s="9">
        <v>10451.863784730347</v>
      </c>
      <c r="BU397" s="20"/>
    </row>
    <row r="398" spans="2:73" x14ac:dyDescent="0.2">
      <c r="B398" s="4" t="s">
        <v>58</v>
      </c>
      <c r="C398" s="12">
        <v>11</v>
      </c>
      <c r="D398" s="19"/>
      <c r="E398" s="9">
        <f t="shared" si="34"/>
        <v>1904645.8596754838</v>
      </c>
      <c r="F398" s="9">
        <f t="shared" si="34"/>
        <v>3.643823380012531</v>
      </c>
      <c r="G398" s="9">
        <f t="shared" si="34"/>
        <v>6.3757892130303015E-3</v>
      </c>
      <c r="H398" s="9">
        <f t="shared" si="34"/>
        <v>63622.38799148504</v>
      </c>
      <c r="I398" s="9">
        <f t="shared" si="34"/>
        <v>1462333.0435037632</v>
      </c>
      <c r="J398" s="9">
        <f t="shared" si="34"/>
        <v>0.61403478736646666</v>
      </c>
      <c r="K398" s="9">
        <f t="shared" si="34"/>
        <v>145031.89525796112</v>
      </c>
      <c r="L398" s="9">
        <f t="shared" si="33"/>
        <v>2966.369996133556</v>
      </c>
      <c r="M398" s="9">
        <f t="shared" si="33"/>
        <v>2848.9799607883429</v>
      </c>
      <c r="N398" s="9">
        <f t="shared" si="33"/>
        <v>3083.3977631826883</v>
      </c>
      <c r="O398" s="9">
        <f t="shared" si="33"/>
        <v>4890.016071079579</v>
      </c>
      <c r="P398" s="9">
        <f t="shared" si="33"/>
        <v>613.98089613175034</v>
      </c>
      <c r="Q398" s="9">
        <f t="shared" si="36"/>
        <v>52.840453813746961</v>
      </c>
      <c r="R398" s="9">
        <f t="shared" si="36"/>
        <v>11166207.878817903</v>
      </c>
      <c r="S398" s="9">
        <f t="shared" si="36"/>
        <v>35446.057738702744</v>
      </c>
      <c r="T398" s="9">
        <f t="shared" si="36"/>
        <v>50816.481034998083</v>
      </c>
      <c r="U398" s="9">
        <f t="shared" si="36"/>
        <v>107292.87578527775</v>
      </c>
      <c r="V398" s="9">
        <f t="shared" si="36"/>
        <v>492625.80332729965</v>
      </c>
      <c r="W398" s="9">
        <f t="shared" si="36"/>
        <v>15049.045406380923</v>
      </c>
      <c r="X398" s="9">
        <f t="shared" si="36"/>
        <v>325.46300967283605</v>
      </c>
      <c r="Y398" s="9">
        <f t="shared" si="36"/>
        <v>330504.3058657581</v>
      </c>
      <c r="Z398" s="9">
        <f t="shared" si="37"/>
        <v>10709.165969336782</v>
      </c>
      <c r="AA398" s="20"/>
      <c r="AB398" s="9">
        <v>1610496.7957703115</v>
      </c>
      <c r="AC398" s="9">
        <v>19.766585749368947</v>
      </c>
      <c r="AD398" s="9">
        <v>1.9798808001630919E-2</v>
      </c>
      <c r="AE398" s="9">
        <v>157792.60699617994</v>
      </c>
      <c r="AF398" s="9">
        <v>2620466.1608532718</v>
      </c>
      <c r="AG398" s="9">
        <v>1.5375457221998199</v>
      </c>
      <c r="AH398" s="9">
        <v>253024.53950279162</v>
      </c>
      <c r="AI398" s="9">
        <v>7885.6555605244321</v>
      </c>
      <c r="AJ398" s="9">
        <v>6424.2873054878492</v>
      </c>
      <c r="AK398" s="9">
        <v>8088.7258459952427</v>
      </c>
      <c r="AL398" s="9">
        <v>13088.951089877932</v>
      </c>
      <c r="AM398" s="9">
        <v>9142.802307008129</v>
      </c>
      <c r="AN398" s="9">
        <v>243.77327643124175</v>
      </c>
      <c r="AO398" s="9">
        <v>27528548.210422494</v>
      </c>
      <c r="AP398" s="9">
        <v>1509604.780750036</v>
      </c>
      <c r="AQ398" s="9">
        <v>2137405.5801966693</v>
      </c>
      <c r="AR398" s="9">
        <v>420358.57845029788</v>
      </c>
      <c r="AS398" s="9">
        <v>51907445.851049773</v>
      </c>
      <c r="AT398" s="9">
        <v>71591.756398840254</v>
      </c>
      <c r="AU398" s="9">
        <v>88281.938908944896</v>
      </c>
      <c r="AV398" s="9">
        <v>632152.96079580719</v>
      </c>
      <c r="AW398" s="9">
        <v>22206.216132540165</v>
      </c>
      <c r="AX398" s="20"/>
      <c r="AY398" s="9">
        <v>-294149.06390517234</v>
      </c>
      <c r="AZ398" s="9">
        <v>16.122762369356415</v>
      </c>
      <c r="BA398" s="9">
        <v>1.3423018788600617E-2</v>
      </c>
      <c r="BB398" s="9">
        <v>94170.219004694896</v>
      </c>
      <c r="BC398" s="9">
        <v>1158133.1173495087</v>
      </c>
      <c r="BD398" s="9">
        <v>0.92351093483335323</v>
      </c>
      <c r="BE398" s="9">
        <v>107992.64424483052</v>
      </c>
      <c r="BF398" s="9">
        <v>4919.2855643908761</v>
      </c>
      <c r="BG398" s="9">
        <v>3575.3073446995063</v>
      </c>
      <c r="BH398" s="9">
        <v>5005.3280828125544</v>
      </c>
      <c r="BI398" s="9">
        <v>8198.9350187983528</v>
      </c>
      <c r="BJ398" s="9">
        <v>8528.8214108763786</v>
      </c>
      <c r="BK398" s="9">
        <v>190.93282261749479</v>
      </c>
      <c r="BL398" s="9">
        <v>16362340.331604591</v>
      </c>
      <c r="BM398" s="9">
        <v>1474158.7230113333</v>
      </c>
      <c r="BN398" s="9">
        <v>2086589.0991616712</v>
      </c>
      <c r="BO398" s="9">
        <v>313065.70266502013</v>
      </c>
      <c r="BP398" s="9">
        <v>51414820.047722474</v>
      </c>
      <c r="BQ398" s="9">
        <v>56542.710992459331</v>
      </c>
      <c r="BR398" s="9">
        <v>87956.47589927206</v>
      </c>
      <c r="BS398" s="9">
        <v>301648.65493004909</v>
      </c>
      <c r="BT398" s="9">
        <v>11497.050163203383</v>
      </c>
      <c r="BU398" s="20"/>
    </row>
    <row r="399" spans="2:73" x14ac:dyDescent="0.2">
      <c r="B399" s="4" t="s">
        <v>58</v>
      </c>
      <c r="C399" s="12">
        <v>12</v>
      </c>
      <c r="D399" s="19"/>
      <c r="E399" s="9">
        <f t="shared" si="34"/>
        <v>2103161.8368263268</v>
      </c>
      <c r="F399" s="9">
        <f t="shared" si="34"/>
        <v>4.0200247188276848</v>
      </c>
      <c r="G399" s="9">
        <f t="shared" si="34"/>
        <v>7.0163133619556232E-3</v>
      </c>
      <c r="H399" s="9">
        <f t="shared" ref="H399:U435" si="38">AE399-BB399</f>
        <v>69929.395413587408</v>
      </c>
      <c r="I399" s="9">
        <f t="shared" si="38"/>
        <v>1602837.2899828332</v>
      </c>
      <c r="J399" s="9">
        <f t="shared" si="38"/>
        <v>0.6729611823086914</v>
      </c>
      <c r="K399" s="9">
        <f t="shared" si="38"/>
        <v>158248.36587040388</v>
      </c>
      <c r="L399" s="9">
        <f t="shared" si="33"/>
        <v>3256.6943872682432</v>
      </c>
      <c r="M399" s="9">
        <f t="shared" si="33"/>
        <v>3132.4853407001947</v>
      </c>
      <c r="N399" s="9">
        <f t="shared" si="33"/>
        <v>3385.1350437749352</v>
      </c>
      <c r="O399" s="9">
        <f t="shared" si="33"/>
        <v>5391.0614241728235</v>
      </c>
      <c r="P399" s="9">
        <f t="shared" si="33"/>
        <v>683.91992519454652</v>
      </c>
      <c r="Q399" s="9">
        <f t="shared" si="36"/>
        <v>58.349025528582217</v>
      </c>
      <c r="R399" s="9">
        <f t="shared" si="36"/>
        <v>12423106.855654094</v>
      </c>
      <c r="S399" s="9">
        <f t="shared" si="36"/>
        <v>40928.831396876602</v>
      </c>
      <c r="T399" s="9">
        <f t="shared" si="36"/>
        <v>58678.91918250965</v>
      </c>
      <c r="U399" s="9">
        <f t="shared" si="36"/>
        <v>118150.59410675801</v>
      </c>
      <c r="V399" s="9">
        <f t="shared" si="36"/>
        <v>619329.01600492001</v>
      </c>
      <c r="W399" s="9">
        <f t="shared" si="36"/>
        <v>17537.382543166503</v>
      </c>
      <c r="X399" s="9">
        <f t="shared" si="36"/>
        <v>629.76794970853371</v>
      </c>
      <c r="Y399" s="9">
        <f t="shared" si="36"/>
        <v>362233.05837056733</v>
      </c>
      <c r="Z399" s="9">
        <f t="shared" si="37"/>
        <v>11750.539814155589</v>
      </c>
      <c r="AA399" s="20"/>
      <c r="AB399" s="9">
        <v>1782271.948929775</v>
      </c>
      <c r="AC399" s="9">
        <v>21.608492758125589</v>
      </c>
      <c r="AD399" s="9">
        <v>2.1659606585883558E-2</v>
      </c>
      <c r="AE399" s="9">
        <v>172660.5434187091</v>
      </c>
      <c r="AF399" s="9">
        <v>2866255.2361822976</v>
      </c>
      <c r="AG399" s="9">
        <v>1.6804276566723495</v>
      </c>
      <c r="AH399" s="9">
        <v>276058.52322840079</v>
      </c>
      <c r="AI399" s="9">
        <v>8623.1877302401099</v>
      </c>
      <c r="AJ399" s="9">
        <v>7032.8206258269292</v>
      </c>
      <c r="AK399" s="9">
        <v>8845.4929522977236</v>
      </c>
      <c r="AL399" s="9">
        <v>14335.354171952838</v>
      </c>
      <c r="AM399" s="9">
        <v>9988.0887370596884</v>
      </c>
      <c r="AN399" s="9">
        <v>266.6393774749402</v>
      </c>
      <c r="AO399" s="9">
        <v>30272932.671950001</v>
      </c>
      <c r="AP399" s="9">
        <v>1649101.983772876</v>
      </c>
      <c r="AQ399" s="9">
        <v>2334957.9364497857</v>
      </c>
      <c r="AR399" s="9">
        <v>459676.81519587064</v>
      </c>
      <c r="AS399" s="9">
        <v>56708223.613520324</v>
      </c>
      <c r="AT399" s="9">
        <v>79220.339989485758</v>
      </c>
      <c r="AU399" s="9">
        <v>96582.287112550825</v>
      </c>
      <c r="AV399" s="9">
        <v>691304.31829425727</v>
      </c>
      <c r="AW399" s="9">
        <v>24292.776355832008</v>
      </c>
      <c r="AX399" s="20"/>
      <c r="AY399" s="9">
        <v>-320889.88789655187</v>
      </c>
      <c r="AZ399" s="9">
        <v>17.588468039297904</v>
      </c>
      <c r="BA399" s="9">
        <v>1.4643293223927935E-2</v>
      </c>
      <c r="BB399" s="9">
        <v>102731.14800512169</v>
      </c>
      <c r="BC399" s="9">
        <v>1263417.9461994644</v>
      </c>
      <c r="BD399" s="9">
        <v>1.0074664743636581</v>
      </c>
      <c r="BE399" s="9">
        <v>117810.15735799693</v>
      </c>
      <c r="BF399" s="9">
        <v>5366.4933429718667</v>
      </c>
      <c r="BG399" s="9">
        <v>3900.3352851267346</v>
      </c>
      <c r="BH399" s="9">
        <v>5460.3579085227884</v>
      </c>
      <c r="BI399" s="9">
        <v>8944.2927477800149</v>
      </c>
      <c r="BJ399" s="9">
        <v>9304.1688118651418</v>
      </c>
      <c r="BK399" s="9">
        <v>208.29035194635799</v>
      </c>
      <c r="BL399" s="9">
        <v>17849825.816295907</v>
      </c>
      <c r="BM399" s="9">
        <v>1608173.1523759994</v>
      </c>
      <c r="BN399" s="9">
        <v>2276279.0172672761</v>
      </c>
      <c r="BO399" s="9">
        <v>341526.22108911263</v>
      </c>
      <c r="BP399" s="9">
        <v>56088894.597515404</v>
      </c>
      <c r="BQ399" s="9">
        <v>61682.957446319255</v>
      </c>
      <c r="BR399" s="9">
        <v>95952.519162842291</v>
      </c>
      <c r="BS399" s="9">
        <v>329071.25992368994</v>
      </c>
      <c r="BT399" s="9">
        <v>12542.236541676419</v>
      </c>
      <c r="BU399" s="20"/>
    </row>
    <row r="400" spans="2:73" x14ac:dyDescent="0.2">
      <c r="B400" s="4" t="s">
        <v>58</v>
      </c>
      <c r="C400" s="12">
        <v>13</v>
      </c>
      <c r="D400" s="19"/>
      <c r="E400" s="9">
        <f t="shared" ref="E400:H447" si="39">AB400-AY400</f>
        <v>2342182.4693317581</v>
      </c>
      <c r="F400" s="9">
        <f t="shared" si="39"/>
        <v>4.3280681927575735</v>
      </c>
      <c r="G400" s="9">
        <f t="shared" si="39"/>
        <v>7.5386554610462932E-3</v>
      </c>
      <c r="H400" s="9">
        <f t="shared" si="38"/>
        <v>75335.223852855503</v>
      </c>
      <c r="I400" s="9">
        <f t="shared" si="38"/>
        <v>1716868.9830291215</v>
      </c>
      <c r="J400" s="9">
        <f t="shared" si="38"/>
        <v>0.72135632791186488</v>
      </c>
      <c r="K400" s="9">
        <f t="shared" si="38"/>
        <v>167642.27544667444</v>
      </c>
      <c r="L400" s="9">
        <f t="shared" si="33"/>
        <v>3496.5593746345667</v>
      </c>
      <c r="M400" s="9">
        <f t="shared" si="33"/>
        <v>3360.2857273306963</v>
      </c>
      <c r="N400" s="9">
        <f t="shared" si="33"/>
        <v>3634.3673986653193</v>
      </c>
      <c r="O400" s="9">
        <f t="shared" si="33"/>
        <v>5794.8064526092076</v>
      </c>
      <c r="P400" s="9">
        <f t="shared" si="33"/>
        <v>743.29139777766432</v>
      </c>
      <c r="Q400" s="9">
        <f t="shared" si="36"/>
        <v>62.841144034544243</v>
      </c>
      <c r="R400" s="9">
        <f t="shared" si="36"/>
        <v>13418610.227131184</v>
      </c>
      <c r="S400" s="9">
        <f t="shared" si="36"/>
        <v>45782.670007608132</v>
      </c>
      <c r="T400" s="9">
        <f t="shared" si="36"/>
        <v>65636.079907331616</v>
      </c>
      <c r="U400" s="9">
        <f t="shared" si="36"/>
        <v>127079.87535221165</v>
      </c>
      <c r="V400" s="9">
        <f t="shared" si="36"/>
        <v>738051.90977081656</v>
      </c>
      <c r="W400" s="9">
        <f t="shared" si="36"/>
        <v>19610.553320476523</v>
      </c>
      <c r="X400" s="9">
        <f t="shared" si="36"/>
        <v>966.16765457925794</v>
      </c>
      <c r="Y400" s="9">
        <f t="shared" si="36"/>
        <v>388310.22742275748</v>
      </c>
      <c r="Z400" s="9">
        <f t="shared" si="37"/>
        <v>12580.406258201923</v>
      </c>
      <c r="AA400" s="20"/>
      <c r="AB400" s="9">
        <v>1994551.7574438271</v>
      </c>
      <c r="AC400" s="9">
        <v>23.382241901996967</v>
      </c>
      <c r="AD400" s="9">
        <v>2.3402223120301564E-2</v>
      </c>
      <c r="AE400" s="9">
        <v>186627.30085840399</v>
      </c>
      <c r="AF400" s="9">
        <v>3085571.7580785402</v>
      </c>
      <c r="AG400" s="9">
        <v>1.8127783418058276</v>
      </c>
      <c r="AH400" s="9">
        <v>295269.94591783773</v>
      </c>
      <c r="AI400" s="9">
        <v>9310.2604961874185</v>
      </c>
      <c r="AJ400" s="9">
        <v>7585.6489528846596</v>
      </c>
      <c r="AK400" s="9">
        <v>9549.7551328983373</v>
      </c>
      <c r="AL400" s="9">
        <v>15484.456929370901</v>
      </c>
      <c r="AM400" s="9">
        <v>10822.807610631569</v>
      </c>
      <c r="AN400" s="9">
        <v>288.4890253097654</v>
      </c>
      <c r="AO400" s="9">
        <v>32755921.52811842</v>
      </c>
      <c r="AP400" s="9">
        <v>1787970.2517482738</v>
      </c>
      <c r="AQ400" s="9">
        <v>2531605.0152802146</v>
      </c>
      <c r="AR400" s="9">
        <v>497066.61486541689</v>
      </c>
      <c r="AS400" s="9">
        <v>61501021.057079189</v>
      </c>
      <c r="AT400" s="9">
        <v>86433.757220655709</v>
      </c>
      <c r="AU400" s="9">
        <v>104914.73008099169</v>
      </c>
      <c r="AV400" s="9">
        <v>744804.09234008822</v>
      </c>
      <c r="AW400" s="9">
        <v>26167.829178351378</v>
      </c>
      <c r="AX400" s="20"/>
      <c r="AY400" s="9">
        <v>-347630.71188793099</v>
      </c>
      <c r="AZ400" s="9">
        <v>19.054173709239393</v>
      </c>
      <c r="BA400" s="9">
        <v>1.586356765925527E-2</v>
      </c>
      <c r="BB400" s="9">
        <v>111292.07700554849</v>
      </c>
      <c r="BC400" s="9">
        <v>1368702.7750494187</v>
      </c>
      <c r="BD400" s="9">
        <v>1.0914220138939628</v>
      </c>
      <c r="BE400" s="9">
        <v>127627.67047116329</v>
      </c>
      <c r="BF400" s="9">
        <v>5813.7011215528519</v>
      </c>
      <c r="BG400" s="9">
        <v>4225.3632255539633</v>
      </c>
      <c r="BH400" s="9">
        <v>5915.3877342330179</v>
      </c>
      <c r="BI400" s="9">
        <v>9689.6504767616934</v>
      </c>
      <c r="BJ400" s="9">
        <v>10079.516212853905</v>
      </c>
      <c r="BK400" s="9">
        <v>225.64788127522115</v>
      </c>
      <c r="BL400" s="9">
        <v>19337311.300987236</v>
      </c>
      <c r="BM400" s="9">
        <v>1742187.5817406657</v>
      </c>
      <c r="BN400" s="9">
        <v>2465968.935372883</v>
      </c>
      <c r="BO400" s="9">
        <v>369986.73951320525</v>
      </c>
      <c r="BP400" s="9">
        <v>60762969.147308372</v>
      </c>
      <c r="BQ400" s="9">
        <v>66823.203900179185</v>
      </c>
      <c r="BR400" s="9">
        <v>103948.56242641243</v>
      </c>
      <c r="BS400" s="9">
        <v>356493.86491733073</v>
      </c>
      <c r="BT400" s="9">
        <v>13587.422920149455</v>
      </c>
      <c r="BU400" s="20"/>
    </row>
    <row r="401" spans="2:73" x14ac:dyDescent="0.2">
      <c r="B401" s="4" t="s">
        <v>58</v>
      </c>
      <c r="C401" s="12">
        <v>14</v>
      </c>
      <c r="D401" s="19"/>
      <c r="E401" s="9">
        <f t="shared" si="39"/>
        <v>2570834.2693517664</v>
      </c>
      <c r="F401" s="9">
        <f t="shared" si="39"/>
        <v>4.7849167882990749</v>
      </c>
      <c r="G401" s="9">
        <f t="shared" si="39"/>
        <v>8.3110594049483344E-3</v>
      </c>
      <c r="H401" s="9">
        <f t="shared" si="38"/>
        <v>82718.019985852996</v>
      </c>
      <c r="I401" s="9">
        <f t="shared" si="38"/>
        <v>1886149.6241299897</v>
      </c>
      <c r="J401" s="9">
        <f t="shared" si="38"/>
        <v>0.79163310086014893</v>
      </c>
      <c r="K401" s="9">
        <f t="shared" si="38"/>
        <v>184708.00565547287</v>
      </c>
      <c r="L401" s="9">
        <f t="shared" si="33"/>
        <v>3840.9586434796702</v>
      </c>
      <c r="M401" s="9">
        <f t="shared" si="33"/>
        <v>3706.6368473169296</v>
      </c>
      <c r="N401" s="9">
        <f t="shared" si="33"/>
        <v>3992.462004737471</v>
      </c>
      <c r="O401" s="9">
        <f t="shared" si="33"/>
        <v>6403.3577943683704</v>
      </c>
      <c r="P401" s="9">
        <f t="shared" si="33"/>
        <v>827.66986189368436</v>
      </c>
      <c r="Q401" s="9">
        <f t="shared" si="36"/>
        <v>69.49395140001397</v>
      </c>
      <c r="R401" s="9">
        <f t="shared" si="36"/>
        <v>14958640.465596598</v>
      </c>
      <c r="S401" s="9">
        <f t="shared" si="36"/>
        <v>52440.78136303043</v>
      </c>
      <c r="T401" s="9">
        <f t="shared" si="36"/>
        <v>75189.664612937719</v>
      </c>
      <c r="U401" s="9">
        <f t="shared" si="36"/>
        <v>140344.57434121991</v>
      </c>
      <c r="V401" s="9">
        <f t="shared" si="36"/>
        <v>891222.83333937079</v>
      </c>
      <c r="W401" s="9">
        <f t="shared" si="36"/>
        <v>22622.634187028059</v>
      </c>
      <c r="X401" s="9">
        <f t="shared" si="36"/>
        <v>1359.4314796604885</v>
      </c>
      <c r="Y401" s="9">
        <f t="shared" si="36"/>
        <v>426240.26824899897</v>
      </c>
      <c r="Z401" s="9">
        <f t="shared" si="37"/>
        <v>13856.977124848316</v>
      </c>
      <c r="AA401" s="20"/>
      <c r="AB401" s="9">
        <v>2196462.7334724562</v>
      </c>
      <c r="AC401" s="9">
        <v>25.304796167479964</v>
      </c>
      <c r="AD401" s="9">
        <v>2.5394901499530931E-2</v>
      </c>
      <c r="AE401" s="9">
        <v>202571.02599182833</v>
      </c>
      <c r="AF401" s="9">
        <v>3360137.2280293638</v>
      </c>
      <c r="AG401" s="9">
        <v>1.9670106542844166</v>
      </c>
      <c r="AH401" s="9">
        <v>322153.18923980248</v>
      </c>
      <c r="AI401" s="9">
        <v>10101.867543613509</v>
      </c>
      <c r="AJ401" s="9">
        <v>8257.0280132981206</v>
      </c>
      <c r="AK401" s="9">
        <v>10362.879564680725</v>
      </c>
      <c r="AL401" s="9">
        <v>16838.36600011172</v>
      </c>
      <c r="AM401" s="9">
        <v>11682.533475736351</v>
      </c>
      <c r="AN401" s="9">
        <v>312.4993620040982</v>
      </c>
      <c r="AO401" s="9">
        <v>35783437.251275159</v>
      </c>
      <c r="AP401" s="9">
        <v>1928642.7924683637</v>
      </c>
      <c r="AQ401" s="9">
        <v>2730848.5180914276</v>
      </c>
      <c r="AR401" s="9">
        <v>538791.83227851812</v>
      </c>
      <c r="AS401" s="9">
        <v>66328266.530440666</v>
      </c>
      <c r="AT401" s="9">
        <v>94586.084541067219</v>
      </c>
      <c r="AU401" s="9">
        <v>113304.03716964314</v>
      </c>
      <c r="AV401" s="9">
        <v>810156.73815997061</v>
      </c>
      <c r="AW401" s="9">
        <v>28489.586423470802</v>
      </c>
      <c r="AX401" s="20"/>
      <c r="AY401" s="9">
        <v>-374371.53587931045</v>
      </c>
      <c r="AZ401" s="9">
        <v>20.519879379180889</v>
      </c>
      <c r="BA401" s="9">
        <v>1.7083842094582597E-2</v>
      </c>
      <c r="BB401" s="9">
        <v>119853.00600597533</v>
      </c>
      <c r="BC401" s="9">
        <v>1473987.6038993741</v>
      </c>
      <c r="BD401" s="9">
        <v>1.1753775534242676</v>
      </c>
      <c r="BE401" s="9">
        <v>137445.18358432961</v>
      </c>
      <c r="BF401" s="9">
        <v>6260.9089001338389</v>
      </c>
      <c r="BG401" s="9">
        <v>4550.3911659811911</v>
      </c>
      <c r="BH401" s="9">
        <v>6370.4175599432538</v>
      </c>
      <c r="BI401" s="9">
        <v>10435.00820574335</v>
      </c>
      <c r="BJ401" s="9">
        <v>10854.863613842666</v>
      </c>
      <c r="BK401" s="9">
        <v>243.00541060408423</v>
      </c>
      <c r="BL401" s="9">
        <v>20824796.785678562</v>
      </c>
      <c r="BM401" s="9">
        <v>1876202.0111053332</v>
      </c>
      <c r="BN401" s="9">
        <v>2655658.8534784899</v>
      </c>
      <c r="BO401" s="9">
        <v>398447.25793729821</v>
      </c>
      <c r="BP401" s="9">
        <v>65437043.697101295</v>
      </c>
      <c r="BQ401" s="9">
        <v>71963.45035403916</v>
      </c>
      <c r="BR401" s="9">
        <v>111944.60568998265</v>
      </c>
      <c r="BS401" s="9">
        <v>383916.46991097165</v>
      </c>
      <c r="BT401" s="9">
        <v>14632.609298622487</v>
      </c>
      <c r="BU401" s="20"/>
    </row>
    <row r="402" spans="2:73" x14ac:dyDescent="0.2">
      <c r="B402" s="4" t="s">
        <v>58</v>
      </c>
      <c r="C402" s="12">
        <v>15</v>
      </c>
      <c r="D402" s="19"/>
      <c r="E402" s="9">
        <f t="shared" si="39"/>
        <v>2769350.2465025913</v>
      </c>
      <c r="F402" s="9">
        <f t="shared" si="39"/>
        <v>5.1611181271141078</v>
      </c>
      <c r="G402" s="9">
        <f t="shared" si="39"/>
        <v>8.9515835538735052E-3</v>
      </c>
      <c r="H402" s="9">
        <f t="shared" si="38"/>
        <v>89025.027407954229</v>
      </c>
      <c r="I402" s="9">
        <f t="shared" si="38"/>
        <v>2026653.870609042</v>
      </c>
      <c r="J402" s="9">
        <f t="shared" si="38"/>
        <v>0.8505594958023639</v>
      </c>
      <c r="K402" s="9">
        <f t="shared" si="38"/>
        <v>197924.47626791394</v>
      </c>
      <c r="L402" s="9">
        <f t="shared" si="33"/>
        <v>4131.2830346143064</v>
      </c>
      <c r="M402" s="9">
        <f t="shared" si="33"/>
        <v>3990.1422272287427</v>
      </c>
      <c r="N402" s="9">
        <f t="shared" si="33"/>
        <v>4294.1992853296706</v>
      </c>
      <c r="O402" s="9">
        <f t="shared" si="33"/>
        <v>6904.4031474615294</v>
      </c>
      <c r="P402" s="9">
        <f t="shared" si="33"/>
        <v>897.6088909564296</v>
      </c>
      <c r="Q402" s="9">
        <f t="shared" si="36"/>
        <v>75.002523114847747</v>
      </c>
      <c r="R402" s="9">
        <f t="shared" si="36"/>
        <v>16215539.442432605</v>
      </c>
      <c r="S402" s="9">
        <f t="shared" si="36"/>
        <v>57923.555021195672</v>
      </c>
      <c r="T402" s="9">
        <f t="shared" si="36"/>
        <v>83052.102760435548</v>
      </c>
      <c r="U402" s="9">
        <f t="shared" si="36"/>
        <v>151202.29266269732</v>
      </c>
      <c r="V402" s="9">
        <f t="shared" si="36"/>
        <v>1017926.0460166335</v>
      </c>
      <c r="W402" s="9">
        <f t="shared" si="36"/>
        <v>25110.971323813123</v>
      </c>
      <c r="X402" s="9">
        <f t="shared" si="36"/>
        <v>1663.7364196957642</v>
      </c>
      <c r="Y402" s="9">
        <f t="shared" si="36"/>
        <v>457969.02075380401</v>
      </c>
      <c r="Z402" s="9">
        <f t="shared" si="37"/>
        <v>14898.350969666983</v>
      </c>
      <c r="AA402" s="20"/>
      <c r="AB402" s="9">
        <v>2368237.8866319018</v>
      </c>
      <c r="AC402" s="9">
        <v>27.146703176236482</v>
      </c>
      <c r="AD402" s="9">
        <v>2.7255700083783436E-2</v>
      </c>
      <c r="AE402" s="9">
        <v>217438.96241435633</v>
      </c>
      <c r="AF402" s="9">
        <v>3605926.3033583714</v>
      </c>
      <c r="AG402" s="9">
        <v>2.1098925887569369</v>
      </c>
      <c r="AH402" s="9">
        <v>345187.17296540999</v>
      </c>
      <c r="AI402" s="9">
        <v>10839.399713329136</v>
      </c>
      <c r="AJ402" s="9">
        <v>8865.5613336371607</v>
      </c>
      <c r="AK402" s="9">
        <v>11119.646670983151</v>
      </c>
      <c r="AL402" s="9">
        <v>18084.769082186547</v>
      </c>
      <c r="AM402" s="9">
        <v>12527.819905787857</v>
      </c>
      <c r="AN402" s="9">
        <v>335.36546304779517</v>
      </c>
      <c r="AO402" s="9">
        <v>38527821.712802485</v>
      </c>
      <c r="AP402" s="9">
        <v>2068139.995491195</v>
      </c>
      <c r="AQ402" s="9">
        <v>2928400.8743445319</v>
      </c>
      <c r="AR402" s="9">
        <v>578110.06902408809</v>
      </c>
      <c r="AS402" s="9">
        <v>71129044.292910904</v>
      </c>
      <c r="AT402" s="9">
        <v>102214.6681317122</v>
      </c>
      <c r="AU402" s="9">
        <v>121604.38537324853</v>
      </c>
      <c r="AV402" s="9">
        <v>869308.09565841639</v>
      </c>
      <c r="AW402" s="9">
        <v>30576.146646762503</v>
      </c>
      <c r="AX402" s="20"/>
      <c r="AY402" s="9">
        <v>-401112.35987068963</v>
      </c>
      <c r="AZ402" s="9">
        <v>21.985585049122374</v>
      </c>
      <c r="BA402" s="9">
        <v>1.8304116529909931E-2</v>
      </c>
      <c r="BB402" s="9">
        <v>128413.9350064021</v>
      </c>
      <c r="BC402" s="9">
        <v>1579272.4327493294</v>
      </c>
      <c r="BD402" s="9">
        <v>1.259333092954573</v>
      </c>
      <c r="BE402" s="9">
        <v>147262.69669749605</v>
      </c>
      <c r="BF402" s="9">
        <v>6708.1166787148295</v>
      </c>
      <c r="BG402" s="9">
        <v>4875.419106408418</v>
      </c>
      <c r="BH402" s="9">
        <v>6825.4473856534805</v>
      </c>
      <c r="BI402" s="9">
        <v>11180.365934725018</v>
      </c>
      <c r="BJ402" s="9">
        <v>11630.211014831428</v>
      </c>
      <c r="BK402" s="9">
        <v>260.36293993294743</v>
      </c>
      <c r="BL402" s="9">
        <v>22312282.27036988</v>
      </c>
      <c r="BM402" s="9">
        <v>2010216.4404699993</v>
      </c>
      <c r="BN402" s="9">
        <v>2845348.7715840964</v>
      </c>
      <c r="BO402" s="9">
        <v>426907.77636139077</v>
      </c>
      <c r="BP402" s="9">
        <v>70111118.24689427</v>
      </c>
      <c r="BQ402" s="9">
        <v>77103.696807899076</v>
      </c>
      <c r="BR402" s="9">
        <v>119940.64895355277</v>
      </c>
      <c r="BS402" s="9">
        <v>411339.07490461238</v>
      </c>
      <c r="BT402" s="9">
        <v>15677.795677095521</v>
      </c>
      <c r="BU402" s="20"/>
    </row>
    <row r="403" spans="2:73" x14ac:dyDescent="0.2">
      <c r="B403" s="4" t="s">
        <v>58</v>
      </c>
      <c r="C403" s="12">
        <v>16</v>
      </c>
      <c r="D403" s="19"/>
      <c r="E403" s="9">
        <f t="shared" si="39"/>
        <v>3003186.4627653016</v>
      </c>
      <c r="F403" s="9">
        <f t="shared" si="39"/>
        <v>5.5373404512702251</v>
      </c>
      <c r="G403" s="9">
        <f t="shared" si="39"/>
        <v>9.5921371099407966E-3</v>
      </c>
      <c r="H403" s="9">
        <f t="shared" si="38"/>
        <v>95332.270323116449</v>
      </c>
      <c r="I403" s="9">
        <f t="shared" si="38"/>
        <v>2167161.5887021087</v>
      </c>
      <c r="J403" s="9">
        <f t="shared" si="38"/>
        <v>0.90948735366158751</v>
      </c>
      <c r="K403" s="9">
        <f t="shared" si="38"/>
        <v>211140.95634053843</v>
      </c>
      <c r="L403" s="9">
        <f t="shared" si="33"/>
        <v>4421.6177071909869</v>
      </c>
      <c r="M403" s="9">
        <f t="shared" si="33"/>
        <v>4273.658950683588</v>
      </c>
      <c r="N403" s="9">
        <f t="shared" si="33"/>
        <v>4595.9472021999072</v>
      </c>
      <c r="O403" s="9">
        <f t="shared" si="33"/>
        <v>7405.4765298137499</v>
      </c>
      <c r="P403" s="9">
        <f t="shared" si="33"/>
        <v>967.55452984272779</v>
      </c>
      <c r="Q403" s="9">
        <f t="shared" si="36"/>
        <v>80.511444396442755</v>
      </c>
      <c r="R403" s="9">
        <f t="shared" si="36"/>
        <v>17472564.958538756</v>
      </c>
      <c r="S403" s="9">
        <f t="shared" si="36"/>
        <v>63407.408629168291</v>
      </c>
      <c r="T403" s="9">
        <f t="shared" si="36"/>
        <v>90916.089593344368</v>
      </c>
      <c r="U403" s="9">
        <f t="shared" si="36"/>
        <v>162060.47480067704</v>
      </c>
      <c r="V403" s="9">
        <f t="shared" si="36"/>
        <v>1144668.7916732281</v>
      </c>
      <c r="W403" s="9">
        <f t="shared" si="36"/>
        <v>27599.892370888629</v>
      </c>
      <c r="X403" s="9">
        <f t="shared" si="36"/>
        <v>1968.1562071113876</v>
      </c>
      <c r="Y403" s="9">
        <f t="shared" si="36"/>
        <v>489698.53440242267</v>
      </c>
      <c r="Z403" s="9">
        <f t="shared" si="37"/>
        <v>15939.75502304078</v>
      </c>
      <c r="AA403" s="20"/>
      <c r="AB403" s="9">
        <v>2575333.2789032324</v>
      </c>
      <c r="AC403" s="9">
        <v>28.988631170334095</v>
      </c>
      <c r="AD403" s="9">
        <v>2.9116528075178057E-2</v>
      </c>
      <c r="AE403" s="9">
        <v>232307.13432994531</v>
      </c>
      <c r="AF403" s="9">
        <v>3851718.8503013938</v>
      </c>
      <c r="AG403" s="9">
        <v>2.2527759861464651</v>
      </c>
      <c r="AH403" s="9">
        <v>368221.16615120083</v>
      </c>
      <c r="AI403" s="9">
        <v>11576.942164486805</v>
      </c>
      <c r="AJ403" s="9">
        <v>9474.1059975192329</v>
      </c>
      <c r="AK403" s="9">
        <v>11876.424413563622</v>
      </c>
      <c r="AL403" s="9">
        <v>19331.200193520439</v>
      </c>
      <c r="AM403" s="9">
        <v>13373.112945662911</v>
      </c>
      <c r="AN403" s="9">
        <v>358.23191365825335</v>
      </c>
      <c r="AO403" s="9">
        <v>41272332.713599965</v>
      </c>
      <c r="AP403" s="9">
        <v>2207638.278463834</v>
      </c>
      <c r="AQ403" s="9">
        <v>3125954.7792830458</v>
      </c>
      <c r="AR403" s="9">
        <v>617428.76958616055</v>
      </c>
      <c r="AS403" s="9">
        <v>75929861.588360399</v>
      </c>
      <c r="AT403" s="9">
        <v>109843.83563264762</v>
      </c>
      <c r="AU403" s="9">
        <v>129904.84842423437</v>
      </c>
      <c r="AV403" s="9">
        <v>928460.21430067567</v>
      </c>
      <c r="AW403" s="9">
        <v>32662.737078609323</v>
      </c>
      <c r="AX403" s="20"/>
      <c r="AY403" s="9">
        <v>-427853.18386206892</v>
      </c>
      <c r="AZ403" s="9">
        <v>23.45129071906387</v>
      </c>
      <c r="BA403" s="9">
        <v>1.9524390965237261E-2</v>
      </c>
      <c r="BB403" s="9">
        <v>136974.86400682887</v>
      </c>
      <c r="BC403" s="9">
        <v>1684557.2615992848</v>
      </c>
      <c r="BD403" s="9">
        <v>1.3432886324848776</v>
      </c>
      <c r="BE403" s="9">
        <v>157080.2098106624</v>
      </c>
      <c r="BF403" s="9">
        <v>7155.3244572958183</v>
      </c>
      <c r="BG403" s="9">
        <v>5200.4470468356449</v>
      </c>
      <c r="BH403" s="9">
        <v>7280.4772113637146</v>
      </c>
      <c r="BI403" s="9">
        <v>11925.723663706689</v>
      </c>
      <c r="BJ403" s="9">
        <v>12405.558415820184</v>
      </c>
      <c r="BK403" s="9">
        <v>277.72046926181059</v>
      </c>
      <c r="BL403" s="9">
        <v>23799767.755061209</v>
      </c>
      <c r="BM403" s="9">
        <v>2144230.8698346657</v>
      </c>
      <c r="BN403" s="9">
        <v>3035038.6896897014</v>
      </c>
      <c r="BO403" s="9">
        <v>455368.29478548351</v>
      </c>
      <c r="BP403" s="9">
        <v>74785192.796687171</v>
      </c>
      <c r="BQ403" s="9">
        <v>82243.943261758992</v>
      </c>
      <c r="BR403" s="9">
        <v>127936.69221712298</v>
      </c>
      <c r="BS403" s="9">
        <v>438761.679898253</v>
      </c>
      <c r="BT403" s="9">
        <v>16722.982055568544</v>
      </c>
      <c r="BU403" s="20"/>
    </row>
    <row r="404" spans="2:73" x14ac:dyDescent="0.2">
      <c r="B404" s="4" t="s">
        <v>58</v>
      </c>
      <c r="C404" s="12">
        <v>17</v>
      </c>
      <c r="D404" s="19"/>
      <c r="E404" s="9">
        <f t="shared" si="39"/>
        <v>3201702.4399161451</v>
      </c>
      <c r="F404" s="9">
        <f t="shared" si="39"/>
        <v>5.9135417900853717</v>
      </c>
      <c r="G404" s="9">
        <f t="shared" si="39"/>
        <v>1.0232661258866117E-2</v>
      </c>
      <c r="H404" s="9">
        <f t="shared" si="38"/>
        <v>101639.27774521874</v>
      </c>
      <c r="I404" s="9">
        <f t="shared" si="38"/>
        <v>2307665.8351811804</v>
      </c>
      <c r="J404" s="9">
        <f t="shared" si="38"/>
        <v>0.96841374860381202</v>
      </c>
      <c r="K404" s="9">
        <f t="shared" si="38"/>
        <v>224357.42695298107</v>
      </c>
      <c r="L404" s="9">
        <f t="shared" si="33"/>
        <v>4711.9420983256741</v>
      </c>
      <c r="M404" s="9">
        <f t="shared" si="33"/>
        <v>4557.1643305954349</v>
      </c>
      <c r="N404" s="9">
        <f t="shared" si="33"/>
        <v>4897.6844827921559</v>
      </c>
      <c r="O404" s="9">
        <f t="shared" si="33"/>
        <v>7906.5218829069872</v>
      </c>
      <c r="P404" s="9">
        <f t="shared" si="33"/>
        <v>1037.4935589055185</v>
      </c>
      <c r="Q404" s="9">
        <f t="shared" si="36"/>
        <v>86.020016111277926</v>
      </c>
      <c r="R404" s="9">
        <f t="shared" si="36"/>
        <v>18729463.935374923</v>
      </c>
      <c r="S404" s="9">
        <f t="shared" si="36"/>
        <v>68890.182287340984</v>
      </c>
      <c r="T404" s="9">
        <f t="shared" si="36"/>
        <v>98778.527740851976</v>
      </c>
      <c r="U404" s="9">
        <f t="shared" si="36"/>
        <v>172918.19312215666</v>
      </c>
      <c r="V404" s="9">
        <f t="shared" si="36"/>
        <v>1271372.0043507963</v>
      </c>
      <c r="W404" s="9">
        <f t="shared" si="36"/>
        <v>30088.229507674114</v>
      </c>
      <c r="X404" s="9">
        <f t="shared" si="36"/>
        <v>2272.4611471470562</v>
      </c>
      <c r="Y404" s="9">
        <f t="shared" si="36"/>
        <v>521427.28690723138</v>
      </c>
      <c r="Z404" s="9">
        <f t="shared" si="37"/>
        <v>16981.128867859563</v>
      </c>
      <c r="AA404" s="20"/>
      <c r="AB404" s="9">
        <v>2747108.4320626967</v>
      </c>
      <c r="AC404" s="9">
        <v>30.830538179090727</v>
      </c>
      <c r="AD404" s="9">
        <v>3.097732665943069E-2</v>
      </c>
      <c r="AE404" s="9">
        <v>247175.07075247436</v>
      </c>
      <c r="AF404" s="9">
        <v>4097507.9256304195</v>
      </c>
      <c r="AG404" s="9">
        <v>2.3956579206189939</v>
      </c>
      <c r="AH404" s="9">
        <v>391255.14987680991</v>
      </c>
      <c r="AI404" s="9">
        <v>12314.474334202481</v>
      </c>
      <c r="AJ404" s="9">
        <v>10082.639317858309</v>
      </c>
      <c r="AK404" s="9">
        <v>12633.191519866101</v>
      </c>
      <c r="AL404" s="9">
        <v>20577.603275595342</v>
      </c>
      <c r="AM404" s="9">
        <v>14218.399375714469</v>
      </c>
      <c r="AN404" s="9">
        <v>381.09801470195168</v>
      </c>
      <c r="AO404" s="9">
        <v>44016717.175127462</v>
      </c>
      <c r="AP404" s="9">
        <v>2347135.481486673</v>
      </c>
      <c r="AQ404" s="9">
        <v>3323507.1355361608</v>
      </c>
      <c r="AR404" s="9">
        <v>656747.00633173296</v>
      </c>
      <c r="AS404" s="9">
        <v>80730639.350830913</v>
      </c>
      <c r="AT404" s="9">
        <v>117472.41922329309</v>
      </c>
      <c r="AU404" s="9">
        <v>138205.19662784028</v>
      </c>
      <c r="AV404" s="9">
        <v>987611.57179912552</v>
      </c>
      <c r="AW404" s="9">
        <v>34749.297301901155</v>
      </c>
      <c r="AX404" s="20"/>
      <c r="AY404" s="9">
        <v>-454594.00785344839</v>
      </c>
      <c r="AZ404" s="9">
        <v>24.916996389005355</v>
      </c>
      <c r="BA404" s="9">
        <v>2.0744665400564574E-2</v>
      </c>
      <c r="BB404" s="9">
        <v>145535.79300725562</v>
      </c>
      <c r="BC404" s="9">
        <v>1789842.0904492394</v>
      </c>
      <c r="BD404" s="9">
        <v>1.4272441720151818</v>
      </c>
      <c r="BE404" s="9">
        <v>166897.72292382884</v>
      </c>
      <c r="BF404" s="9">
        <v>7602.5322358768071</v>
      </c>
      <c r="BG404" s="9">
        <v>5525.4749872628745</v>
      </c>
      <c r="BH404" s="9">
        <v>7735.507037073945</v>
      </c>
      <c r="BI404" s="9">
        <v>12671.081392688355</v>
      </c>
      <c r="BJ404" s="9">
        <v>13180.90581680895</v>
      </c>
      <c r="BK404" s="9">
        <v>295.07799859067376</v>
      </c>
      <c r="BL404" s="9">
        <v>25287253.239752539</v>
      </c>
      <c r="BM404" s="9">
        <v>2278245.299199332</v>
      </c>
      <c r="BN404" s="9">
        <v>3224728.6077953088</v>
      </c>
      <c r="BO404" s="9">
        <v>483828.8132095763</v>
      </c>
      <c r="BP404" s="9">
        <v>79459267.346480116</v>
      </c>
      <c r="BQ404" s="9">
        <v>87384.189715618981</v>
      </c>
      <c r="BR404" s="9">
        <v>135932.73548069323</v>
      </c>
      <c r="BS404" s="9">
        <v>466184.28489189415</v>
      </c>
      <c r="BT404" s="9">
        <v>17768.168434041592</v>
      </c>
      <c r="BU404" s="20"/>
    </row>
    <row r="405" spans="2:73" x14ac:dyDescent="0.2">
      <c r="B405" s="4" t="s">
        <v>58</v>
      </c>
      <c r="C405" s="12">
        <v>18</v>
      </c>
      <c r="D405" s="19"/>
      <c r="E405" s="9">
        <f t="shared" si="39"/>
        <v>3435863.983832079</v>
      </c>
      <c r="F405" s="9">
        <f t="shared" si="39"/>
        <v>6.2517086031634008</v>
      </c>
      <c r="G405" s="9">
        <f t="shared" si="39"/>
        <v>1.0800911907522037E-2</v>
      </c>
      <c r="H405" s="9">
        <f t="shared" si="38"/>
        <v>107200.95445586639</v>
      </c>
      <c r="I405" s="9">
        <f t="shared" si="38"/>
        <v>2431779.3666661507</v>
      </c>
      <c r="J405" s="9">
        <f t="shared" si="38"/>
        <v>1.0204079639735721</v>
      </c>
      <c r="K405" s="9">
        <f t="shared" si="38"/>
        <v>235873.48990815962</v>
      </c>
      <c r="L405" s="9">
        <f t="shared" si="33"/>
        <v>4965.522564116498</v>
      </c>
      <c r="M405" s="9">
        <f t="shared" si="33"/>
        <v>4809.5492538553472</v>
      </c>
      <c r="N405" s="9">
        <f t="shared" si="33"/>
        <v>5161.3299964032949</v>
      </c>
      <c r="O405" s="9">
        <f t="shared" si="33"/>
        <v>8350.1502098151359</v>
      </c>
      <c r="P405" s="9">
        <f t="shared" si="33"/>
        <v>1101.6847786286453</v>
      </c>
      <c r="Q405" s="9">
        <f t="shared" si="36"/>
        <v>90.927755605107279</v>
      </c>
      <c r="R405" s="9">
        <f t="shared" si="36"/>
        <v>19840713.540571649</v>
      </c>
      <c r="S405" s="9">
        <f t="shared" si="36"/>
        <v>74268.424324691296</v>
      </c>
      <c r="T405" s="9">
        <f t="shared" si="36"/>
        <v>106471.76928377245</v>
      </c>
      <c r="U405" s="9">
        <f t="shared" si="36"/>
        <v>182786.81086201663</v>
      </c>
      <c r="V405" s="9">
        <f t="shared" si="36"/>
        <v>1399484.8974570036</v>
      </c>
      <c r="W405" s="9">
        <f t="shared" si="36"/>
        <v>32335.63417140214</v>
      </c>
      <c r="X405" s="9">
        <f t="shared" si="36"/>
        <v>2641.1619481179223</v>
      </c>
      <c r="Y405" s="9">
        <f t="shared" si="36"/>
        <v>549347.65491236572</v>
      </c>
      <c r="Z405" s="9">
        <f t="shared" si="37"/>
        <v>17908.182796532965</v>
      </c>
      <c r="AA405" s="20"/>
      <c r="AB405" s="9">
        <v>2954529.1519872514</v>
      </c>
      <c r="AC405" s="9">
        <v>32.634410662110255</v>
      </c>
      <c r="AD405" s="9">
        <v>3.276585174341394E-2</v>
      </c>
      <c r="AE405" s="9">
        <v>261297.67646354891</v>
      </c>
      <c r="AF405" s="9">
        <v>4326906.2859653458</v>
      </c>
      <c r="AG405" s="9">
        <v>2.5316076755190591</v>
      </c>
      <c r="AH405" s="9">
        <v>412588.7259451549</v>
      </c>
      <c r="AI405" s="9">
        <v>13015.262578574295</v>
      </c>
      <c r="AJ405" s="9">
        <v>10660.052181545447</v>
      </c>
      <c r="AK405" s="9">
        <v>13351.866859187474</v>
      </c>
      <c r="AL405" s="9">
        <v>21766.589331485156</v>
      </c>
      <c r="AM405" s="9">
        <v>15057.937996426353</v>
      </c>
      <c r="AN405" s="9">
        <v>403.36328352464409</v>
      </c>
      <c r="AO405" s="9">
        <v>46615452.265015513</v>
      </c>
      <c r="AP405" s="9">
        <v>2486528.1528886901</v>
      </c>
      <c r="AQ405" s="9">
        <v>3520890.2951846858</v>
      </c>
      <c r="AR405" s="9">
        <v>695076.14249568549</v>
      </c>
      <c r="AS405" s="9">
        <v>85532826.79373008</v>
      </c>
      <c r="AT405" s="9">
        <v>124860.07034088102</v>
      </c>
      <c r="AU405" s="9">
        <v>146569.94069238123</v>
      </c>
      <c r="AV405" s="9">
        <v>1042954.5447979005</v>
      </c>
      <c r="AW405" s="9">
        <v>36721.537609047577</v>
      </c>
      <c r="AX405" s="20"/>
      <c r="AY405" s="9">
        <v>-481334.83184482751</v>
      </c>
      <c r="AZ405" s="9">
        <v>26.382702058946855</v>
      </c>
      <c r="BA405" s="9">
        <v>2.1964939835891904E-2</v>
      </c>
      <c r="BB405" s="9">
        <v>154096.72200768252</v>
      </c>
      <c r="BC405" s="9">
        <v>1895126.9192991951</v>
      </c>
      <c r="BD405" s="9">
        <v>1.5111997115454869</v>
      </c>
      <c r="BE405" s="9">
        <v>176715.23603699528</v>
      </c>
      <c r="BF405" s="9">
        <v>8049.7400144577969</v>
      </c>
      <c r="BG405" s="9">
        <v>5850.5029276900996</v>
      </c>
      <c r="BH405" s="9">
        <v>8190.536862784179</v>
      </c>
      <c r="BI405" s="9">
        <v>13416.439121670021</v>
      </c>
      <c r="BJ405" s="9">
        <v>13956.253217797708</v>
      </c>
      <c r="BK405" s="9">
        <v>312.43552791953681</v>
      </c>
      <c r="BL405" s="9">
        <v>26774738.724443864</v>
      </c>
      <c r="BM405" s="9">
        <v>2412259.7285639988</v>
      </c>
      <c r="BN405" s="9">
        <v>3414418.5259009134</v>
      </c>
      <c r="BO405" s="9">
        <v>512289.33163366886</v>
      </c>
      <c r="BP405" s="9">
        <v>84133341.896273077</v>
      </c>
      <c r="BQ405" s="9">
        <v>92524.436169478882</v>
      </c>
      <c r="BR405" s="9">
        <v>143928.77874426331</v>
      </c>
      <c r="BS405" s="9">
        <v>493606.88988553477</v>
      </c>
      <c r="BT405" s="9">
        <v>18813.354812514612</v>
      </c>
      <c r="BU405" s="20"/>
    </row>
    <row r="406" spans="2:73" x14ac:dyDescent="0.2">
      <c r="B406" s="4" t="s">
        <v>58</v>
      </c>
      <c r="C406" s="12">
        <v>19</v>
      </c>
      <c r="D406" s="19"/>
      <c r="E406" s="9">
        <f t="shared" si="39"/>
        <v>3669374.8724415642</v>
      </c>
      <c r="F406" s="9">
        <f t="shared" si="39"/>
        <v>6.6784338595566268</v>
      </c>
      <c r="G406" s="9">
        <f t="shared" si="39"/>
        <v>1.1527407301858698E-2</v>
      </c>
      <c r="H406" s="9">
        <f t="shared" si="38"/>
        <v>114427.90231748309</v>
      </c>
      <c r="I406" s="9">
        <f t="shared" si="38"/>
        <v>2590978.1693283152</v>
      </c>
      <c r="J406" s="9">
        <f t="shared" si="38"/>
        <v>1.0870856671552591</v>
      </c>
      <c r="K406" s="9">
        <f t="shared" si="38"/>
        <v>250817.06673804825</v>
      </c>
      <c r="L406" s="9">
        <f t="shared" si="33"/>
        <v>5296.2063545370438</v>
      </c>
      <c r="M406" s="9">
        <f t="shared" si="33"/>
        <v>5131.3158372121297</v>
      </c>
      <c r="N406" s="9">
        <f t="shared" si="33"/>
        <v>5505.0114437546363</v>
      </c>
      <c r="O406" s="9">
        <f t="shared" si="33"/>
        <v>8918.8182531024468</v>
      </c>
      <c r="P406" s="9">
        <f t="shared" si="33"/>
        <v>1181.2434956045963</v>
      </c>
      <c r="Q406" s="9">
        <f t="shared" si="36"/>
        <v>97.164941982708172</v>
      </c>
      <c r="R406" s="9">
        <f t="shared" si="36"/>
        <v>21264997.545317236</v>
      </c>
      <c r="S406" s="9">
        <f t="shared" si="36"/>
        <v>80402.1322534848</v>
      </c>
      <c r="T406" s="9">
        <f t="shared" si="36"/>
        <v>115289.27317126747</v>
      </c>
      <c r="U406" s="9">
        <f t="shared" si="36"/>
        <v>195112.17335661605</v>
      </c>
      <c r="V406" s="9">
        <f t="shared" si="36"/>
        <v>1543265.8216848671</v>
      </c>
      <c r="W406" s="9">
        <f t="shared" si="36"/>
        <v>35173.481151535088</v>
      </c>
      <c r="X406" s="9">
        <f t="shared" si="36"/>
        <v>3002.1246770985017</v>
      </c>
      <c r="Y406" s="9">
        <f t="shared" si="36"/>
        <v>585434.49678565888</v>
      </c>
      <c r="Z406" s="9">
        <f t="shared" si="37"/>
        <v>19087.566178552148</v>
      </c>
      <c r="AA406" s="20"/>
      <c r="AB406" s="9">
        <v>3161299.2166053574</v>
      </c>
      <c r="AC406" s="9">
        <v>34.526841588444967</v>
      </c>
      <c r="AD406" s="9">
        <v>3.4712621573077924E-2</v>
      </c>
      <c r="AE406" s="9">
        <v>277085.55332559237</v>
      </c>
      <c r="AF406" s="9">
        <v>4591389.9174774652</v>
      </c>
      <c r="AG406" s="9">
        <v>2.6822409182310505</v>
      </c>
      <c r="AH406" s="9">
        <v>437349.81588820979</v>
      </c>
      <c r="AI406" s="9">
        <v>13793.154147575826</v>
      </c>
      <c r="AJ406" s="9">
        <v>11306.846705329461</v>
      </c>
      <c r="AK406" s="9">
        <v>14150.578132249042</v>
      </c>
      <c r="AL406" s="9">
        <v>23080.615103754135</v>
      </c>
      <c r="AM406" s="9">
        <v>15912.84411439107</v>
      </c>
      <c r="AN406" s="9">
        <v>426.95799923110815</v>
      </c>
      <c r="AO406" s="9">
        <v>49527221.75445243</v>
      </c>
      <c r="AP406" s="9">
        <v>2626676.2901821504</v>
      </c>
      <c r="AQ406" s="9">
        <v>3719397.7171777897</v>
      </c>
      <c r="AR406" s="9">
        <v>735862.02341437759</v>
      </c>
      <c r="AS406" s="9">
        <v>90350682.267750889</v>
      </c>
      <c r="AT406" s="9">
        <v>132838.16377487392</v>
      </c>
      <c r="AU406" s="9">
        <v>154926.94668493196</v>
      </c>
      <c r="AV406" s="9">
        <v>1106463.9916648343</v>
      </c>
      <c r="AW406" s="9">
        <v>38946.107369539801</v>
      </c>
      <c r="AX406" s="20"/>
      <c r="AY406" s="9">
        <v>-508075.65583620692</v>
      </c>
      <c r="AZ406" s="9">
        <v>27.84840772888834</v>
      </c>
      <c r="BA406" s="9">
        <v>2.3185214271219227E-2</v>
      </c>
      <c r="BB406" s="9">
        <v>162657.65100810927</v>
      </c>
      <c r="BC406" s="9">
        <v>2000411.7481491498</v>
      </c>
      <c r="BD406" s="9">
        <v>1.5951552510757914</v>
      </c>
      <c r="BE406" s="9">
        <v>186532.74915016154</v>
      </c>
      <c r="BF406" s="9">
        <v>8496.947793038782</v>
      </c>
      <c r="BG406" s="9">
        <v>6175.530868117331</v>
      </c>
      <c r="BH406" s="9">
        <v>8645.5666884944058</v>
      </c>
      <c r="BI406" s="9">
        <v>14161.796850651688</v>
      </c>
      <c r="BJ406" s="9">
        <v>14731.600618786473</v>
      </c>
      <c r="BK406" s="9">
        <v>329.79305724839998</v>
      </c>
      <c r="BL406" s="9">
        <v>28262224.209135193</v>
      </c>
      <c r="BM406" s="9">
        <v>2546274.1579286656</v>
      </c>
      <c r="BN406" s="9">
        <v>3604108.4440065222</v>
      </c>
      <c r="BO406" s="9">
        <v>540749.85005776153</v>
      </c>
      <c r="BP406" s="9">
        <v>88807416.446066022</v>
      </c>
      <c r="BQ406" s="9">
        <v>97664.682623338827</v>
      </c>
      <c r="BR406" s="9">
        <v>151924.82200783346</v>
      </c>
      <c r="BS406" s="9">
        <v>521029.49487917544</v>
      </c>
      <c r="BT406" s="9">
        <v>19858.541190987653</v>
      </c>
      <c r="BU406" s="20"/>
    </row>
    <row r="407" spans="2:73" x14ac:dyDescent="0.2">
      <c r="B407" s="5" t="s">
        <v>58</v>
      </c>
      <c r="C407" s="13">
        <v>20</v>
      </c>
      <c r="D407" s="19"/>
      <c r="E407" s="10">
        <f t="shared" si="39"/>
        <v>3903211.088704281</v>
      </c>
      <c r="F407" s="10">
        <f t="shared" si="39"/>
        <v>7.0546561837127904</v>
      </c>
      <c r="G407" s="10">
        <f t="shared" si="39"/>
        <v>1.2167960857926034E-2</v>
      </c>
      <c r="H407" s="10">
        <f t="shared" si="38"/>
        <v>120735.14523264565</v>
      </c>
      <c r="I407" s="10">
        <f t="shared" si="38"/>
        <v>2731485.88742139</v>
      </c>
      <c r="J407" s="10">
        <f t="shared" si="38"/>
        <v>1.1460135250144847</v>
      </c>
      <c r="K407" s="10">
        <f t="shared" si="38"/>
        <v>264033.54681067326</v>
      </c>
      <c r="L407" s="10">
        <f t="shared" si="33"/>
        <v>5586.5410271137389</v>
      </c>
      <c r="M407" s="10">
        <f t="shared" si="33"/>
        <v>5414.8325606669905</v>
      </c>
      <c r="N407" s="10">
        <f t="shared" si="33"/>
        <v>5806.7593606248938</v>
      </c>
      <c r="O407" s="10">
        <f t="shared" si="33"/>
        <v>9419.8916354547</v>
      </c>
      <c r="P407" s="10">
        <f t="shared" si="33"/>
        <v>1251.1891344909145</v>
      </c>
      <c r="Q407" s="10">
        <f t="shared" si="36"/>
        <v>102.67386326430358</v>
      </c>
      <c r="R407" s="10">
        <f t="shared" si="36"/>
        <v>22522023.061423477</v>
      </c>
      <c r="S407" s="10">
        <f t="shared" si="36"/>
        <v>85885.98586146161</v>
      </c>
      <c r="T407" s="10">
        <f t="shared" si="36"/>
        <v>123153.26000418188</v>
      </c>
      <c r="U407" s="10">
        <f t="shared" si="36"/>
        <v>205970.35549459653</v>
      </c>
      <c r="V407" s="10">
        <f t="shared" si="36"/>
        <v>1670008.5673415661</v>
      </c>
      <c r="W407" s="10">
        <f t="shared" si="36"/>
        <v>37662.402198610842</v>
      </c>
      <c r="X407" s="10">
        <f t="shared" si="36"/>
        <v>3306.5444645142707</v>
      </c>
      <c r="Y407" s="10">
        <f t="shared" si="36"/>
        <v>617164.0104342784</v>
      </c>
      <c r="Z407" s="10">
        <f t="shared" si="37"/>
        <v>20128.970231925978</v>
      </c>
      <c r="AA407" s="20"/>
      <c r="AB407" s="10">
        <v>3368394.6088766945</v>
      </c>
      <c r="AC407" s="10">
        <v>36.368769582542633</v>
      </c>
      <c r="AD407" s="10">
        <v>3.6573449564472588E-2</v>
      </c>
      <c r="AE407" s="10">
        <v>291953.72524118173</v>
      </c>
      <c r="AF407" s="10">
        <v>4837182.4644204946</v>
      </c>
      <c r="AG407" s="10">
        <v>2.8251243156205814</v>
      </c>
      <c r="AH407" s="10">
        <v>460383.80907400121</v>
      </c>
      <c r="AI407" s="10">
        <v>14530.696598733512</v>
      </c>
      <c r="AJ407" s="10">
        <v>11915.391369211546</v>
      </c>
      <c r="AK407" s="10">
        <v>14907.355874829535</v>
      </c>
      <c r="AL407" s="10">
        <v>24327.046215088056</v>
      </c>
      <c r="AM407" s="10">
        <v>16758.137154266144</v>
      </c>
      <c r="AN407" s="10">
        <v>449.82444984156677</v>
      </c>
      <c r="AO407" s="10">
        <v>52271732.755249985</v>
      </c>
      <c r="AP407" s="10">
        <v>2766174.5731547922</v>
      </c>
      <c r="AQ407" s="10">
        <v>3916951.6221163087</v>
      </c>
      <c r="AR407" s="10">
        <v>775180.72397645074</v>
      </c>
      <c r="AS407" s="10">
        <v>95151499.563200518</v>
      </c>
      <c r="AT407" s="10">
        <v>140467.33127580956</v>
      </c>
      <c r="AU407" s="10">
        <v>163227.40973591802</v>
      </c>
      <c r="AV407" s="10">
        <v>1165616.1103070949</v>
      </c>
      <c r="AW407" s="10">
        <v>41032.697801386668</v>
      </c>
      <c r="AX407" s="20"/>
      <c r="AY407" s="10">
        <v>-534816.47982758668</v>
      </c>
      <c r="AZ407" s="10">
        <v>29.314113398829843</v>
      </c>
      <c r="BA407" s="10">
        <v>2.4405488706546553E-2</v>
      </c>
      <c r="BB407" s="10">
        <v>171218.58000853608</v>
      </c>
      <c r="BC407" s="10">
        <v>2105696.5769991046</v>
      </c>
      <c r="BD407" s="10">
        <v>1.6791107906060967</v>
      </c>
      <c r="BE407" s="10">
        <v>196350.26226332795</v>
      </c>
      <c r="BF407" s="10">
        <v>8944.1555716197727</v>
      </c>
      <c r="BG407" s="10">
        <v>6500.5588085445552</v>
      </c>
      <c r="BH407" s="10">
        <v>9100.5965142046407</v>
      </c>
      <c r="BI407" s="10">
        <v>14907.154579633356</v>
      </c>
      <c r="BJ407" s="10">
        <v>15506.948019775229</v>
      </c>
      <c r="BK407" s="10">
        <v>347.1505865772632</v>
      </c>
      <c r="BL407" s="10">
        <v>29749709.693826508</v>
      </c>
      <c r="BM407" s="10">
        <v>2680288.5872933306</v>
      </c>
      <c r="BN407" s="10">
        <v>3793798.3621121268</v>
      </c>
      <c r="BO407" s="10">
        <v>569210.36848185421</v>
      </c>
      <c r="BP407" s="10">
        <v>93481490.995858952</v>
      </c>
      <c r="BQ407" s="10">
        <v>102804.92907719871</v>
      </c>
      <c r="BR407" s="10">
        <v>159920.86527140375</v>
      </c>
      <c r="BS407" s="10">
        <v>548452.09987281647</v>
      </c>
      <c r="BT407" s="10">
        <v>20903.727569460691</v>
      </c>
      <c r="BU407" s="20"/>
    </row>
    <row r="408" spans="2:73" x14ac:dyDescent="0.2">
      <c r="B408" s="7" t="s">
        <v>59</v>
      </c>
      <c r="C408" s="11">
        <v>1</v>
      </c>
      <c r="D408" s="19"/>
      <c r="E408" s="8">
        <f t="shared" si="39"/>
        <v>-310433.40603469044</v>
      </c>
      <c r="F408" s="8">
        <f t="shared" si="39"/>
        <v>-0.14310318036547232</v>
      </c>
      <c r="G408" s="8">
        <f t="shared" si="39"/>
        <v>-5.6553603825232205E-5</v>
      </c>
      <c r="H408" s="8">
        <f t="shared" si="38"/>
        <v>198.54831132114305</v>
      </c>
      <c r="I408" s="8">
        <f t="shared" si="38"/>
        <v>52754.043200723609</v>
      </c>
      <c r="J408" s="8">
        <f t="shared" si="38"/>
        <v>2.3170814956209068E-2</v>
      </c>
      <c r="K408" s="8">
        <f t="shared" si="38"/>
        <v>12743.725896966833</v>
      </c>
      <c r="L408" s="8">
        <f t="shared" si="33"/>
        <v>55.794285754396583</v>
      </c>
      <c r="M408" s="8">
        <f t="shared" si="33"/>
        <v>-0.3989717613707171</v>
      </c>
      <c r="N408" s="8">
        <f t="shared" si="33"/>
        <v>58.214133145299741</v>
      </c>
      <c r="O408" s="8">
        <f t="shared" si="33"/>
        <v>-140.87950384715623</v>
      </c>
      <c r="P408" s="8">
        <f t="shared" si="33"/>
        <v>-92.983323810702018</v>
      </c>
      <c r="Q408" s="8">
        <f t="shared" si="36"/>
        <v>-2.4906022943166821</v>
      </c>
      <c r="R408" s="8">
        <f t="shared" si="36"/>
        <v>-1446791.2403271976</v>
      </c>
      <c r="S408" s="8">
        <f t="shared" si="36"/>
        <v>-20474.268788619593</v>
      </c>
      <c r="T408" s="8">
        <f t="shared" si="36"/>
        <v>-29379.689260731277</v>
      </c>
      <c r="U408" s="8">
        <f t="shared" si="36"/>
        <v>-2235.1104220618872</v>
      </c>
      <c r="V408" s="8">
        <f t="shared" si="36"/>
        <v>-811415.035293872</v>
      </c>
      <c r="W408" s="8">
        <f t="shared" si="36"/>
        <v>-10054.876038338341</v>
      </c>
      <c r="X408" s="8">
        <f t="shared" si="36"/>
        <v>-2960.1798589473938</v>
      </c>
      <c r="Y408" s="8">
        <f t="shared" si="36"/>
        <v>12129.892221373251</v>
      </c>
      <c r="Z408" s="8">
        <f t="shared" si="37"/>
        <v>248.06723335665902</v>
      </c>
      <c r="AA408" s="20"/>
      <c r="AB408" s="8">
        <v>-337174.23002606974</v>
      </c>
      <c r="AC408" s="8">
        <v>1.3226024895760193</v>
      </c>
      <c r="AD408" s="8">
        <v>1.1637208315020962E-3</v>
      </c>
      <c r="AE408" s="8">
        <v>8759.4773117479454</v>
      </c>
      <c r="AF408" s="8">
        <v>158038.87205067888</v>
      </c>
      <c r="AG408" s="8">
        <v>0.10712635448651391</v>
      </c>
      <c r="AH408" s="8">
        <v>22561.239010133231</v>
      </c>
      <c r="AI408" s="8">
        <v>503.00206433538523</v>
      </c>
      <c r="AJ408" s="8">
        <v>324.62896866585709</v>
      </c>
      <c r="AK408" s="8">
        <v>513.2439588555319</v>
      </c>
      <c r="AL408" s="8">
        <v>604.47822513451172</v>
      </c>
      <c r="AM408" s="8">
        <v>682.36407717805912</v>
      </c>
      <c r="AN408" s="8">
        <v>14.866927034546476</v>
      </c>
      <c r="AO408" s="8">
        <v>40694.244364127888</v>
      </c>
      <c r="AP408" s="8">
        <v>113540.16057604698</v>
      </c>
      <c r="AQ408" s="8">
        <v>160310.22884487503</v>
      </c>
      <c r="AR408" s="8">
        <v>26225.408002030832</v>
      </c>
      <c r="AS408" s="8">
        <v>3862659.5144990762</v>
      </c>
      <c r="AT408" s="8">
        <v>-4914.6295844784045</v>
      </c>
      <c r="AU408" s="8">
        <v>5035.8634046227917</v>
      </c>
      <c r="AV408" s="8">
        <v>39552.49721501406</v>
      </c>
      <c r="AW408" s="8">
        <v>1293.253611829693</v>
      </c>
      <c r="AX408" s="20"/>
      <c r="AY408" s="8">
        <v>-26740.823991379308</v>
      </c>
      <c r="AZ408" s="8">
        <v>1.4657056699414917</v>
      </c>
      <c r="BA408" s="8">
        <v>1.2202744353273284E-3</v>
      </c>
      <c r="BB408" s="8">
        <v>8560.9290004268023</v>
      </c>
      <c r="BC408" s="8">
        <v>105284.82884995527</v>
      </c>
      <c r="BD408" s="8">
        <v>8.3955539530304837E-2</v>
      </c>
      <c r="BE408" s="8">
        <v>9817.5131131663984</v>
      </c>
      <c r="BF408" s="8">
        <v>447.20777858098864</v>
      </c>
      <c r="BG408" s="8">
        <v>325.0279404272278</v>
      </c>
      <c r="BH408" s="8">
        <v>455.02982571023216</v>
      </c>
      <c r="BI408" s="8">
        <v>745.35772898166795</v>
      </c>
      <c r="BJ408" s="8">
        <v>775.34740098876114</v>
      </c>
      <c r="BK408" s="8">
        <v>17.357529328863158</v>
      </c>
      <c r="BL408" s="8">
        <v>1487485.4846913256</v>
      </c>
      <c r="BM408" s="8">
        <v>134014.42936466658</v>
      </c>
      <c r="BN408" s="8">
        <v>189689.91810560631</v>
      </c>
      <c r="BO408" s="8">
        <v>28460.518424092719</v>
      </c>
      <c r="BP408" s="8">
        <v>4674074.5497929482</v>
      </c>
      <c r="BQ408" s="8">
        <v>5140.2464538599361</v>
      </c>
      <c r="BR408" s="8">
        <v>7996.0432635701854</v>
      </c>
      <c r="BS408" s="8">
        <v>27422.604993640809</v>
      </c>
      <c r="BT408" s="8">
        <v>1045.186378473034</v>
      </c>
      <c r="BU408" s="20"/>
    </row>
    <row r="409" spans="2:73" x14ac:dyDescent="0.2">
      <c r="B409" s="4" t="s">
        <v>59</v>
      </c>
      <c r="C409" s="12">
        <v>2</v>
      </c>
      <c r="D409" s="19"/>
      <c r="E409" s="9">
        <f t="shared" si="39"/>
        <v>-109864.25015648582</v>
      </c>
      <c r="F409" s="9">
        <f t="shared" si="39"/>
        <v>0.23322672592805604</v>
      </c>
      <c r="G409" s="9">
        <f t="shared" si="39"/>
        <v>5.8435292920753579E-4</v>
      </c>
      <c r="H409" s="9">
        <f t="shared" si="38"/>
        <v>6501.7162095822896</v>
      </c>
      <c r="I409" s="9">
        <f t="shared" si="38"/>
        <v>193339.85138744724</v>
      </c>
      <c r="J409" s="9">
        <f t="shared" si="38"/>
        <v>8.2139832995418133E-2</v>
      </c>
      <c r="K409" s="9">
        <f t="shared" si="38"/>
        <v>25890.158773751667</v>
      </c>
      <c r="L409" s="9">
        <f t="shared" si="33"/>
        <v>346.04867006679308</v>
      </c>
      <c r="M409" s="9">
        <f t="shared" si="33"/>
        <v>283.09679893425869</v>
      </c>
      <c r="N409" s="9">
        <f t="shared" si="33"/>
        <v>359.87729801259945</v>
      </c>
      <c r="O409" s="9">
        <f t="shared" si="33"/>
        <v>360.21922104668761</v>
      </c>
      <c r="P409" s="9">
        <f t="shared" si="33"/>
        <v>-22.854637444904029</v>
      </c>
      <c r="Q409" s="9">
        <f t="shared" si="36"/>
        <v>3.0292440446066422</v>
      </c>
      <c r="R409" s="9">
        <f t="shared" si="36"/>
        <v>-190050.68392439466</v>
      </c>
      <c r="S409" s="9">
        <f t="shared" si="36"/>
        <v>-14988.039927039208</v>
      </c>
      <c r="T409" s="9">
        <f t="shared" si="36"/>
        <v>-21512.655606862565</v>
      </c>
      <c r="U409" s="9">
        <f t="shared" si="36"/>
        <v>8630.2835393762216</v>
      </c>
      <c r="V409" s="9">
        <f t="shared" si="36"/>
        <v>-684627.15156674385</v>
      </c>
      <c r="W409" s="9">
        <f t="shared" si="36"/>
        <v>-7568.1825069666756</v>
      </c>
      <c r="X409" s="9">
        <f t="shared" si="36"/>
        <v>-2656.016545274786</v>
      </c>
      <c r="Y409" s="9">
        <f t="shared" si="36"/>
        <v>43873.449298936524</v>
      </c>
      <c r="Z409" s="9">
        <f t="shared" si="37"/>
        <v>1289.5506581583177</v>
      </c>
      <c r="AA409" s="20"/>
      <c r="AB409" s="9">
        <v>-163345.89813924444</v>
      </c>
      <c r="AC409" s="9">
        <v>3.1646380658110393</v>
      </c>
      <c r="AD409" s="9">
        <v>3.0249017998621925E-3</v>
      </c>
      <c r="AE409" s="9">
        <v>23623.574210435894</v>
      </c>
      <c r="AF409" s="9">
        <v>403909.50908735779</v>
      </c>
      <c r="AG409" s="9">
        <v>0.25005091205602781</v>
      </c>
      <c r="AH409" s="9">
        <v>45525.185000084464</v>
      </c>
      <c r="AI409" s="9">
        <v>1240.4642272287704</v>
      </c>
      <c r="AJ409" s="9">
        <v>933.15267978871429</v>
      </c>
      <c r="AK409" s="9">
        <v>1269.9369494330638</v>
      </c>
      <c r="AL409" s="9">
        <v>1850.9346790100235</v>
      </c>
      <c r="AM409" s="9">
        <v>1527.8401645326182</v>
      </c>
      <c r="AN409" s="9">
        <v>37.744302702332959</v>
      </c>
      <c r="AO409" s="9">
        <v>2784920.2854582565</v>
      </c>
      <c r="AP409" s="9">
        <v>253040.81880229394</v>
      </c>
      <c r="AQ409" s="9">
        <v>357867.18060435005</v>
      </c>
      <c r="AR409" s="9">
        <v>65551.32038756166</v>
      </c>
      <c r="AS409" s="9">
        <v>8663521.9480191525</v>
      </c>
      <c r="AT409" s="9">
        <v>2712.3104007531965</v>
      </c>
      <c r="AU409" s="9">
        <v>13336.069981865585</v>
      </c>
      <c r="AV409" s="9">
        <v>98718.659286218142</v>
      </c>
      <c r="AW409" s="9">
        <v>3379.9234151043856</v>
      </c>
      <c r="AX409" s="20"/>
      <c r="AY409" s="9">
        <v>-53481.647982758615</v>
      </c>
      <c r="AZ409" s="9">
        <v>2.9314113398829833</v>
      </c>
      <c r="BA409" s="9">
        <v>2.4405488706546567E-3</v>
      </c>
      <c r="BB409" s="9">
        <v>17121.858000853605</v>
      </c>
      <c r="BC409" s="9">
        <v>210569.65769991055</v>
      </c>
      <c r="BD409" s="9">
        <v>0.16791107906060967</v>
      </c>
      <c r="BE409" s="9">
        <v>19635.026226332797</v>
      </c>
      <c r="BF409" s="9">
        <v>894.41555716197729</v>
      </c>
      <c r="BG409" s="9">
        <v>650.05588085445561</v>
      </c>
      <c r="BH409" s="9">
        <v>910.05965142046432</v>
      </c>
      <c r="BI409" s="9">
        <v>1490.7154579633359</v>
      </c>
      <c r="BJ409" s="9">
        <v>1550.6948019775223</v>
      </c>
      <c r="BK409" s="9">
        <v>34.715058657726317</v>
      </c>
      <c r="BL409" s="9">
        <v>2974970.9693826512</v>
      </c>
      <c r="BM409" s="9">
        <v>268028.85872933315</v>
      </c>
      <c r="BN409" s="9">
        <v>379379.83621121262</v>
      </c>
      <c r="BO409" s="9">
        <v>56921.036848185438</v>
      </c>
      <c r="BP409" s="9">
        <v>9348149.0995858964</v>
      </c>
      <c r="BQ409" s="9">
        <v>10280.492907719872</v>
      </c>
      <c r="BR409" s="9">
        <v>15992.086527140371</v>
      </c>
      <c r="BS409" s="9">
        <v>54845.209987281618</v>
      </c>
      <c r="BT409" s="9">
        <v>2090.372756946068</v>
      </c>
      <c r="BU409" s="20"/>
    </row>
    <row r="410" spans="2:73" x14ac:dyDescent="0.2">
      <c r="B410" s="4" t="s">
        <v>59</v>
      </c>
      <c r="C410" s="12">
        <v>3</v>
      </c>
      <c r="D410" s="19"/>
      <c r="E410" s="9">
        <f t="shared" si="39"/>
        <v>125000.37967560426</v>
      </c>
      <c r="F410" s="9">
        <f t="shared" si="39"/>
        <v>0.60957761756258577</v>
      </c>
      <c r="G410" s="9">
        <f t="shared" si="39"/>
        <v>1.2252888693823055E-3</v>
      </c>
      <c r="H410" s="9">
        <f t="shared" si="38"/>
        <v>12805.119600903428</v>
      </c>
      <c r="I410" s="9">
        <f t="shared" si="38"/>
        <v>333929.13118817052</v>
      </c>
      <c r="J410" s="9">
        <f t="shared" si="38"/>
        <v>0.14111031395162726</v>
      </c>
      <c r="K410" s="9">
        <f t="shared" si="38"/>
        <v>39036.60111071846</v>
      </c>
      <c r="L410" s="9">
        <f t="shared" si="33"/>
        <v>636.31333582118918</v>
      </c>
      <c r="M410" s="9">
        <f t="shared" si="33"/>
        <v>566.60391317288736</v>
      </c>
      <c r="N410" s="9">
        <f t="shared" si="33"/>
        <v>661.55109915789899</v>
      </c>
      <c r="O410" s="9">
        <f t="shared" si="33"/>
        <v>861.34597519953195</v>
      </c>
      <c r="P410" s="9">
        <f t="shared" si="33"/>
        <v>47.28065874439244</v>
      </c>
      <c r="Q410" s="9">
        <f t="shared" si="36"/>
        <v>8.5494399502899654</v>
      </c>
      <c r="R410" s="9">
        <f t="shared" si="36"/>
        <v>1066816.4117484093</v>
      </c>
      <c r="S410" s="9">
        <f t="shared" si="36"/>
        <v>-9500.7311156589421</v>
      </c>
      <c r="T410" s="9">
        <f t="shared" si="36"/>
        <v>-13644.073267593747</v>
      </c>
      <c r="U410" s="9">
        <f t="shared" si="36"/>
        <v>19496.141317314366</v>
      </c>
      <c r="V410" s="9">
        <f t="shared" si="36"/>
        <v>-557799.73486061953</v>
      </c>
      <c r="W410" s="9">
        <f t="shared" si="36"/>
        <v>-5080.9050653050199</v>
      </c>
      <c r="X410" s="9">
        <f t="shared" si="36"/>
        <v>-2351.7383842221861</v>
      </c>
      <c r="Y410" s="9">
        <f t="shared" si="36"/>
        <v>75617.767520309731</v>
      </c>
      <c r="Z410" s="9">
        <f t="shared" si="37"/>
        <v>2331.0642915149751</v>
      </c>
      <c r="AA410" s="20"/>
      <c r="AB410" s="9">
        <v>44777.90770146632</v>
      </c>
      <c r="AC410" s="9">
        <v>5.0066946273870583</v>
      </c>
      <c r="AD410" s="9">
        <v>4.8861121753642888E-3</v>
      </c>
      <c r="AE410" s="9">
        <v>38487.906602183844</v>
      </c>
      <c r="AF410" s="9">
        <v>649783.61773803656</v>
      </c>
      <c r="AG410" s="9">
        <v>0.39297693254254173</v>
      </c>
      <c r="AH410" s="9">
        <v>68489.140450217674</v>
      </c>
      <c r="AI410" s="9">
        <v>1977.9366715641554</v>
      </c>
      <c r="AJ410" s="9">
        <v>1541.687734454571</v>
      </c>
      <c r="AK410" s="9">
        <v>2026.6405762885954</v>
      </c>
      <c r="AL410" s="9">
        <v>3097.4191621445352</v>
      </c>
      <c r="AM410" s="9">
        <v>2373.322861710677</v>
      </c>
      <c r="AN410" s="9">
        <v>60.622027936879427</v>
      </c>
      <c r="AO410" s="9">
        <v>5529272.8658223841</v>
      </c>
      <c r="AP410" s="9">
        <v>392542.55697834084</v>
      </c>
      <c r="AQ410" s="9">
        <v>555425.68104922504</v>
      </c>
      <c r="AR410" s="9">
        <v>104877.6965895925</v>
      </c>
      <c r="AS410" s="9">
        <v>13464423.914518228</v>
      </c>
      <c r="AT410" s="9">
        <v>10339.83429627479</v>
      </c>
      <c r="AU410" s="9">
        <v>21636.391406488372</v>
      </c>
      <c r="AV410" s="9">
        <v>157885.58250123219</v>
      </c>
      <c r="AW410" s="9">
        <v>5466.6234269340785</v>
      </c>
      <c r="AX410" s="20"/>
      <c r="AY410" s="9">
        <v>-80222.471974137938</v>
      </c>
      <c r="AZ410" s="9">
        <v>4.3971170098244725</v>
      </c>
      <c r="BA410" s="9">
        <v>3.6608233059819834E-3</v>
      </c>
      <c r="BB410" s="9">
        <v>25682.787001280416</v>
      </c>
      <c r="BC410" s="9">
        <v>315854.48654986604</v>
      </c>
      <c r="BD410" s="9">
        <v>0.25186661859091447</v>
      </c>
      <c r="BE410" s="9">
        <v>29452.539339499217</v>
      </c>
      <c r="BF410" s="9">
        <v>1341.6233357429662</v>
      </c>
      <c r="BG410" s="9">
        <v>975.08382128168364</v>
      </c>
      <c r="BH410" s="9">
        <v>1365.0894771306964</v>
      </c>
      <c r="BI410" s="9">
        <v>2236.0731869450033</v>
      </c>
      <c r="BJ410" s="9">
        <v>2326.0422029662845</v>
      </c>
      <c r="BK410" s="9">
        <v>52.072587986589461</v>
      </c>
      <c r="BL410" s="9">
        <v>4462456.4540739749</v>
      </c>
      <c r="BM410" s="9">
        <v>402043.28809399978</v>
      </c>
      <c r="BN410" s="9">
        <v>569069.75431681878</v>
      </c>
      <c r="BO410" s="9">
        <v>85381.555272278129</v>
      </c>
      <c r="BP410" s="9">
        <v>14022223.649378847</v>
      </c>
      <c r="BQ410" s="9">
        <v>15420.73936157981</v>
      </c>
      <c r="BR410" s="9">
        <v>23988.129790710558</v>
      </c>
      <c r="BS410" s="9">
        <v>82267.814980922456</v>
      </c>
      <c r="BT410" s="9">
        <v>3135.5591354191033</v>
      </c>
      <c r="BU410" s="20"/>
    </row>
    <row r="411" spans="2:73" x14ac:dyDescent="0.2">
      <c r="B411" s="4" t="s">
        <v>59</v>
      </c>
      <c r="C411" s="12">
        <v>4</v>
      </c>
      <c r="D411" s="19"/>
      <c r="E411" s="9">
        <f t="shared" si="39"/>
        <v>325569.53555380914</v>
      </c>
      <c r="F411" s="9">
        <f t="shared" si="39"/>
        <v>0.98590752385611058</v>
      </c>
      <c r="G411" s="9">
        <f t="shared" si="39"/>
        <v>1.8661954024150711E-3</v>
      </c>
      <c r="H411" s="9">
        <f t="shared" si="38"/>
        <v>19108.287499164573</v>
      </c>
      <c r="I411" s="9">
        <f t="shared" si="38"/>
        <v>474514.93937489443</v>
      </c>
      <c r="J411" s="9">
        <f t="shared" si="38"/>
        <v>0.20007933199083633</v>
      </c>
      <c r="K411" s="9">
        <f t="shared" si="38"/>
        <v>52183.033987503324</v>
      </c>
      <c r="L411" s="9">
        <f t="shared" si="33"/>
        <v>926.56772013358636</v>
      </c>
      <c r="M411" s="9">
        <f t="shared" si="33"/>
        <v>850.09968386851733</v>
      </c>
      <c r="N411" s="9">
        <f t="shared" si="33"/>
        <v>963.21426402519887</v>
      </c>
      <c r="O411" s="9">
        <f t="shared" si="33"/>
        <v>1362.4447000933756</v>
      </c>
      <c r="P411" s="9">
        <f t="shared" si="33"/>
        <v>117.40934511019168</v>
      </c>
      <c r="Q411" s="9">
        <f t="shared" si="36"/>
        <v>14.069286289213267</v>
      </c>
      <c r="R411" s="9">
        <f t="shared" si="36"/>
        <v>2323556.9681512099</v>
      </c>
      <c r="S411" s="9">
        <f t="shared" si="36"/>
        <v>-4014.5022540783975</v>
      </c>
      <c r="T411" s="9">
        <f t="shared" si="36"/>
        <v>-5777.0396137251519</v>
      </c>
      <c r="U411" s="9">
        <f t="shared" si="36"/>
        <v>30361.535278752446</v>
      </c>
      <c r="V411" s="9">
        <f t="shared" si="36"/>
        <v>-431011.85113348812</v>
      </c>
      <c r="W411" s="9">
        <f t="shared" si="36"/>
        <v>-2594.2115339333468</v>
      </c>
      <c r="X411" s="9">
        <f t="shared" si="36"/>
        <v>-2047.5750705495739</v>
      </c>
      <c r="Y411" s="9">
        <f t="shared" si="36"/>
        <v>107361.32459787306</v>
      </c>
      <c r="Z411" s="9">
        <f t="shared" si="37"/>
        <v>3372.5477163166361</v>
      </c>
      <c r="AA411" s="20"/>
      <c r="AB411" s="9">
        <v>218606.23958829188</v>
      </c>
      <c r="AC411" s="9">
        <v>6.8487302036220772</v>
      </c>
      <c r="AD411" s="9">
        <v>6.7472931437243845E-3</v>
      </c>
      <c r="AE411" s="9">
        <v>53352.003500871782</v>
      </c>
      <c r="AF411" s="9">
        <v>895654.25477471552</v>
      </c>
      <c r="AG411" s="9">
        <v>0.53590149011205568</v>
      </c>
      <c r="AH411" s="9">
        <v>91453.086440168918</v>
      </c>
      <c r="AI411" s="9">
        <v>2715.3988344575409</v>
      </c>
      <c r="AJ411" s="9">
        <v>2150.2114455774285</v>
      </c>
      <c r="AK411" s="9">
        <v>2783.3335668661275</v>
      </c>
      <c r="AL411" s="9">
        <v>4343.8756160200473</v>
      </c>
      <c r="AM411" s="9">
        <v>3218.7989490652362</v>
      </c>
      <c r="AN411" s="9">
        <v>83.499403604665901</v>
      </c>
      <c r="AO411" s="9">
        <v>8273498.9069165122</v>
      </c>
      <c r="AP411" s="9">
        <v>532043.2152045879</v>
      </c>
      <c r="AQ411" s="9">
        <v>752982.63280870009</v>
      </c>
      <c r="AR411" s="9">
        <v>144203.60897512332</v>
      </c>
      <c r="AS411" s="9">
        <v>18265286.348038305</v>
      </c>
      <c r="AT411" s="9">
        <v>17966.774281506398</v>
      </c>
      <c r="AU411" s="9">
        <v>29936.597983731168</v>
      </c>
      <c r="AV411" s="9">
        <v>217051.74457243629</v>
      </c>
      <c r="AW411" s="9">
        <v>7553.293230208772</v>
      </c>
      <c r="AX411" s="20"/>
      <c r="AY411" s="9">
        <v>-106963.29596551723</v>
      </c>
      <c r="AZ411" s="9">
        <v>5.8628226797659666</v>
      </c>
      <c r="BA411" s="9">
        <v>4.8810977413093135E-3</v>
      </c>
      <c r="BB411" s="9">
        <v>34243.716001707209</v>
      </c>
      <c r="BC411" s="9">
        <v>421139.31539982109</v>
      </c>
      <c r="BD411" s="9">
        <v>0.33582215812121935</v>
      </c>
      <c r="BE411" s="9">
        <v>39270.052452665594</v>
      </c>
      <c r="BF411" s="9">
        <v>1788.8311143239546</v>
      </c>
      <c r="BG411" s="9">
        <v>1300.1117617089112</v>
      </c>
      <c r="BH411" s="9">
        <v>1820.1193028409286</v>
      </c>
      <c r="BI411" s="9">
        <v>2981.4309159266718</v>
      </c>
      <c r="BJ411" s="9">
        <v>3101.3896039550445</v>
      </c>
      <c r="BK411" s="9">
        <v>69.430117315452634</v>
      </c>
      <c r="BL411" s="9">
        <v>5949941.9387653023</v>
      </c>
      <c r="BM411" s="9">
        <v>536057.7174586663</v>
      </c>
      <c r="BN411" s="9">
        <v>758759.67242242524</v>
      </c>
      <c r="BO411" s="9">
        <v>113842.07369637088</v>
      </c>
      <c r="BP411" s="9">
        <v>18696298.199171793</v>
      </c>
      <c r="BQ411" s="9">
        <v>20560.985815439744</v>
      </c>
      <c r="BR411" s="9">
        <v>31984.173054280742</v>
      </c>
      <c r="BS411" s="9">
        <v>109690.41997456324</v>
      </c>
      <c r="BT411" s="9">
        <v>4180.7455138921359</v>
      </c>
      <c r="BU411" s="20"/>
    </row>
    <row r="412" spans="2:73" x14ac:dyDescent="0.2">
      <c r="B412" s="4" t="s">
        <v>59</v>
      </c>
      <c r="C412" s="12">
        <v>5</v>
      </c>
      <c r="D412" s="19"/>
      <c r="E412" s="9">
        <f t="shared" si="39"/>
        <v>594729.63933978463</v>
      </c>
      <c r="F412" s="9">
        <f t="shared" si="39"/>
        <v>1.3747268219906319</v>
      </c>
      <c r="G412" s="9">
        <f t="shared" si="39"/>
        <v>2.5207996805898403E-3</v>
      </c>
      <c r="H412" s="9">
        <f t="shared" si="38"/>
        <v>25586.065125485686</v>
      </c>
      <c r="I412" s="9">
        <f t="shared" si="38"/>
        <v>617404.58875061804</v>
      </c>
      <c r="J412" s="9">
        <f t="shared" si="38"/>
        <v>0.25986747869704507</v>
      </c>
      <c r="K412" s="9">
        <f t="shared" si="38"/>
        <v>65356.16542447012</v>
      </c>
      <c r="L412" s="9">
        <f t="shared" si="33"/>
        <v>1220.4375783879818</v>
      </c>
      <c r="M412" s="9">
        <f t="shared" si="33"/>
        <v>1140.7362013571458</v>
      </c>
      <c r="N412" s="9">
        <f t="shared" si="33"/>
        <v>1268.7298286704968</v>
      </c>
      <c r="O412" s="9">
        <f t="shared" si="33"/>
        <v>1873.7490889962182</v>
      </c>
      <c r="P412" s="9">
        <f t="shared" si="33"/>
        <v>191.40991004948728</v>
      </c>
      <c r="Q412" s="9">
        <f t="shared" si="36"/>
        <v>19.716915069896544</v>
      </c>
      <c r="R412" s="9">
        <f t="shared" si="36"/>
        <v>3602033.1808240106</v>
      </c>
      <c r="S412" s="9">
        <f t="shared" si="36"/>
        <v>2018.1292573019164</v>
      </c>
      <c r="T412" s="9">
        <f t="shared" si="36"/>
        <v>2875.863175543258</v>
      </c>
      <c r="U412" s="9">
        <f t="shared" si="36"/>
        <v>41705.472831690568</v>
      </c>
      <c r="V412" s="9">
        <f t="shared" si="36"/>
        <v>-285736.57542736828</v>
      </c>
      <c r="W412" s="9">
        <f t="shared" si="36"/>
        <v>1.0593677282995486</v>
      </c>
      <c r="X412" s="9">
        <f t="shared" si="36"/>
        <v>-1622.358106996995</v>
      </c>
      <c r="Y412" s="9">
        <f t="shared" si="36"/>
        <v>139654.58654424615</v>
      </c>
      <c r="Z412" s="9">
        <f t="shared" si="37"/>
        <v>4437.7207621732896</v>
      </c>
      <c r="AA412" s="20"/>
      <c r="AB412" s="9">
        <v>461025.51938288799</v>
      </c>
      <c r="AC412" s="9">
        <v>8.7032551716980926</v>
      </c>
      <c r="AD412" s="9">
        <v>8.6221718572264787E-3</v>
      </c>
      <c r="AE412" s="9">
        <v>68390.710127619706</v>
      </c>
      <c r="AF412" s="9">
        <v>1143828.7330003942</v>
      </c>
      <c r="AG412" s="9">
        <v>0.67964517634856925</v>
      </c>
      <c r="AH412" s="9">
        <v>114443.73099030211</v>
      </c>
      <c r="AI412" s="9">
        <v>3456.476471292925</v>
      </c>
      <c r="AJ412" s="9">
        <v>2765.8759034932846</v>
      </c>
      <c r="AK412" s="9">
        <v>3543.8789572216569</v>
      </c>
      <c r="AL412" s="9">
        <v>5600.5377339045572</v>
      </c>
      <c r="AM412" s="9">
        <v>4068.1469149932946</v>
      </c>
      <c r="AN412" s="9">
        <v>106.50456171421234</v>
      </c>
      <c r="AO412" s="9">
        <v>11039460.604280638</v>
      </c>
      <c r="AP412" s="9">
        <v>672090.27608063456</v>
      </c>
      <c r="AQ412" s="9">
        <v>951325.45370357495</v>
      </c>
      <c r="AR412" s="9">
        <v>184008.06495215412</v>
      </c>
      <c r="AS412" s="9">
        <v>23084636.17353737</v>
      </c>
      <c r="AT412" s="9">
        <v>25702.291637027978</v>
      </c>
      <c r="AU412" s="9">
        <v>38357.858210853941</v>
      </c>
      <c r="AV412" s="9">
        <v>276767.61151245027</v>
      </c>
      <c r="AW412" s="9">
        <v>9663.6526545384622</v>
      </c>
      <c r="AX412" s="20"/>
      <c r="AY412" s="9">
        <v>-133704.11995689667</v>
      </c>
      <c r="AZ412" s="9">
        <v>7.3285283497074607</v>
      </c>
      <c r="BA412" s="9">
        <v>6.1013721766366383E-3</v>
      </c>
      <c r="BB412" s="9">
        <v>42804.645002134021</v>
      </c>
      <c r="BC412" s="9">
        <v>526424.14424977615</v>
      </c>
      <c r="BD412" s="9">
        <v>0.41977769765152417</v>
      </c>
      <c r="BE412" s="9">
        <v>49087.565565831988</v>
      </c>
      <c r="BF412" s="9">
        <v>2236.0388929049432</v>
      </c>
      <c r="BG412" s="9">
        <v>1625.1397021361388</v>
      </c>
      <c r="BH412" s="9">
        <v>2275.1491285511602</v>
      </c>
      <c r="BI412" s="9">
        <v>3726.7886449083389</v>
      </c>
      <c r="BJ412" s="9">
        <v>3876.7370049438073</v>
      </c>
      <c r="BK412" s="9">
        <v>86.787646644315799</v>
      </c>
      <c r="BL412" s="9">
        <v>7437427.4234566269</v>
      </c>
      <c r="BM412" s="9">
        <v>670072.14682333264</v>
      </c>
      <c r="BN412" s="9">
        <v>948449.59052803169</v>
      </c>
      <c r="BO412" s="9">
        <v>142302.59212046355</v>
      </c>
      <c r="BP412" s="9">
        <v>23370372.748964738</v>
      </c>
      <c r="BQ412" s="9">
        <v>25701.232269299679</v>
      </c>
      <c r="BR412" s="9">
        <v>39980.216317850936</v>
      </c>
      <c r="BS412" s="9">
        <v>137113.02496820412</v>
      </c>
      <c r="BT412" s="9">
        <v>5225.9318923651726</v>
      </c>
      <c r="BU412" s="20"/>
    </row>
    <row r="413" spans="2:73" x14ac:dyDescent="0.2">
      <c r="B413" s="4" t="s">
        <v>59</v>
      </c>
      <c r="C413" s="12">
        <v>6</v>
      </c>
      <c r="D413" s="19"/>
      <c r="E413" s="9">
        <f t="shared" si="39"/>
        <v>795298.79521798971</v>
      </c>
      <c r="F413" s="9">
        <f t="shared" si="39"/>
        <v>1.7510567282841709</v>
      </c>
      <c r="G413" s="9">
        <f t="shared" si="39"/>
        <v>3.1617062136226094E-3</v>
      </c>
      <c r="H413" s="9">
        <f t="shared" si="38"/>
        <v>31889.233023746834</v>
      </c>
      <c r="I413" s="9">
        <f t="shared" si="38"/>
        <v>757990.3969373412</v>
      </c>
      <c r="J413" s="9">
        <f t="shared" si="38"/>
        <v>0.31883649673625447</v>
      </c>
      <c r="K413" s="9">
        <f t="shared" si="38"/>
        <v>78502.59830125497</v>
      </c>
      <c r="L413" s="9">
        <f t="shared" si="33"/>
        <v>1510.6919627003786</v>
      </c>
      <c r="M413" s="9">
        <f t="shared" si="33"/>
        <v>1424.2319720527748</v>
      </c>
      <c r="N413" s="9">
        <f t="shared" si="33"/>
        <v>1570.3929935377978</v>
      </c>
      <c r="O413" s="9">
        <f t="shared" si="33"/>
        <v>2374.8478138900655</v>
      </c>
      <c r="P413" s="9">
        <f t="shared" si="33"/>
        <v>261.5385964152847</v>
      </c>
      <c r="Q413" s="9">
        <f t="shared" si="36"/>
        <v>25.23676140881993</v>
      </c>
      <c r="R413" s="9">
        <f t="shared" si="36"/>
        <v>4858773.7372268196</v>
      </c>
      <c r="S413" s="9">
        <f t="shared" si="36"/>
        <v>7504.3581188821699</v>
      </c>
      <c r="T413" s="9">
        <f t="shared" si="36"/>
        <v>10742.896829412552</v>
      </c>
      <c r="U413" s="9">
        <f t="shared" si="36"/>
        <v>52570.866793128749</v>
      </c>
      <c r="V413" s="9">
        <f t="shared" si="36"/>
        <v>-158948.69170024246</v>
      </c>
      <c r="W413" s="9">
        <f t="shared" si="36"/>
        <v>2487.7528990999635</v>
      </c>
      <c r="X413" s="9">
        <f t="shared" si="36"/>
        <v>-1318.1947933243791</v>
      </c>
      <c r="Y413" s="9">
        <f t="shared" si="36"/>
        <v>171398.14362180958</v>
      </c>
      <c r="Z413" s="9">
        <f t="shared" si="37"/>
        <v>5479.204186974951</v>
      </c>
      <c r="AA413" s="20"/>
      <c r="AB413" s="9">
        <v>634853.85126971384</v>
      </c>
      <c r="AC413" s="9">
        <v>10.545290747933116</v>
      </c>
      <c r="AD413" s="9">
        <v>1.0483352825586576E-2</v>
      </c>
      <c r="AE413" s="9">
        <v>83254.807026307666</v>
      </c>
      <c r="AF413" s="9">
        <v>1389699.3700370733</v>
      </c>
      <c r="AG413" s="9">
        <v>0.82256973391808341</v>
      </c>
      <c r="AH413" s="9">
        <v>137407.6769802534</v>
      </c>
      <c r="AI413" s="9">
        <v>4193.938634186311</v>
      </c>
      <c r="AJ413" s="9">
        <v>3374.3996146161421</v>
      </c>
      <c r="AK413" s="9">
        <v>4300.5719477991906</v>
      </c>
      <c r="AL413" s="9">
        <v>6846.994187780072</v>
      </c>
      <c r="AM413" s="9">
        <v>4913.6230023478538</v>
      </c>
      <c r="AN413" s="9">
        <v>129.38193738199885</v>
      </c>
      <c r="AO413" s="9">
        <v>13783686.645374769</v>
      </c>
      <c r="AP413" s="9">
        <v>811590.93430688174</v>
      </c>
      <c r="AQ413" s="9">
        <v>1148882.4054630501</v>
      </c>
      <c r="AR413" s="9">
        <v>223333.97733768501</v>
      </c>
      <c r="AS413" s="9">
        <v>27885498.607057452</v>
      </c>
      <c r="AT413" s="9">
        <v>33329.231622259584</v>
      </c>
      <c r="AU413" s="9">
        <v>46658.064788096737</v>
      </c>
      <c r="AV413" s="9">
        <v>335933.77358365449</v>
      </c>
      <c r="AW413" s="9">
        <v>11750.322457813158</v>
      </c>
      <c r="AX413" s="20"/>
      <c r="AY413" s="9">
        <v>-160444.94394827588</v>
      </c>
      <c r="AZ413" s="9">
        <v>8.794234019648945</v>
      </c>
      <c r="BA413" s="9">
        <v>7.3216466119639667E-3</v>
      </c>
      <c r="BB413" s="9">
        <v>51365.574002560832</v>
      </c>
      <c r="BC413" s="9">
        <v>631708.97309973207</v>
      </c>
      <c r="BD413" s="9">
        <v>0.50373323718182894</v>
      </c>
      <c r="BE413" s="9">
        <v>58905.078678998434</v>
      </c>
      <c r="BF413" s="9">
        <v>2683.2466714859324</v>
      </c>
      <c r="BG413" s="9">
        <v>1950.1676425633673</v>
      </c>
      <c r="BH413" s="9">
        <v>2730.1789542613928</v>
      </c>
      <c r="BI413" s="9">
        <v>4472.1463738900065</v>
      </c>
      <c r="BJ413" s="9">
        <v>4652.0844059325691</v>
      </c>
      <c r="BK413" s="9">
        <v>104.14517597317892</v>
      </c>
      <c r="BL413" s="9">
        <v>8924912.9081479497</v>
      </c>
      <c r="BM413" s="9">
        <v>804086.57618799957</v>
      </c>
      <c r="BN413" s="9">
        <v>1138139.5086336376</v>
      </c>
      <c r="BO413" s="9">
        <v>170763.11054455626</v>
      </c>
      <c r="BP413" s="9">
        <v>28044447.298757695</v>
      </c>
      <c r="BQ413" s="9">
        <v>30841.47872315962</v>
      </c>
      <c r="BR413" s="9">
        <v>47976.259581421116</v>
      </c>
      <c r="BS413" s="9">
        <v>164535.62996184491</v>
      </c>
      <c r="BT413" s="9">
        <v>6271.1182708382066</v>
      </c>
      <c r="BU413" s="20"/>
    </row>
    <row r="414" spans="2:73" x14ac:dyDescent="0.2">
      <c r="B414" s="4" t="s">
        <v>59</v>
      </c>
      <c r="C414" s="12">
        <v>7</v>
      </c>
      <c r="D414" s="19"/>
      <c r="E414" s="9">
        <f t="shared" si="39"/>
        <v>1030163.4250500808</v>
      </c>
      <c r="F414" s="9">
        <f t="shared" si="39"/>
        <v>2.1274076199187011</v>
      </c>
      <c r="G414" s="9">
        <f t="shared" si="39"/>
        <v>3.8026421537973847E-3</v>
      </c>
      <c r="H414" s="9">
        <f t="shared" si="38"/>
        <v>38192.636415068017</v>
      </c>
      <c r="I414" s="9">
        <f t="shared" si="38"/>
        <v>898579.67673806578</v>
      </c>
      <c r="J414" s="9">
        <f t="shared" si="38"/>
        <v>0.37780697769246407</v>
      </c>
      <c r="K414" s="9">
        <f t="shared" si="38"/>
        <v>91649.040638221864</v>
      </c>
      <c r="L414" s="9">
        <f t="shared" si="33"/>
        <v>1800.9566284547795</v>
      </c>
      <c r="M414" s="9">
        <f t="shared" si="33"/>
        <v>1707.7390862914067</v>
      </c>
      <c r="N414" s="9">
        <f t="shared" si="33"/>
        <v>1872.0667946831009</v>
      </c>
      <c r="O414" s="9">
        <f t="shared" si="33"/>
        <v>2875.9745680429123</v>
      </c>
      <c r="P414" s="9">
        <f t="shared" si="33"/>
        <v>331.67389260458458</v>
      </c>
      <c r="Q414" s="9">
        <f t="shared" si="36"/>
        <v>30.756957314503296</v>
      </c>
      <c r="R414" s="9">
        <f t="shared" si="36"/>
        <v>6115640.8328996226</v>
      </c>
      <c r="S414" s="9">
        <f t="shared" si="36"/>
        <v>12991.666930262581</v>
      </c>
      <c r="T414" s="9">
        <f t="shared" si="36"/>
        <v>18611.479168681893</v>
      </c>
      <c r="U414" s="9">
        <f t="shared" si="36"/>
        <v>63436.724571066938</v>
      </c>
      <c r="V414" s="9">
        <f t="shared" si="36"/>
        <v>-32121.274994101375</v>
      </c>
      <c r="W414" s="9">
        <f t="shared" si="36"/>
        <v>4975.0303407616375</v>
      </c>
      <c r="X414" s="9">
        <f t="shared" si="36"/>
        <v>-1013.9166322717501</v>
      </c>
      <c r="Y414" s="9">
        <f t="shared" si="36"/>
        <v>203142.46184318286</v>
      </c>
      <c r="Z414" s="9">
        <f t="shared" si="37"/>
        <v>6520.7178203316162</v>
      </c>
      <c r="AA414" s="20"/>
      <c r="AB414" s="9">
        <v>842977.65711042553</v>
      </c>
      <c r="AC414" s="9">
        <v>12.387347309509142</v>
      </c>
      <c r="AD414" s="9">
        <v>1.234456320108868E-2</v>
      </c>
      <c r="AE414" s="9">
        <v>98119.139418055667</v>
      </c>
      <c r="AF414" s="9">
        <v>1635573.4786877527</v>
      </c>
      <c r="AG414" s="9">
        <v>0.96549575440459778</v>
      </c>
      <c r="AH414" s="9">
        <v>160371.63243038667</v>
      </c>
      <c r="AI414" s="9">
        <v>4931.411078521699</v>
      </c>
      <c r="AJ414" s="9">
        <v>3982.9346692820013</v>
      </c>
      <c r="AK414" s="9">
        <v>5057.2755746547264</v>
      </c>
      <c r="AL414" s="9">
        <v>8093.4786709145874</v>
      </c>
      <c r="AM414" s="9">
        <v>5759.1056995259169</v>
      </c>
      <c r="AN414" s="9">
        <v>152.2596626165454</v>
      </c>
      <c r="AO414" s="9">
        <v>16528039.225738904</v>
      </c>
      <c r="AP414" s="9">
        <v>951092.67248292896</v>
      </c>
      <c r="AQ414" s="9">
        <v>1346440.9059079259</v>
      </c>
      <c r="AR414" s="9">
        <v>262660.35353971599</v>
      </c>
      <c r="AS414" s="9">
        <v>32686400.573556542</v>
      </c>
      <c r="AT414" s="9">
        <v>40956.75551778121</v>
      </c>
      <c r="AU414" s="9">
        <v>54958.386212719561</v>
      </c>
      <c r="AV414" s="9">
        <v>395100.69679866865</v>
      </c>
      <c r="AW414" s="9">
        <v>13837.022469642856</v>
      </c>
      <c r="AX414" s="20"/>
      <c r="AY414" s="9">
        <v>-187185.7679396552</v>
      </c>
      <c r="AZ414" s="9">
        <v>10.259939689590441</v>
      </c>
      <c r="BA414" s="9">
        <v>8.5419210472912951E-3</v>
      </c>
      <c r="BB414" s="9">
        <v>59926.503002987651</v>
      </c>
      <c r="BC414" s="9">
        <v>736993.80194968695</v>
      </c>
      <c r="BD414" s="9">
        <v>0.58768877671213371</v>
      </c>
      <c r="BE414" s="9">
        <v>68722.591792164807</v>
      </c>
      <c r="BF414" s="9">
        <v>3130.4544500669194</v>
      </c>
      <c r="BG414" s="9">
        <v>2275.1955829905946</v>
      </c>
      <c r="BH414" s="9">
        <v>3185.2087799716255</v>
      </c>
      <c r="BI414" s="9">
        <v>5217.5041028716751</v>
      </c>
      <c r="BJ414" s="9">
        <v>5427.4318069213323</v>
      </c>
      <c r="BK414" s="9">
        <v>121.5027053020421</v>
      </c>
      <c r="BL414" s="9">
        <v>10412398.392839281</v>
      </c>
      <c r="BM414" s="9">
        <v>938101.00555266638</v>
      </c>
      <c r="BN414" s="9">
        <v>1327829.426739244</v>
      </c>
      <c r="BO414" s="9">
        <v>199223.62896864905</v>
      </c>
      <c r="BP414" s="9">
        <v>32718521.848550644</v>
      </c>
      <c r="BQ414" s="9">
        <v>35981.725177019573</v>
      </c>
      <c r="BR414" s="9">
        <v>55972.302844991311</v>
      </c>
      <c r="BS414" s="9">
        <v>191958.23495548579</v>
      </c>
      <c r="BT414" s="9">
        <v>7316.3046493112397</v>
      </c>
      <c r="BU414" s="20"/>
    </row>
    <row r="415" spans="2:73" x14ac:dyDescent="0.2">
      <c r="B415" s="4" t="s">
        <v>59</v>
      </c>
      <c r="C415" s="12">
        <v>8</v>
      </c>
      <c r="D415" s="19"/>
      <c r="E415" s="9">
        <f t="shared" si="39"/>
        <v>1230732.5809282842</v>
      </c>
      <c r="F415" s="9">
        <f t="shared" si="39"/>
        <v>2.5037375262122215</v>
      </c>
      <c r="G415" s="9">
        <f t="shared" si="39"/>
        <v>4.4435486868301417E-3</v>
      </c>
      <c r="H415" s="9">
        <f t="shared" si="38"/>
        <v>44495.80431332915</v>
      </c>
      <c r="I415" s="9">
        <f t="shared" si="38"/>
        <v>1039165.4849247887</v>
      </c>
      <c r="J415" s="9">
        <f t="shared" si="38"/>
        <v>0.43677599573167247</v>
      </c>
      <c r="K415" s="9">
        <f t="shared" si="38"/>
        <v>104795.47351500666</v>
      </c>
      <c r="L415" s="9">
        <f t="shared" si="33"/>
        <v>2091.2110127671726</v>
      </c>
      <c r="M415" s="9">
        <f t="shared" si="33"/>
        <v>1991.2348569870346</v>
      </c>
      <c r="N415" s="9">
        <f t="shared" si="33"/>
        <v>2173.7299595503969</v>
      </c>
      <c r="O415" s="9">
        <f t="shared" si="33"/>
        <v>3377.0732929367505</v>
      </c>
      <c r="P415" s="9">
        <f t="shared" si="33"/>
        <v>401.80257897038337</v>
      </c>
      <c r="Q415" s="9">
        <f t="shared" si="36"/>
        <v>36.276803653426555</v>
      </c>
      <c r="R415" s="9">
        <f t="shared" si="36"/>
        <v>7372381.3893024214</v>
      </c>
      <c r="S415" s="9">
        <f t="shared" si="36"/>
        <v>18477.895791843301</v>
      </c>
      <c r="T415" s="9">
        <f t="shared" si="36"/>
        <v>26478.512822549557</v>
      </c>
      <c r="U415" s="9">
        <f t="shared" si="36"/>
        <v>74302.118532504886</v>
      </c>
      <c r="V415" s="9">
        <f t="shared" si="36"/>
        <v>94666.608733020723</v>
      </c>
      <c r="W415" s="9">
        <f t="shared" si="36"/>
        <v>7461.7238721333051</v>
      </c>
      <c r="X415" s="9">
        <f t="shared" si="36"/>
        <v>-709.75331859914149</v>
      </c>
      <c r="Y415" s="9">
        <f t="shared" si="36"/>
        <v>234886.01892074605</v>
      </c>
      <c r="Z415" s="9">
        <f t="shared" si="37"/>
        <v>7562.2012451332703</v>
      </c>
      <c r="AA415" s="20"/>
      <c r="AB415" s="9">
        <v>1016805.9889972499</v>
      </c>
      <c r="AC415" s="9">
        <v>14.229382885744155</v>
      </c>
      <c r="AD415" s="9">
        <v>1.4205744169448769E-2</v>
      </c>
      <c r="AE415" s="9">
        <v>112983.23631674357</v>
      </c>
      <c r="AF415" s="9">
        <v>1881444.1157244309</v>
      </c>
      <c r="AG415" s="9">
        <v>1.1084203119741112</v>
      </c>
      <c r="AH415" s="9">
        <v>183335.57842033784</v>
      </c>
      <c r="AI415" s="9">
        <v>5668.8732414150818</v>
      </c>
      <c r="AJ415" s="9">
        <v>4591.4583804048571</v>
      </c>
      <c r="AK415" s="9">
        <v>5813.9685652322542</v>
      </c>
      <c r="AL415" s="9">
        <v>9339.9351247900941</v>
      </c>
      <c r="AM415" s="9">
        <v>6604.5817868804725</v>
      </c>
      <c r="AN415" s="9">
        <v>175.13703828433182</v>
      </c>
      <c r="AO415" s="9">
        <v>19272265.266833026</v>
      </c>
      <c r="AP415" s="9">
        <v>1090593.3307091759</v>
      </c>
      <c r="AQ415" s="9">
        <v>1543997.8576674</v>
      </c>
      <c r="AR415" s="9">
        <v>301986.26592524664</v>
      </c>
      <c r="AS415" s="9">
        <v>37487263.007076606</v>
      </c>
      <c r="AT415" s="9">
        <v>48583.695503012794</v>
      </c>
      <c r="AU415" s="9">
        <v>63258.592789962342</v>
      </c>
      <c r="AV415" s="9">
        <v>454266.85886987252</v>
      </c>
      <c r="AW415" s="9">
        <v>15923.692272917542</v>
      </c>
      <c r="AX415" s="20"/>
      <c r="AY415" s="9">
        <v>-213926.59193103446</v>
      </c>
      <c r="AZ415" s="9">
        <v>11.725645359531933</v>
      </c>
      <c r="BA415" s="9">
        <v>9.7621954826186269E-3</v>
      </c>
      <c r="BB415" s="9">
        <v>68487.432003414418</v>
      </c>
      <c r="BC415" s="9">
        <v>842278.63079964218</v>
      </c>
      <c r="BD415" s="9">
        <v>0.6716443162424387</v>
      </c>
      <c r="BE415" s="9">
        <v>78540.104905331187</v>
      </c>
      <c r="BF415" s="9">
        <v>3577.6622286479092</v>
      </c>
      <c r="BG415" s="9">
        <v>2600.2235234178224</v>
      </c>
      <c r="BH415" s="9">
        <v>3640.2386056818573</v>
      </c>
      <c r="BI415" s="9">
        <v>5962.8618318533436</v>
      </c>
      <c r="BJ415" s="9">
        <v>6202.7792079100891</v>
      </c>
      <c r="BK415" s="9">
        <v>138.86023463090527</v>
      </c>
      <c r="BL415" s="9">
        <v>11899883.877530605</v>
      </c>
      <c r="BM415" s="9">
        <v>1072115.4349173326</v>
      </c>
      <c r="BN415" s="9">
        <v>1517519.3448448505</v>
      </c>
      <c r="BO415" s="9">
        <v>227684.14739274175</v>
      </c>
      <c r="BP415" s="9">
        <v>37392596.398343585</v>
      </c>
      <c r="BQ415" s="9">
        <v>41121.971630879489</v>
      </c>
      <c r="BR415" s="9">
        <v>63968.346108561484</v>
      </c>
      <c r="BS415" s="9">
        <v>219380.83994912647</v>
      </c>
      <c r="BT415" s="9">
        <v>8361.4910277842719</v>
      </c>
      <c r="BU415" s="20"/>
    </row>
    <row r="416" spans="2:73" x14ac:dyDescent="0.2">
      <c r="B416" s="4" t="s">
        <v>59</v>
      </c>
      <c r="C416" s="12">
        <v>9</v>
      </c>
      <c r="D416" s="19"/>
      <c r="E416" s="9">
        <f t="shared" si="39"/>
        <v>1465597.210760376</v>
      </c>
      <c r="F416" s="9">
        <f t="shared" si="39"/>
        <v>2.8800884178467534</v>
      </c>
      <c r="G416" s="9">
        <f t="shared" si="39"/>
        <v>5.0844846270049066E-3</v>
      </c>
      <c r="H416" s="9">
        <f t="shared" si="38"/>
        <v>50799.207704650311</v>
      </c>
      <c r="I416" s="9">
        <f t="shared" si="38"/>
        <v>1179754.7647255133</v>
      </c>
      <c r="J416" s="9">
        <f t="shared" si="38"/>
        <v>0.49574647668788185</v>
      </c>
      <c r="K416" s="9">
        <f t="shared" si="38"/>
        <v>117941.91585197354</v>
      </c>
      <c r="L416" s="9">
        <f t="shared" si="33"/>
        <v>2381.4756785215695</v>
      </c>
      <c r="M416" s="9">
        <f t="shared" si="33"/>
        <v>2274.7419712256656</v>
      </c>
      <c r="N416" s="9">
        <f t="shared" si="33"/>
        <v>2475.4037606956986</v>
      </c>
      <c r="O416" s="9">
        <f t="shared" si="33"/>
        <v>3878.2000470895964</v>
      </c>
      <c r="P416" s="9">
        <f t="shared" si="33"/>
        <v>471.93787515967597</v>
      </c>
      <c r="Q416" s="9">
        <f t="shared" si="36"/>
        <v>41.796999559109935</v>
      </c>
      <c r="R416" s="9">
        <f t="shared" si="36"/>
        <v>8629248.4849752225</v>
      </c>
      <c r="S416" s="9">
        <f t="shared" si="36"/>
        <v>23965.204603223829</v>
      </c>
      <c r="T416" s="9">
        <f t="shared" si="36"/>
        <v>34347.095161817502</v>
      </c>
      <c r="U416" s="9">
        <f t="shared" si="36"/>
        <v>85167.976310443162</v>
      </c>
      <c r="V416" s="9">
        <f t="shared" si="36"/>
        <v>221494.02543915808</v>
      </c>
      <c r="W416" s="9">
        <f t="shared" si="36"/>
        <v>9949.0013137949427</v>
      </c>
      <c r="X416" s="9">
        <f t="shared" si="36"/>
        <v>-405.47515754653432</v>
      </c>
      <c r="Y416" s="9">
        <f t="shared" si="36"/>
        <v>266630.33714211942</v>
      </c>
      <c r="Z416" s="9">
        <f t="shared" si="37"/>
        <v>8603.7148784899364</v>
      </c>
      <c r="AA416" s="20"/>
      <c r="AB416" s="9">
        <v>1224929.7948379619</v>
      </c>
      <c r="AC416" s="9">
        <v>16.071439447320184</v>
      </c>
      <c r="AD416" s="9">
        <v>1.6066954544950874E-2</v>
      </c>
      <c r="AE416" s="9">
        <v>127847.56870849161</v>
      </c>
      <c r="AF416" s="9">
        <v>2127318.2243751115</v>
      </c>
      <c r="AG416" s="9">
        <v>1.2513463324606258</v>
      </c>
      <c r="AH416" s="9">
        <v>206299.5338704712</v>
      </c>
      <c r="AI416" s="9">
        <v>6406.3456857504707</v>
      </c>
      <c r="AJ416" s="9">
        <v>5199.9934350707172</v>
      </c>
      <c r="AK416" s="9">
        <v>6570.6721920877908</v>
      </c>
      <c r="AL416" s="9">
        <v>10586.419607924612</v>
      </c>
      <c r="AM416" s="9">
        <v>7450.0644840585364</v>
      </c>
      <c r="AN416" s="9">
        <v>198.01476351887842</v>
      </c>
      <c r="AO416" s="9">
        <v>22016617.847197168</v>
      </c>
      <c r="AP416" s="9">
        <v>1230095.0688852237</v>
      </c>
      <c r="AQ416" s="9">
        <v>1741556.3581122765</v>
      </c>
      <c r="AR416" s="9">
        <v>341312.64212727774</v>
      </c>
      <c r="AS416" s="9">
        <v>42288164.973575704</v>
      </c>
      <c r="AT416" s="9">
        <v>56211.21939853442</v>
      </c>
      <c r="AU416" s="9">
        <v>71558.914214585166</v>
      </c>
      <c r="AV416" s="9">
        <v>513433.78208488703</v>
      </c>
      <c r="AW416" s="9">
        <v>18010.39228474725</v>
      </c>
      <c r="AX416" s="20"/>
      <c r="AY416" s="9">
        <v>-240667.41592241407</v>
      </c>
      <c r="AZ416" s="9">
        <v>13.191351029473431</v>
      </c>
      <c r="BA416" s="9">
        <v>1.0982469917945967E-2</v>
      </c>
      <c r="BB416" s="9">
        <v>77048.361003841303</v>
      </c>
      <c r="BC416" s="9">
        <v>947563.45964959823</v>
      </c>
      <c r="BD416" s="9">
        <v>0.75559985577274391</v>
      </c>
      <c r="BE416" s="9">
        <v>88357.618018497669</v>
      </c>
      <c r="BF416" s="9">
        <v>4024.8700072289012</v>
      </c>
      <c r="BG416" s="9">
        <v>2925.2514638450516</v>
      </c>
      <c r="BH416" s="9">
        <v>4095.2684313920922</v>
      </c>
      <c r="BI416" s="9">
        <v>6708.2195608350157</v>
      </c>
      <c r="BJ416" s="9">
        <v>6978.1266088988605</v>
      </c>
      <c r="BK416" s="9">
        <v>156.21776395976849</v>
      </c>
      <c r="BL416" s="9">
        <v>13387369.362221945</v>
      </c>
      <c r="BM416" s="9">
        <v>1206129.8642819999</v>
      </c>
      <c r="BN416" s="9">
        <v>1707209.262950459</v>
      </c>
      <c r="BO416" s="9">
        <v>256144.66581683457</v>
      </c>
      <c r="BP416" s="9">
        <v>42066670.948136546</v>
      </c>
      <c r="BQ416" s="9">
        <v>46262.218084739477</v>
      </c>
      <c r="BR416" s="9">
        <v>71964.3893721317</v>
      </c>
      <c r="BS416" s="9">
        <v>246803.44494276762</v>
      </c>
      <c r="BT416" s="9">
        <v>9406.6774062573131</v>
      </c>
      <c r="BU416" s="20"/>
    </row>
    <row r="417" spans="2:73" x14ac:dyDescent="0.2">
      <c r="B417" s="4" t="s">
        <v>59</v>
      </c>
      <c r="C417" s="12">
        <v>10</v>
      </c>
      <c r="D417" s="19"/>
      <c r="E417" s="9">
        <f t="shared" si="39"/>
        <v>1700461.8405924658</v>
      </c>
      <c r="F417" s="9">
        <f t="shared" si="39"/>
        <v>3.2688867306402685</v>
      </c>
      <c r="G417" s="9">
        <f t="shared" si="39"/>
        <v>5.7390594980376818E-3</v>
      </c>
      <c r="H417" s="9">
        <f t="shared" si="38"/>
        <v>57276.74983791144</v>
      </c>
      <c r="I417" s="9">
        <f t="shared" si="38"/>
        <v>1322640.9424872366</v>
      </c>
      <c r="J417" s="9">
        <f t="shared" si="38"/>
        <v>0.55553316047709</v>
      </c>
      <c r="K417" s="9">
        <f t="shared" si="38"/>
        <v>131115.0378287583</v>
      </c>
      <c r="L417" s="9">
        <f t="shared" si="33"/>
        <v>2675.3352553339646</v>
      </c>
      <c r="M417" s="9">
        <f t="shared" si="33"/>
        <v>2565.3671451712917</v>
      </c>
      <c r="N417" s="9">
        <f t="shared" si="33"/>
        <v>2780.9086890629978</v>
      </c>
      <c r="O417" s="9">
        <f t="shared" si="33"/>
        <v>4389.4764067334345</v>
      </c>
      <c r="P417" s="9">
        <f t="shared" si="33"/>
        <v>545.93183027547184</v>
      </c>
      <c r="Q417" s="9">
        <f t="shared" si="36"/>
        <v>47.444278773033091</v>
      </c>
      <c r="R417" s="9">
        <f t="shared" si="36"/>
        <v>9907598.1583780237</v>
      </c>
      <c r="S417" s="9">
        <f t="shared" si="36"/>
        <v>29996.756164803868</v>
      </c>
      <c r="T417" s="9">
        <f t="shared" si="36"/>
        <v>42998.449265685398</v>
      </c>
      <c r="U417" s="9">
        <f t="shared" si="36"/>
        <v>96511.450046881044</v>
      </c>
      <c r="V417" s="9">
        <f t="shared" si="36"/>
        <v>366729.76816623658</v>
      </c>
      <c r="W417" s="9">
        <f t="shared" si="36"/>
        <v>12543.688305166608</v>
      </c>
      <c r="X417" s="9">
        <f t="shared" si="36"/>
        <v>19.626958626016858</v>
      </c>
      <c r="Y417" s="9">
        <f t="shared" si="36"/>
        <v>298922.8379446824</v>
      </c>
      <c r="Z417" s="9">
        <f t="shared" si="37"/>
        <v>9668.8577157915861</v>
      </c>
      <c r="AA417" s="20"/>
      <c r="AB417" s="9">
        <v>1433053.6006786723</v>
      </c>
      <c r="AC417" s="9">
        <v>17.925943430055195</v>
      </c>
      <c r="AD417" s="9">
        <v>1.7941803851310965E-2</v>
      </c>
      <c r="AE417" s="9">
        <v>142886.03984217951</v>
      </c>
      <c r="AF417" s="9">
        <v>2375489.2309867893</v>
      </c>
      <c r="AG417" s="9">
        <v>1.3950885557801389</v>
      </c>
      <c r="AH417" s="9">
        <v>229290.16896042236</v>
      </c>
      <c r="AI417" s="9">
        <v>7147.4130411438528</v>
      </c>
      <c r="AJ417" s="9">
        <v>5815.6465494435715</v>
      </c>
      <c r="AK417" s="9">
        <v>7331.20694616532</v>
      </c>
      <c r="AL417" s="9">
        <v>11843.05369655012</v>
      </c>
      <c r="AM417" s="9">
        <v>8299.4058401630919</v>
      </c>
      <c r="AN417" s="9">
        <v>221.0195720616648</v>
      </c>
      <c r="AO417" s="9">
        <v>24782453.005291283</v>
      </c>
      <c r="AP417" s="9">
        <v>1370141.0498114699</v>
      </c>
      <c r="AQ417" s="9">
        <v>1939897.6303217507</v>
      </c>
      <c r="AR417" s="9">
        <v>381116.63428780838</v>
      </c>
      <c r="AS417" s="9">
        <v>47107475.26609575</v>
      </c>
      <c r="AT417" s="9">
        <v>63946.152843765987</v>
      </c>
      <c r="AU417" s="9">
        <v>79980.059594327919</v>
      </c>
      <c r="AV417" s="9">
        <v>573148.88788109075</v>
      </c>
      <c r="AW417" s="9">
        <v>20120.721500521933</v>
      </c>
      <c r="AX417" s="20"/>
      <c r="AY417" s="9">
        <v>-267408.2399137934</v>
      </c>
      <c r="AZ417" s="9">
        <v>14.657056699414927</v>
      </c>
      <c r="BA417" s="9">
        <v>1.2202744353273284E-2</v>
      </c>
      <c r="BB417" s="9">
        <v>85609.29000426807</v>
      </c>
      <c r="BC417" s="9">
        <v>1052848.2884995528</v>
      </c>
      <c r="BD417" s="9">
        <v>0.8395553953030489</v>
      </c>
      <c r="BE417" s="9">
        <v>98175.131131664064</v>
      </c>
      <c r="BF417" s="9">
        <v>4472.0777858098882</v>
      </c>
      <c r="BG417" s="9">
        <v>3250.2794042722799</v>
      </c>
      <c r="BH417" s="9">
        <v>4550.2982571023222</v>
      </c>
      <c r="BI417" s="9">
        <v>7453.5772898166852</v>
      </c>
      <c r="BJ417" s="9">
        <v>7753.47400988762</v>
      </c>
      <c r="BK417" s="9">
        <v>173.57529328863171</v>
      </c>
      <c r="BL417" s="9">
        <v>14874854.846913259</v>
      </c>
      <c r="BM417" s="9">
        <v>1340144.293646666</v>
      </c>
      <c r="BN417" s="9">
        <v>1896899.1810560653</v>
      </c>
      <c r="BO417" s="9">
        <v>284605.18424092734</v>
      </c>
      <c r="BP417" s="9">
        <v>46740745.497929513</v>
      </c>
      <c r="BQ417" s="9">
        <v>51402.464538599379</v>
      </c>
      <c r="BR417" s="9">
        <v>79960.432635701902</v>
      </c>
      <c r="BS417" s="9">
        <v>274226.04993640835</v>
      </c>
      <c r="BT417" s="9">
        <v>10451.863784730347</v>
      </c>
      <c r="BU417" s="20"/>
    </row>
    <row r="418" spans="2:73" x14ac:dyDescent="0.2">
      <c r="B418" s="4" t="s">
        <v>59</v>
      </c>
      <c r="C418" s="12">
        <v>11</v>
      </c>
      <c r="D418" s="19"/>
      <c r="E418" s="9">
        <f t="shared" si="39"/>
        <v>1935326.4704245531</v>
      </c>
      <c r="F418" s="9">
        <f t="shared" si="39"/>
        <v>3.6452376222747809</v>
      </c>
      <c r="G418" s="9">
        <f t="shared" si="39"/>
        <v>6.3799954382124206E-3</v>
      </c>
      <c r="H418" s="9">
        <f t="shared" si="38"/>
        <v>63580.153229232383</v>
      </c>
      <c r="I418" s="9">
        <f t="shared" si="38"/>
        <v>1463230.2222879571</v>
      </c>
      <c r="J418" s="9">
        <f t="shared" si="38"/>
        <v>0.61450364143329828</v>
      </c>
      <c r="K418" s="9">
        <f t="shared" si="38"/>
        <v>144261.48016572482</v>
      </c>
      <c r="L418" s="9">
        <f t="shared" si="33"/>
        <v>2965.5999210883538</v>
      </c>
      <c r="M418" s="9">
        <f t="shared" si="33"/>
        <v>2848.8742594099162</v>
      </c>
      <c r="N418" s="9">
        <f t="shared" si="33"/>
        <v>3082.5824902082895</v>
      </c>
      <c r="O418" s="9">
        <f t="shared" si="33"/>
        <v>4890.6031608862686</v>
      </c>
      <c r="P418" s="9">
        <f t="shared" si="33"/>
        <v>616.06712646476444</v>
      </c>
      <c r="Q418" s="9">
        <f t="shared" si="36"/>
        <v>52.964474678716272</v>
      </c>
      <c r="R418" s="9">
        <f t="shared" si="36"/>
        <v>11164465.254050801</v>
      </c>
      <c r="S418" s="9">
        <f t="shared" si="36"/>
        <v>35484.064976181835</v>
      </c>
      <c r="T418" s="9">
        <f t="shared" si="36"/>
        <v>50867.031604952412</v>
      </c>
      <c r="U418" s="9">
        <f t="shared" si="36"/>
        <v>107377.30782481877</v>
      </c>
      <c r="V418" s="9">
        <f t="shared" si="36"/>
        <v>493557.18487231433</v>
      </c>
      <c r="W418" s="9">
        <f t="shared" si="36"/>
        <v>15030.965746828188</v>
      </c>
      <c r="X418" s="9">
        <f t="shared" si="36"/>
        <v>323.90511967858765</v>
      </c>
      <c r="Y418" s="9">
        <f t="shared" si="36"/>
        <v>330667.15616605524</v>
      </c>
      <c r="Z418" s="9">
        <f t="shared" si="37"/>
        <v>10710.371349148221</v>
      </c>
      <c r="AA418" s="20"/>
      <c r="AB418" s="9">
        <v>1641177.4065193809</v>
      </c>
      <c r="AC418" s="9">
        <v>19.767999991631196</v>
      </c>
      <c r="AD418" s="9">
        <v>1.9803014226813038E-2</v>
      </c>
      <c r="AE418" s="9">
        <v>157750.37223392728</v>
      </c>
      <c r="AF418" s="9">
        <v>2621363.3396374658</v>
      </c>
      <c r="AG418" s="9">
        <v>1.5380145762666515</v>
      </c>
      <c r="AH418" s="9">
        <v>252254.12441055532</v>
      </c>
      <c r="AI418" s="9">
        <v>7884.8854854792298</v>
      </c>
      <c r="AJ418" s="9">
        <v>6424.1816041094226</v>
      </c>
      <c r="AK418" s="9">
        <v>8087.9105730208439</v>
      </c>
      <c r="AL418" s="9">
        <v>13089.538179684621</v>
      </c>
      <c r="AM418" s="9">
        <v>9144.8885373411431</v>
      </c>
      <c r="AN418" s="9">
        <v>243.89729729621106</v>
      </c>
      <c r="AO418" s="9">
        <v>27526805.585655391</v>
      </c>
      <c r="AP418" s="9">
        <v>1509642.7879875151</v>
      </c>
      <c r="AQ418" s="9">
        <v>2137456.1307666237</v>
      </c>
      <c r="AR418" s="9">
        <v>420443.0104898389</v>
      </c>
      <c r="AS418" s="9">
        <v>51908377.232594788</v>
      </c>
      <c r="AT418" s="9">
        <v>71573.676739287519</v>
      </c>
      <c r="AU418" s="9">
        <v>88280.381018950648</v>
      </c>
      <c r="AV418" s="9">
        <v>632315.81109610433</v>
      </c>
      <c r="AW418" s="9">
        <v>22207.421512351604</v>
      </c>
      <c r="AX418" s="20"/>
      <c r="AY418" s="9">
        <v>-294149.06390517234</v>
      </c>
      <c r="AZ418" s="9">
        <v>16.122762369356415</v>
      </c>
      <c r="BA418" s="9">
        <v>1.3423018788600617E-2</v>
      </c>
      <c r="BB418" s="9">
        <v>94170.219004694896</v>
      </c>
      <c r="BC418" s="9">
        <v>1158133.1173495087</v>
      </c>
      <c r="BD418" s="9">
        <v>0.92351093483335323</v>
      </c>
      <c r="BE418" s="9">
        <v>107992.64424483052</v>
      </c>
      <c r="BF418" s="9">
        <v>4919.2855643908761</v>
      </c>
      <c r="BG418" s="9">
        <v>3575.3073446995063</v>
      </c>
      <c r="BH418" s="9">
        <v>5005.3280828125544</v>
      </c>
      <c r="BI418" s="9">
        <v>8198.9350187983528</v>
      </c>
      <c r="BJ418" s="9">
        <v>8528.8214108763786</v>
      </c>
      <c r="BK418" s="9">
        <v>190.93282261749479</v>
      </c>
      <c r="BL418" s="9">
        <v>16362340.331604591</v>
      </c>
      <c r="BM418" s="9">
        <v>1474158.7230113333</v>
      </c>
      <c r="BN418" s="9">
        <v>2086589.0991616712</v>
      </c>
      <c r="BO418" s="9">
        <v>313065.70266502013</v>
      </c>
      <c r="BP418" s="9">
        <v>51414820.047722474</v>
      </c>
      <c r="BQ418" s="9">
        <v>56542.710992459331</v>
      </c>
      <c r="BR418" s="9">
        <v>87956.47589927206</v>
      </c>
      <c r="BS418" s="9">
        <v>301648.65493004909</v>
      </c>
      <c r="BT418" s="9">
        <v>11497.050163203383</v>
      </c>
      <c r="BU418" s="20"/>
    </row>
    <row r="419" spans="2:73" x14ac:dyDescent="0.2">
      <c r="B419" s="4" t="s">
        <v>59</v>
      </c>
      <c r="C419" s="12">
        <v>12</v>
      </c>
      <c r="D419" s="19"/>
      <c r="E419" s="9">
        <f t="shared" si="39"/>
        <v>2135895.6263027615</v>
      </c>
      <c r="F419" s="9">
        <f t="shared" si="39"/>
        <v>4.0215675285683368</v>
      </c>
      <c r="G419" s="9">
        <f t="shared" si="39"/>
        <v>7.0209019712452313E-3</v>
      </c>
      <c r="H419" s="9">
        <f t="shared" si="38"/>
        <v>69883.321127493764</v>
      </c>
      <c r="I419" s="9">
        <f t="shared" si="38"/>
        <v>1603816.0304746835</v>
      </c>
      <c r="J419" s="9">
        <f t="shared" si="38"/>
        <v>0.67347265947250956</v>
      </c>
      <c r="K419" s="9">
        <f t="shared" si="38"/>
        <v>157407.91304250993</v>
      </c>
      <c r="L419" s="9">
        <f t="shared" si="33"/>
        <v>3255.8543054007596</v>
      </c>
      <c r="M419" s="9">
        <f t="shared" si="33"/>
        <v>3132.3700301055542</v>
      </c>
      <c r="N419" s="9">
        <f t="shared" si="33"/>
        <v>3384.2456550755978</v>
      </c>
      <c r="O419" s="9">
        <f t="shared" si="33"/>
        <v>5391.7018857801322</v>
      </c>
      <c r="P419" s="9">
        <f t="shared" si="33"/>
        <v>686.19581283057232</v>
      </c>
      <c r="Q419" s="9">
        <f t="shared" si="36"/>
        <v>58.484321017639843</v>
      </c>
      <c r="R419" s="9">
        <f t="shared" si="36"/>
        <v>12421205.810453646</v>
      </c>
      <c r="S419" s="9">
        <f t="shared" si="36"/>
        <v>40970.293837764766</v>
      </c>
      <c r="T419" s="9">
        <f t="shared" si="36"/>
        <v>58734.065258825198</v>
      </c>
      <c r="U419" s="9">
        <f t="shared" si="36"/>
        <v>118242.70178625762</v>
      </c>
      <c r="V419" s="9">
        <f t="shared" si="36"/>
        <v>620345.06859953701</v>
      </c>
      <c r="W419" s="9">
        <f t="shared" si="36"/>
        <v>17517.65927819995</v>
      </c>
      <c r="X419" s="9">
        <f t="shared" si="36"/>
        <v>628.06843335123267</v>
      </c>
      <c r="Y419" s="9">
        <f t="shared" si="36"/>
        <v>362410.71324361925</v>
      </c>
      <c r="Z419" s="9">
        <f t="shared" si="37"/>
        <v>11751.854773949908</v>
      </c>
      <c r="AA419" s="20"/>
      <c r="AB419" s="9">
        <v>1815005.7384062097</v>
      </c>
      <c r="AC419" s="9">
        <v>21.610035567866241</v>
      </c>
      <c r="AD419" s="9">
        <v>2.1664195195173166E-2</v>
      </c>
      <c r="AE419" s="9">
        <v>172614.46913261546</v>
      </c>
      <c r="AF419" s="9">
        <v>2867233.9766741479</v>
      </c>
      <c r="AG419" s="9">
        <v>1.6809391338361677</v>
      </c>
      <c r="AH419" s="9">
        <v>275218.07040050684</v>
      </c>
      <c r="AI419" s="9">
        <v>8622.3476483726263</v>
      </c>
      <c r="AJ419" s="9">
        <v>7032.7053152322887</v>
      </c>
      <c r="AK419" s="9">
        <v>8844.6035635983862</v>
      </c>
      <c r="AL419" s="9">
        <v>14335.994633560147</v>
      </c>
      <c r="AM419" s="9">
        <v>9990.3646246957142</v>
      </c>
      <c r="AN419" s="9">
        <v>266.77467296399783</v>
      </c>
      <c r="AO419" s="9">
        <v>30271031.626749553</v>
      </c>
      <c r="AP419" s="9">
        <v>1649143.4462137641</v>
      </c>
      <c r="AQ419" s="9">
        <v>2335013.0825261013</v>
      </c>
      <c r="AR419" s="9">
        <v>459768.92287537025</v>
      </c>
      <c r="AS419" s="9">
        <v>56709239.666114941</v>
      </c>
      <c r="AT419" s="9">
        <v>79200.616724519205</v>
      </c>
      <c r="AU419" s="9">
        <v>96580.587596193523</v>
      </c>
      <c r="AV419" s="9">
        <v>691481.97316730919</v>
      </c>
      <c r="AW419" s="9">
        <v>24294.091315626327</v>
      </c>
      <c r="AX419" s="20"/>
      <c r="AY419" s="9">
        <v>-320889.88789655187</v>
      </c>
      <c r="AZ419" s="9">
        <v>17.588468039297904</v>
      </c>
      <c r="BA419" s="9">
        <v>1.4643293223927935E-2</v>
      </c>
      <c r="BB419" s="9">
        <v>102731.14800512169</v>
      </c>
      <c r="BC419" s="9">
        <v>1263417.9461994644</v>
      </c>
      <c r="BD419" s="9">
        <v>1.0074664743636581</v>
      </c>
      <c r="BE419" s="9">
        <v>117810.15735799693</v>
      </c>
      <c r="BF419" s="9">
        <v>5366.4933429718667</v>
      </c>
      <c r="BG419" s="9">
        <v>3900.3352851267346</v>
      </c>
      <c r="BH419" s="9">
        <v>5460.3579085227884</v>
      </c>
      <c r="BI419" s="9">
        <v>8944.2927477800149</v>
      </c>
      <c r="BJ419" s="9">
        <v>9304.1688118651418</v>
      </c>
      <c r="BK419" s="9">
        <v>208.29035194635799</v>
      </c>
      <c r="BL419" s="9">
        <v>17849825.816295907</v>
      </c>
      <c r="BM419" s="9">
        <v>1608173.1523759994</v>
      </c>
      <c r="BN419" s="9">
        <v>2276279.0172672761</v>
      </c>
      <c r="BO419" s="9">
        <v>341526.22108911263</v>
      </c>
      <c r="BP419" s="9">
        <v>56088894.597515404</v>
      </c>
      <c r="BQ419" s="9">
        <v>61682.957446319255</v>
      </c>
      <c r="BR419" s="9">
        <v>95952.519162842291</v>
      </c>
      <c r="BS419" s="9">
        <v>329071.25992368994</v>
      </c>
      <c r="BT419" s="9">
        <v>12542.236541676419</v>
      </c>
      <c r="BU419" s="20"/>
    </row>
    <row r="420" spans="2:73" x14ac:dyDescent="0.2">
      <c r="B420" s="4" t="s">
        <v>59</v>
      </c>
      <c r="C420" s="12">
        <v>13</v>
      </c>
      <c r="D420" s="19"/>
      <c r="E420" s="9">
        <f t="shared" si="39"/>
        <v>2336464.7821809459</v>
      </c>
      <c r="F420" s="9">
        <f t="shared" si="39"/>
        <v>4.3978974348617257</v>
      </c>
      <c r="G420" s="9">
        <f t="shared" si="39"/>
        <v>7.6618085042778478E-3</v>
      </c>
      <c r="H420" s="9">
        <f t="shared" si="38"/>
        <v>76186.489025753632</v>
      </c>
      <c r="I420" s="9">
        <f t="shared" si="38"/>
        <v>1744401.8386613885</v>
      </c>
      <c r="J420" s="9">
        <f t="shared" si="38"/>
        <v>0.73244167751170686</v>
      </c>
      <c r="K420" s="9">
        <f t="shared" si="38"/>
        <v>170554.34591929306</v>
      </c>
      <c r="L420" s="9">
        <f t="shared" si="33"/>
        <v>3546.1086897130999</v>
      </c>
      <c r="M420" s="9">
        <f t="shared" si="33"/>
        <v>3415.8658008011334</v>
      </c>
      <c r="N420" s="9">
        <f t="shared" si="33"/>
        <v>3685.9088199428388</v>
      </c>
      <c r="O420" s="9">
        <f t="shared" si="33"/>
        <v>5892.8006106738685</v>
      </c>
      <c r="P420" s="9">
        <f t="shared" si="33"/>
        <v>756.3244991963038</v>
      </c>
      <c r="Q420" s="9">
        <f t="shared" si="36"/>
        <v>64.004167356561425</v>
      </c>
      <c r="R420" s="9">
        <f t="shared" si="36"/>
        <v>13677946.366856236</v>
      </c>
      <c r="S420" s="9">
        <f t="shared" si="36"/>
        <v>46456.522699334659</v>
      </c>
      <c r="T420" s="9">
        <f t="shared" si="36"/>
        <v>66601.098912678193</v>
      </c>
      <c r="U420" s="9">
        <f t="shared" si="36"/>
        <v>129108.0957476928</v>
      </c>
      <c r="V420" s="9">
        <f t="shared" si="36"/>
        <v>747132.95232626796</v>
      </c>
      <c r="W420" s="9">
        <f t="shared" si="36"/>
        <v>20004.352809571021</v>
      </c>
      <c r="X420" s="9">
        <f t="shared" si="36"/>
        <v>932.23174702322285</v>
      </c>
      <c r="Y420" s="9">
        <f t="shared" si="36"/>
        <v>394154.27032117773</v>
      </c>
      <c r="Z420" s="9">
        <f t="shared" si="37"/>
        <v>12793.338198751402</v>
      </c>
      <c r="AA420" s="20"/>
      <c r="AB420" s="9">
        <v>1988834.0702930149</v>
      </c>
      <c r="AC420" s="9">
        <v>23.452071144101119</v>
      </c>
      <c r="AD420" s="9">
        <v>2.3525376163533118E-2</v>
      </c>
      <c r="AE420" s="9">
        <v>187478.56603130212</v>
      </c>
      <c r="AF420" s="9">
        <v>3113104.6137108072</v>
      </c>
      <c r="AG420" s="9">
        <v>1.8238636914056696</v>
      </c>
      <c r="AH420" s="9">
        <v>298182.01639045635</v>
      </c>
      <c r="AI420" s="9">
        <v>9359.8098112659518</v>
      </c>
      <c r="AJ420" s="9">
        <v>7641.2290263550967</v>
      </c>
      <c r="AK420" s="9">
        <v>9601.2965541758567</v>
      </c>
      <c r="AL420" s="9">
        <v>15582.451087435562</v>
      </c>
      <c r="AM420" s="9">
        <v>10835.840712050209</v>
      </c>
      <c r="AN420" s="9">
        <v>289.65204863178258</v>
      </c>
      <c r="AO420" s="9">
        <v>33015257.667843472</v>
      </c>
      <c r="AP420" s="9">
        <v>1788644.1044400004</v>
      </c>
      <c r="AQ420" s="9">
        <v>2532570.0342855612</v>
      </c>
      <c r="AR420" s="9">
        <v>499094.83526089805</v>
      </c>
      <c r="AS420" s="9">
        <v>61510102.09963464</v>
      </c>
      <c r="AT420" s="9">
        <v>86827.556709750206</v>
      </c>
      <c r="AU420" s="9">
        <v>104880.79417343566</v>
      </c>
      <c r="AV420" s="9">
        <v>750648.13523850846</v>
      </c>
      <c r="AW420" s="9">
        <v>26380.761118900857</v>
      </c>
      <c r="AX420" s="20"/>
      <c r="AY420" s="9">
        <v>-347630.71188793099</v>
      </c>
      <c r="AZ420" s="9">
        <v>19.054173709239393</v>
      </c>
      <c r="BA420" s="9">
        <v>1.586356765925527E-2</v>
      </c>
      <c r="BB420" s="9">
        <v>111292.07700554849</v>
      </c>
      <c r="BC420" s="9">
        <v>1368702.7750494187</v>
      </c>
      <c r="BD420" s="9">
        <v>1.0914220138939628</v>
      </c>
      <c r="BE420" s="9">
        <v>127627.67047116329</v>
      </c>
      <c r="BF420" s="9">
        <v>5813.7011215528519</v>
      </c>
      <c r="BG420" s="9">
        <v>4225.3632255539633</v>
      </c>
      <c r="BH420" s="9">
        <v>5915.3877342330179</v>
      </c>
      <c r="BI420" s="9">
        <v>9689.6504767616934</v>
      </c>
      <c r="BJ420" s="9">
        <v>10079.516212853905</v>
      </c>
      <c r="BK420" s="9">
        <v>225.64788127522115</v>
      </c>
      <c r="BL420" s="9">
        <v>19337311.300987236</v>
      </c>
      <c r="BM420" s="9">
        <v>1742187.5817406657</v>
      </c>
      <c r="BN420" s="9">
        <v>2465968.935372883</v>
      </c>
      <c r="BO420" s="9">
        <v>369986.73951320525</v>
      </c>
      <c r="BP420" s="9">
        <v>60762969.147308372</v>
      </c>
      <c r="BQ420" s="9">
        <v>66823.203900179185</v>
      </c>
      <c r="BR420" s="9">
        <v>103948.56242641243</v>
      </c>
      <c r="BS420" s="9">
        <v>356493.86491733073</v>
      </c>
      <c r="BT420" s="9">
        <v>13587.422920149455</v>
      </c>
      <c r="BU420" s="20"/>
    </row>
    <row r="421" spans="2:73" x14ac:dyDescent="0.2">
      <c r="B421" s="4" t="s">
        <v>59</v>
      </c>
      <c r="C421" s="12">
        <v>14</v>
      </c>
      <c r="D421" s="19"/>
      <c r="E421" s="9">
        <f t="shared" si="39"/>
        <v>2605624.8859669426</v>
      </c>
      <c r="F421" s="9">
        <f t="shared" si="39"/>
        <v>4.7867167329963998</v>
      </c>
      <c r="G421" s="9">
        <f t="shared" si="39"/>
        <v>8.3164127824527714E-3</v>
      </c>
      <c r="H421" s="9">
        <f t="shared" si="38"/>
        <v>82664.266652076069</v>
      </c>
      <c r="I421" s="9">
        <f t="shared" si="38"/>
        <v>1887291.4880371331</v>
      </c>
      <c r="J421" s="9">
        <f t="shared" si="38"/>
        <v>0.79222982421792842</v>
      </c>
      <c r="K421" s="9">
        <f t="shared" si="38"/>
        <v>183727.47735626181</v>
      </c>
      <c r="L421" s="9">
        <f t="shared" si="33"/>
        <v>3839.9785479675602</v>
      </c>
      <c r="M421" s="9">
        <f t="shared" si="33"/>
        <v>3706.5023182898149</v>
      </c>
      <c r="N421" s="9">
        <f t="shared" si="33"/>
        <v>3991.4243845881983</v>
      </c>
      <c r="O421" s="9">
        <f t="shared" si="33"/>
        <v>6404.1049995768262</v>
      </c>
      <c r="P421" s="9">
        <f t="shared" si="33"/>
        <v>830.32506413566807</v>
      </c>
      <c r="Q421" s="9">
        <f t="shared" si="36"/>
        <v>69.651796137246635</v>
      </c>
      <c r="R421" s="9">
        <f t="shared" si="36"/>
        <v>14956422.579529252</v>
      </c>
      <c r="S421" s="9">
        <f t="shared" si="36"/>
        <v>52489.154210725334</v>
      </c>
      <c r="T421" s="9">
        <f t="shared" si="36"/>
        <v>75254.001701961737</v>
      </c>
      <c r="U421" s="9">
        <f t="shared" si="36"/>
        <v>140452.03330063383</v>
      </c>
      <c r="V421" s="9">
        <f t="shared" si="36"/>
        <v>892408.22803279757</v>
      </c>
      <c r="W421" s="9">
        <f t="shared" si="36"/>
        <v>22599.623711233289</v>
      </c>
      <c r="X421" s="9">
        <f t="shared" si="36"/>
        <v>1357.4487105765147</v>
      </c>
      <c r="Y421" s="9">
        <f t="shared" ref="Y421:Y447" si="40">AV421-BS421</f>
        <v>426447.53226755589</v>
      </c>
      <c r="Z421" s="9">
        <f t="shared" si="37"/>
        <v>13858.511244608231</v>
      </c>
      <c r="AA421" s="20"/>
      <c r="AB421" s="9">
        <v>2231253.350087632</v>
      </c>
      <c r="AC421" s="9">
        <v>25.306596112177289</v>
      </c>
      <c r="AD421" s="9">
        <v>2.5400254877035369E-2</v>
      </c>
      <c r="AE421" s="9">
        <v>202517.2726580514</v>
      </c>
      <c r="AF421" s="9">
        <v>3361279.0919365073</v>
      </c>
      <c r="AG421" s="9">
        <v>1.9676073776421961</v>
      </c>
      <c r="AH421" s="9">
        <v>321172.66094059142</v>
      </c>
      <c r="AI421" s="9">
        <v>10100.887448101399</v>
      </c>
      <c r="AJ421" s="9">
        <v>8256.8934842710059</v>
      </c>
      <c r="AK421" s="9">
        <v>10361.841944531452</v>
      </c>
      <c r="AL421" s="9">
        <v>16839.113205320176</v>
      </c>
      <c r="AM421" s="9">
        <v>11685.188677978334</v>
      </c>
      <c r="AN421" s="9">
        <v>312.65720674133087</v>
      </c>
      <c r="AO421" s="9">
        <v>35781219.365207814</v>
      </c>
      <c r="AP421" s="9">
        <v>1928691.1653160586</v>
      </c>
      <c r="AQ421" s="9">
        <v>2730912.8551804516</v>
      </c>
      <c r="AR421" s="9">
        <v>538899.29123793205</v>
      </c>
      <c r="AS421" s="9">
        <v>66329451.925134093</v>
      </c>
      <c r="AT421" s="9">
        <v>94563.074065272449</v>
      </c>
      <c r="AU421" s="9">
        <v>113302.05440055917</v>
      </c>
      <c r="AV421" s="9">
        <v>810364.00217852753</v>
      </c>
      <c r="AW421" s="9">
        <v>28491.120543230718</v>
      </c>
      <c r="AX421" s="20"/>
      <c r="AY421" s="9">
        <v>-374371.53587931045</v>
      </c>
      <c r="AZ421" s="9">
        <v>20.519879379180889</v>
      </c>
      <c r="BA421" s="9">
        <v>1.7083842094582597E-2</v>
      </c>
      <c r="BB421" s="9">
        <v>119853.00600597533</v>
      </c>
      <c r="BC421" s="9">
        <v>1473987.6038993741</v>
      </c>
      <c r="BD421" s="9">
        <v>1.1753775534242676</v>
      </c>
      <c r="BE421" s="9">
        <v>137445.18358432961</v>
      </c>
      <c r="BF421" s="9">
        <v>6260.9089001338389</v>
      </c>
      <c r="BG421" s="9">
        <v>4550.3911659811911</v>
      </c>
      <c r="BH421" s="9">
        <v>6370.4175599432538</v>
      </c>
      <c r="BI421" s="9">
        <v>10435.00820574335</v>
      </c>
      <c r="BJ421" s="9">
        <v>10854.863613842666</v>
      </c>
      <c r="BK421" s="9">
        <v>243.00541060408423</v>
      </c>
      <c r="BL421" s="9">
        <v>20824796.785678562</v>
      </c>
      <c r="BM421" s="9">
        <v>1876202.0111053332</v>
      </c>
      <c r="BN421" s="9">
        <v>2655658.8534784899</v>
      </c>
      <c r="BO421" s="9">
        <v>398447.25793729821</v>
      </c>
      <c r="BP421" s="9">
        <v>65437043.697101295</v>
      </c>
      <c r="BQ421" s="9">
        <v>71963.45035403916</v>
      </c>
      <c r="BR421" s="9">
        <v>111944.60568998265</v>
      </c>
      <c r="BS421" s="9">
        <v>383916.46991097165</v>
      </c>
      <c r="BT421" s="9">
        <v>14632.609298622487</v>
      </c>
      <c r="BU421" s="20"/>
    </row>
    <row r="422" spans="2:73" x14ac:dyDescent="0.2">
      <c r="B422" s="4" t="s">
        <v>59</v>
      </c>
      <c r="C422" s="12">
        <v>15</v>
      </c>
      <c r="D422" s="19"/>
      <c r="E422" s="9">
        <f t="shared" si="39"/>
        <v>2806194.0418451293</v>
      </c>
      <c r="F422" s="9">
        <f t="shared" si="39"/>
        <v>5.1630466392898171</v>
      </c>
      <c r="G422" s="9">
        <f t="shared" si="39"/>
        <v>8.9573193154854069E-3</v>
      </c>
      <c r="H422" s="9">
        <f t="shared" si="38"/>
        <v>88967.434550336257</v>
      </c>
      <c r="I422" s="9">
        <f t="shared" si="38"/>
        <v>2027877.2962238404</v>
      </c>
      <c r="J422" s="9">
        <f t="shared" si="38"/>
        <v>0.8511988422571275</v>
      </c>
      <c r="K422" s="9">
        <f t="shared" si="38"/>
        <v>196873.91023304517</v>
      </c>
      <c r="L422" s="9">
        <f t="shared" si="33"/>
        <v>4130.2329322799078</v>
      </c>
      <c r="M422" s="9">
        <f t="shared" si="33"/>
        <v>3989.998088985406</v>
      </c>
      <c r="N422" s="9">
        <f t="shared" si="33"/>
        <v>4293.087549455453</v>
      </c>
      <c r="O422" s="9">
        <f t="shared" si="33"/>
        <v>6905.2037244705934</v>
      </c>
      <c r="P422" s="9">
        <f t="shared" si="33"/>
        <v>900.45375050141411</v>
      </c>
      <c r="Q422" s="9">
        <f t="shared" si="33"/>
        <v>75.171642476168529</v>
      </c>
      <c r="R422" s="9">
        <f t="shared" si="33"/>
        <v>16213163.135931894</v>
      </c>
      <c r="S422" s="9">
        <f t="shared" si="33"/>
        <v>57975.383072297554</v>
      </c>
      <c r="T422" s="9">
        <f t="shared" si="33"/>
        <v>83121.035355818458</v>
      </c>
      <c r="U422" s="9">
        <f t="shared" si="33"/>
        <v>151317.4272620696</v>
      </c>
      <c r="V422" s="9">
        <f t="shared" si="33"/>
        <v>1019196.111759603</v>
      </c>
      <c r="W422" s="9">
        <f t="shared" si="33"/>
        <v>25086.317242604462</v>
      </c>
      <c r="X422" s="9">
        <f t="shared" si="33"/>
        <v>1661.6120242486359</v>
      </c>
      <c r="Y422" s="9">
        <f t="shared" si="40"/>
        <v>458191.08934511535</v>
      </c>
      <c r="Z422" s="9">
        <f t="shared" si="37"/>
        <v>14899.994669409756</v>
      </c>
      <c r="AA422" s="20"/>
      <c r="AB422" s="9">
        <v>2405081.6819744399</v>
      </c>
      <c r="AC422" s="9">
        <v>27.148631688412191</v>
      </c>
      <c r="AD422" s="9">
        <v>2.7261435845395338E-2</v>
      </c>
      <c r="AE422" s="9">
        <v>217381.36955673835</v>
      </c>
      <c r="AF422" s="9">
        <v>3607149.7289731698</v>
      </c>
      <c r="AG422" s="9">
        <v>2.1105319352117005</v>
      </c>
      <c r="AH422" s="9">
        <v>344136.60693054122</v>
      </c>
      <c r="AI422" s="9">
        <v>10838.349610994737</v>
      </c>
      <c r="AJ422" s="9">
        <v>8865.4171953938239</v>
      </c>
      <c r="AK422" s="9">
        <v>11118.534935108933</v>
      </c>
      <c r="AL422" s="9">
        <v>18085.569659195611</v>
      </c>
      <c r="AM422" s="9">
        <v>12530.664765332842</v>
      </c>
      <c r="AN422" s="9">
        <v>335.53458240911596</v>
      </c>
      <c r="AO422" s="9">
        <v>38525445.406301774</v>
      </c>
      <c r="AP422" s="9">
        <v>2068191.8235422969</v>
      </c>
      <c r="AQ422" s="9">
        <v>2928469.8069399148</v>
      </c>
      <c r="AR422" s="9">
        <v>578225.20362346037</v>
      </c>
      <c r="AS422" s="9">
        <v>71130314.358653873</v>
      </c>
      <c r="AT422" s="9">
        <v>102190.01405050354</v>
      </c>
      <c r="AU422" s="9">
        <v>121602.2609778014</v>
      </c>
      <c r="AV422" s="9">
        <v>869530.16424972774</v>
      </c>
      <c r="AW422" s="9">
        <v>30577.790346505277</v>
      </c>
      <c r="AX422" s="20"/>
      <c r="AY422" s="9">
        <v>-401112.35987068963</v>
      </c>
      <c r="AZ422" s="9">
        <v>21.985585049122374</v>
      </c>
      <c r="BA422" s="9">
        <v>1.8304116529909931E-2</v>
      </c>
      <c r="BB422" s="9">
        <v>128413.9350064021</v>
      </c>
      <c r="BC422" s="9">
        <v>1579272.4327493294</v>
      </c>
      <c r="BD422" s="9">
        <v>1.259333092954573</v>
      </c>
      <c r="BE422" s="9">
        <v>147262.69669749605</v>
      </c>
      <c r="BF422" s="9">
        <v>6708.1166787148295</v>
      </c>
      <c r="BG422" s="9">
        <v>4875.419106408418</v>
      </c>
      <c r="BH422" s="9">
        <v>6825.4473856534805</v>
      </c>
      <c r="BI422" s="9">
        <v>11180.365934725018</v>
      </c>
      <c r="BJ422" s="9">
        <v>11630.211014831428</v>
      </c>
      <c r="BK422" s="9">
        <v>260.36293993294743</v>
      </c>
      <c r="BL422" s="9">
        <v>22312282.27036988</v>
      </c>
      <c r="BM422" s="9">
        <v>2010216.4404699993</v>
      </c>
      <c r="BN422" s="9">
        <v>2845348.7715840964</v>
      </c>
      <c r="BO422" s="9">
        <v>426907.77636139077</v>
      </c>
      <c r="BP422" s="9">
        <v>70111118.24689427</v>
      </c>
      <c r="BQ422" s="9">
        <v>77103.696807899076</v>
      </c>
      <c r="BR422" s="9">
        <v>119940.64895355277</v>
      </c>
      <c r="BS422" s="9">
        <v>411339.07490461238</v>
      </c>
      <c r="BT422" s="9">
        <v>15677.795677095521</v>
      </c>
      <c r="BU422" s="20"/>
    </row>
    <row r="423" spans="2:73" x14ac:dyDescent="0.2">
      <c r="B423" s="4" t="s">
        <v>59</v>
      </c>
      <c r="C423" s="12">
        <v>16</v>
      </c>
      <c r="D423" s="19"/>
      <c r="E423" s="9">
        <f t="shared" si="39"/>
        <v>3041058.6716772346</v>
      </c>
      <c r="F423" s="9">
        <f t="shared" si="39"/>
        <v>5.539397530924429</v>
      </c>
      <c r="G423" s="9">
        <f t="shared" si="39"/>
        <v>9.5982552556602707E-3</v>
      </c>
      <c r="H423" s="9">
        <f t="shared" si="38"/>
        <v>95270.837941658247</v>
      </c>
      <c r="I423" s="9">
        <f t="shared" si="38"/>
        <v>2168466.576024577</v>
      </c>
      <c r="J423" s="9">
        <f t="shared" si="38"/>
        <v>0.91016932321334432</v>
      </c>
      <c r="K423" s="9">
        <f t="shared" si="38"/>
        <v>210020.35257001317</v>
      </c>
      <c r="L423" s="9">
        <f t="shared" si="33"/>
        <v>4420.4975980343415</v>
      </c>
      <c r="M423" s="9">
        <f t="shared" si="33"/>
        <v>4273.5052032240656</v>
      </c>
      <c r="N423" s="9">
        <f t="shared" si="33"/>
        <v>4594.761350600792</v>
      </c>
      <c r="O423" s="9">
        <f t="shared" si="33"/>
        <v>7406.3304786234949</v>
      </c>
      <c r="P423" s="9">
        <f t="shared" si="33"/>
        <v>970.58904669076037</v>
      </c>
      <c r="Q423" s="9">
        <f t="shared" si="33"/>
        <v>80.691838381853017</v>
      </c>
      <c r="R423" s="9">
        <f t="shared" si="33"/>
        <v>17470030.231604829</v>
      </c>
      <c r="S423" s="9">
        <f t="shared" si="33"/>
        <v>63462.691883685067</v>
      </c>
      <c r="T423" s="9">
        <f t="shared" si="33"/>
        <v>90989.617695098743</v>
      </c>
      <c r="U423" s="9">
        <f t="shared" si="33"/>
        <v>162183.28504000988</v>
      </c>
      <c r="V423" s="9">
        <f t="shared" ref="V423:X447" si="41">AS423-BP423</f>
        <v>1146023.528466031</v>
      </c>
      <c r="W423" s="9">
        <f t="shared" si="41"/>
        <v>27573.594684266558</v>
      </c>
      <c r="X423" s="9">
        <f t="shared" si="41"/>
        <v>1965.8901853016432</v>
      </c>
      <c r="Y423" s="9">
        <f t="shared" si="40"/>
        <v>489935.40756649192</v>
      </c>
      <c r="Z423" s="9">
        <f t="shared" si="37"/>
        <v>15941.508302766535</v>
      </c>
      <c r="AA423" s="20"/>
      <c r="AB423" s="9">
        <v>2613205.4878151659</v>
      </c>
      <c r="AC423" s="9">
        <v>28.990688249988299</v>
      </c>
      <c r="AD423" s="9">
        <v>2.9122646220897531E-2</v>
      </c>
      <c r="AE423" s="9">
        <v>232245.70194848711</v>
      </c>
      <c r="AF423" s="9">
        <v>3853023.8376238616</v>
      </c>
      <c r="AG423" s="9">
        <v>2.2534579556982219</v>
      </c>
      <c r="AH423" s="9">
        <v>367100.56238067558</v>
      </c>
      <c r="AI423" s="9">
        <v>11575.82205533016</v>
      </c>
      <c r="AJ423" s="9">
        <v>9473.9522500597104</v>
      </c>
      <c r="AK423" s="9">
        <v>11875.238561964507</v>
      </c>
      <c r="AL423" s="9">
        <v>19332.054142330184</v>
      </c>
      <c r="AM423" s="9">
        <v>13376.147462510944</v>
      </c>
      <c r="AN423" s="9">
        <v>358.41230764366361</v>
      </c>
      <c r="AO423" s="9">
        <v>41269797.986666039</v>
      </c>
      <c r="AP423" s="9">
        <v>2207693.5617183507</v>
      </c>
      <c r="AQ423" s="9">
        <v>3126028.3073848002</v>
      </c>
      <c r="AR423" s="9">
        <v>617551.57982549339</v>
      </c>
      <c r="AS423" s="9">
        <v>75931216.325153202</v>
      </c>
      <c r="AT423" s="9">
        <v>109817.53794602555</v>
      </c>
      <c r="AU423" s="9">
        <v>129902.58240242462</v>
      </c>
      <c r="AV423" s="9">
        <v>928697.08746474492</v>
      </c>
      <c r="AW423" s="9">
        <v>32664.490358335079</v>
      </c>
      <c r="AX423" s="20"/>
      <c r="AY423" s="9">
        <v>-427853.18386206892</v>
      </c>
      <c r="AZ423" s="9">
        <v>23.45129071906387</v>
      </c>
      <c r="BA423" s="9">
        <v>1.9524390965237261E-2</v>
      </c>
      <c r="BB423" s="9">
        <v>136974.86400682887</v>
      </c>
      <c r="BC423" s="9">
        <v>1684557.2615992848</v>
      </c>
      <c r="BD423" s="9">
        <v>1.3432886324848776</v>
      </c>
      <c r="BE423" s="9">
        <v>157080.2098106624</v>
      </c>
      <c r="BF423" s="9">
        <v>7155.3244572958183</v>
      </c>
      <c r="BG423" s="9">
        <v>5200.4470468356449</v>
      </c>
      <c r="BH423" s="9">
        <v>7280.4772113637146</v>
      </c>
      <c r="BI423" s="9">
        <v>11925.723663706689</v>
      </c>
      <c r="BJ423" s="9">
        <v>12405.558415820184</v>
      </c>
      <c r="BK423" s="9">
        <v>277.72046926181059</v>
      </c>
      <c r="BL423" s="9">
        <v>23799767.755061209</v>
      </c>
      <c r="BM423" s="9">
        <v>2144230.8698346657</v>
      </c>
      <c r="BN423" s="9">
        <v>3035038.6896897014</v>
      </c>
      <c r="BO423" s="9">
        <v>455368.29478548351</v>
      </c>
      <c r="BP423" s="9">
        <v>74785192.796687171</v>
      </c>
      <c r="BQ423" s="9">
        <v>82243.943261758992</v>
      </c>
      <c r="BR423" s="9">
        <v>127936.69221712298</v>
      </c>
      <c r="BS423" s="9">
        <v>438761.679898253</v>
      </c>
      <c r="BT423" s="9">
        <v>16722.982055568544</v>
      </c>
      <c r="BU423" s="20"/>
    </row>
    <row r="424" spans="2:73" x14ac:dyDescent="0.2">
      <c r="B424" s="4" t="s">
        <v>59</v>
      </c>
      <c r="C424" s="12">
        <v>17</v>
      </c>
      <c r="D424" s="19"/>
      <c r="E424" s="9">
        <f t="shared" si="39"/>
        <v>3241627.8275554371</v>
      </c>
      <c r="F424" s="9">
        <f t="shared" si="39"/>
        <v>5.91572743721796</v>
      </c>
      <c r="G424" s="9">
        <f t="shared" si="39"/>
        <v>1.0239161788693048E-2</v>
      </c>
      <c r="H424" s="9">
        <f t="shared" si="38"/>
        <v>101574.00583991929</v>
      </c>
      <c r="I424" s="9">
        <f t="shared" si="38"/>
        <v>2309052.384211299</v>
      </c>
      <c r="J424" s="9">
        <f t="shared" si="38"/>
        <v>0.96913834125255272</v>
      </c>
      <c r="K424" s="9">
        <f t="shared" si="38"/>
        <v>223166.78544679782</v>
      </c>
      <c r="L424" s="9">
        <f t="shared" si="38"/>
        <v>4710.7519823467328</v>
      </c>
      <c r="M424" s="9">
        <f t="shared" si="38"/>
        <v>4557.0009739196903</v>
      </c>
      <c r="N424" s="9">
        <f t="shared" si="38"/>
        <v>4896.4245154680866</v>
      </c>
      <c r="O424" s="9">
        <f t="shared" si="38"/>
        <v>7907.429203517333</v>
      </c>
      <c r="P424" s="9">
        <f t="shared" si="38"/>
        <v>1040.7177330565428</v>
      </c>
      <c r="Q424" s="9">
        <f t="shared" si="38"/>
        <v>86.211684720776077</v>
      </c>
      <c r="R424" s="9">
        <f t="shared" si="38"/>
        <v>18726770.788007617</v>
      </c>
      <c r="S424" s="9">
        <f t="shared" si="38"/>
        <v>68948.920745264739</v>
      </c>
      <c r="T424" s="9">
        <f t="shared" si="38"/>
        <v>98856.651348964311</v>
      </c>
      <c r="U424" s="9">
        <f t="shared" si="38"/>
        <v>173048.67900144751</v>
      </c>
      <c r="V424" s="9">
        <f t="shared" si="41"/>
        <v>1272811.4121931195</v>
      </c>
      <c r="W424" s="9">
        <f t="shared" si="41"/>
        <v>30060.288215638095</v>
      </c>
      <c r="X424" s="9">
        <f t="shared" si="41"/>
        <v>2270.0534989741573</v>
      </c>
      <c r="Y424" s="9">
        <f t="shared" si="40"/>
        <v>521678.96464405459</v>
      </c>
      <c r="Z424" s="9">
        <f t="shared" si="37"/>
        <v>16982.991727568162</v>
      </c>
      <c r="AA424" s="20"/>
      <c r="AB424" s="9">
        <v>2787033.8197019887</v>
      </c>
      <c r="AC424" s="9">
        <v>30.832723826223315</v>
      </c>
      <c r="AD424" s="9">
        <v>3.0983827189257622E-2</v>
      </c>
      <c r="AE424" s="9">
        <v>247109.79884717491</v>
      </c>
      <c r="AF424" s="9">
        <v>4098894.4746605381</v>
      </c>
      <c r="AG424" s="9">
        <v>2.3963825132677345</v>
      </c>
      <c r="AH424" s="9">
        <v>390064.50837062666</v>
      </c>
      <c r="AI424" s="9">
        <v>12313.28421822354</v>
      </c>
      <c r="AJ424" s="9">
        <v>10082.475961182565</v>
      </c>
      <c r="AK424" s="9">
        <v>12631.931552542032</v>
      </c>
      <c r="AL424" s="9">
        <v>20578.510596205688</v>
      </c>
      <c r="AM424" s="9">
        <v>14221.623549865493</v>
      </c>
      <c r="AN424" s="9">
        <v>381.28968331144983</v>
      </c>
      <c r="AO424" s="9">
        <v>44014024.027760155</v>
      </c>
      <c r="AP424" s="9">
        <v>2347194.2199445968</v>
      </c>
      <c r="AQ424" s="9">
        <v>3323585.2591442731</v>
      </c>
      <c r="AR424" s="9">
        <v>656877.49221102381</v>
      </c>
      <c r="AS424" s="9">
        <v>80732078.758673236</v>
      </c>
      <c r="AT424" s="9">
        <v>117444.47793125708</v>
      </c>
      <c r="AU424" s="9">
        <v>138202.78897966738</v>
      </c>
      <c r="AV424" s="9">
        <v>987863.24953594874</v>
      </c>
      <c r="AW424" s="9">
        <v>34751.160161609754</v>
      </c>
      <c r="AX424" s="20"/>
      <c r="AY424" s="9">
        <v>-454594.00785344839</v>
      </c>
      <c r="AZ424" s="9">
        <v>24.916996389005355</v>
      </c>
      <c r="BA424" s="9">
        <v>2.0744665400564574E-2</v>
      </c>
      <c r="BB424" s="9">
        <v>145535.79300725562</v>
      </c>
      <c r="BC424" s="9">
        <v>1789842.0904492394</v>
      </c>
      <c r="BD424" s="9">
        <v>1.4272441720151818</v>
      </c>
      <c r="BE424" s="9">
        <v>166897.72292382884</v>
      </c>
      <c r="BF424" s="9">
        <v>7602.5322358768071</v>
      </c>
      <c r="BG424" s="9">
        <v>5525.4749872628745</v>
      </c>
      <c r="BH424" s="9">
        <v>7735.507037073945</v>
      </c>
      <c r="BI424" s="9">
        <v>12671.081392688355</v>
      </c>
      <c r="BJ424" s="9">
        <v>13180.90581680895</v>
      </c>
      <c r="BK424" s="9">
        <v>295.07799859067376</v>
      </c>
      <c r="BL424" s="9">
        <v>25287253.239752539</v>
      </c>
      <c r="BM424" s="9">
        <v>2278245.299199332</v>
      </c>
      <c r="BN424" s="9">
        <v>3224728.6077953088</v>
      </c>
      <c r="BO424" s="9">
        <v>483828.8132095763</v>
      </c>
      <c r="BP424" s="9">
        <v>79459267.346480116</v>
      </c>
      <c r="BQ424" s="9">
        <v>87384.189715618981</v>
      </c>
      <c r="BR424" s="9">
        <v>135932.73548069323</v>
      </c>
      <c r="BS424" s="9">
        <v>466184.28489189415</v>
      </c>
      <c r="BT424" s="9">
        <v>17768.168434041592</v>
      </c>
      <c r="BU424" s="20"/>
    </row>
    <row r="425" spans="2:73" x14ac:dyDescent="0.2">
      <c r="B425" s="4" t="s">
        <v>59</v>
      </c>
      <c r="C425" s="12">
        <v>18</v>
      </c>
      <c r="D425" s="19"/>
      <c r="E425" s="9">
        <f t="shared" si="39"/>
        <v>3476492.4573875316</v>
      </c>
      <c r="F425" s="9">
        <f t="shared" si="39"/>
        <v>6.2920783288525115</v>
      </c>
      <c r="G425" s="9">
        <f t="shared" si="39"/>
        <v>1.088009772886785E-2</v>
      </c>
      <c r="H425" s="9">
        <f t="shared" si="38"/>
        <v>107877.40923124066</v>
      </c>
      <c r="I425" s="9">
        <f t="shared" si="38"/>
        <v>2449641.6640120274</v>
      </c>
      <c r="J425" s="9">
        <f t="shared" si="38"/>
        <v>1.0281088222087646</v>
      </c>
      <c r="K425" s="9">
        <f t="shared" si="38"/>
        <v>236313.22778376503</v>
      </c>
      <c r="L425" s="9">
        <f t="shared" si="38"/>
        <v>5001.016648101142</v>
      </c>
      <c r="M425" s="9">
        <f t="shared" si="38"/>
        <v>4840.5080881583335</v>
      </c>
      <c r="N425" s="9">
        <f t="shared" si="38"/>
        <v>5198.0983166134001</v>
      </c>
      <c r="O425" s="9">
        <f t="shared" si="38"/>
        <v>8408.5559576702035</v>
      </c>
      <c r="P425" s="9">
        <f t="shared" si="38"/>
        <v>1110.8530292458636</v>
      </c>
      <c r="Q425" s="9">
        <f t="shared" si="38"/>
        <v>91.73188062645994</v>
      </c>
      <c r="R425" s="9">
        <f t="shared" si="38"/>
        <v>19983637.883680467</v>
      </c>
      <c r="S425" s="9">
        <f t="shared" si="38"/>
        <v>74436.229556647595</v>
      </c>
      <c r="T425" s="9">
        <f t="shared" si="38"/>
        <v>106725.23368823901</v>
      </c>
      <c r="U425" s="9">
        <f t="shared" si="38"/>
        <v>183914.53677938657</v>
      </c>
      <c r="V425" s="9">
        <f t="shared" si="41"/>
        <v>1399638.8288993239</v>
      </c>
      <c r="W425" s="9">
        <f t="shared" si="41"/>
        <v>32547.565657299914</v>
      </c>
      <c r="X425" s="9">
        <f t="shared" si="41"/>
        <v>2574.3316600270045</v>
      </c>
      <c r="Y425" s="9">
        <f t="shared" si="40"/>
        <v>553423.28286542895</v>
      </c>
      <c r="Z425" s="9">
        <f t="shared" si="37"/>
        <v>18024.505360924879</v>
      </c>
      <c r="AA425" s="20"/>
      <c r="AB425" s="9">
        <v>2995157.625542704</v>
      </c>
      <c r="AC425" s="9">
        <v>32.674780387799366</v>
      </c>
      <c r="AD425" s="9">
        <v>3.2845037564759753E-2</v>
      </c>
      <c r="AE425" s="9">
        <v>261974.13123892318</v>
      </c>
      <c r="AF425" s="9">
        <v>4344768.5833112225</v>
      </c>
      <c r="AG425" s="9">
        <v>2.5393085337542516</v>
      </c>
      <c r="AH425" s="9">
        <v>413028.46382076031</v>
      </c>
      <c r="AI425" s="9">
        <v>13050.756662558939</v>
      </c>
      <c r="AJ425" s="9">
        <v>10691.011015848433</v>
      </c>
      <c r="AK425" s="9">
        <v>13388.635179397579</v>
      </c>
      <c r="AL425" s="9">
        <v>21824.995079340224</v>
      </c>
      <c r="AM425" s="9">
        <v>15067.106247043572</v>
      </c>
      <c r="AN425" s="9">
        <v>404.16740854599675</v>
      </c>
      <c r="AO425" s="9">
        <v>46758376.608124331</v>
      </c>
      <c r="AP425" s="9">
        <v>2486695.9581206464</v>
      </c>
      <c r="AQ425" s="9">
        <v>3521143.7595891524</v>
      </c>
      <c r="AR425" s="9">
        <v>696203.86841305543</v>
      </c>
      <c r="AS425" s="9">
        <v>85532980.7251724</v>
      </c>
      <c r="AT425" s="9">
        <v>125072.0018267788</v>
      </c>
      <c r="AU425" s="9">
        <v>146503.11040429032</v>
      </c>
      <c r="AV425" s="9">
        <v>1047030.1727509637</v>
      </c>
      <c r="AW425" s="9">
        <v>36837.860173439491</v>
      </c>
      <c r="AX425" s="20"/>
      <c r="AY425" s="9">
        <v>-481334.83184482751</v>
      </c>
      <c r="AZ425" s="9">
        <v>26.382702058946855</v>
      </c>
      <c r="BA425" s="9">
        <v>2.1964939835891904E-2</v>
      </c>
      <c r="BB425" s="9">
        <v>154096.72200768252</v>
      </c>
      <c r="BC425" s="9">
        <v>1895126.9192991951</v>
      </c>
      <c r="BD425" s="9">
        <v>1.5111997115454869</v>
      </c>
      <c r="BE425" s="9">
        <v>176715.23603699528</v>
      </c>
      <c r="BF425" s="9">
        <v>8049.7400144577969</v>
      </c>
      <c r="BG425" s="9">
        <v>5850.5029276900996</v>
      </c>
      <c r="BH425" s="9">
        <v>8190.536862784179</v>
      </c>
      <c r="BI425" s="9">
        <v>13416.439121670021</v>
      </c>
      <c r="BJ425" s="9">
        <v>13956.253217797708</v>
      </c>
      <c r="BK425" s="9">
        <v>312.43552791953681</v>
      </c>
      <c r="BL425" s="9">
        <v>26774738.724443864</v>
      </c>
      <c r="BM425" s="9">
        <v>2412259.7285639988</v>
      </c>
      <c r="BN425" s="9">
        <v>3414418.5259009134</v>
      </c>
      <c r="BO425" s="9">
        <v>512289.33163366886</v>
      </c>
      <c r="BP425" s="9">
        <v>84133341.896273077</v>
      </c>
      <c r="BQ425" s="9">
        <v>92524.436169478882</v>
      </c>
      <c r="BR425" s="9">
        <v>143928.77874426331</v>
      </c>
      <c r="BS425" s="9">
        <v>493606.88988553477</v>
      </c>
      <c r="BT425" s="9">
        <v>18813.354812514612</v>
      </c>
      <c r="BU425" s="20"/>
    </row>
    <row r="426" spans="2:73" x14ac:dyDescent="0.2">
      <c r="B426" s="4" t="s">
        <v>59</v>
      </c>
      <c r="C426" s="12">
        <v>19</v>
      </c>
      <c r="D426" s="19"/>
      <c r="E426" s="9">
        <f t="shared" si="39"/>
        <v>3711357.0872196229</v>
      </c>
      <c r="F426" s="9">
        <f t="shared" si="39"/>
        <v>6.6808766416460372</v>
      </c>
      <c r="G426" s="9">
        <f t="shared" si="39"/>
        <v>1.1534672599900615E-2</v>
      </c>
      <c r="H426" s="9">
        <f t="shared" si="38"/>
        <v>114354.95136450179</v>
      </c>
      <c r="I426" s="9">
        <f t="shared" si="38"/>
        <v>2592527.8417737493</v>
      </c>
      <c r="J426" s="9">
        <f t="shared" si="38"/>
        <v>1.0878955059979734</v>
      </c>
      <c r="K426" s="9">
        <f t="shared" si="38"/>
        <v>249486.34976054993</v>
      </c>
      <c r="L426" s="9">
        <f t="shared" si="38"/>
        <v>5294.876224913538</v>
      </c>
      <c r="M426" s="9">
        <f t="shared" si="38"/>
        <v>5131.1332621039573</v>
      </c>
      <c r="N426" s="9">
        <f t="shared" si="38"/>
        <v>5503.6032449807044</v>
      </c>
      <c r="O426" s="9">
        <f t="shared" si="38"/>
        <v>8919.8323173140416</v>
      </c>
      <c r="P426" s="9">
        <f t="shared" si="38"/>
        <v>1184.8469843616531</v>
      </c>
      <c r="Q426" s="9">
        <f t="shared" si="38"/>
        <v>97.379159840383238</v>
      </c>
      <c r="R426" s="9">
        <f t="shared" si="38"/>
        <v>21261987.55708326</v>
      </c>
      <c r="S426" s="9">
        <f t="shared" si="38"/>
        <v>80467.781118227169</v>
      </c>
      <c r="T426" s="9">
        <f t="shared" si="38"/>
        <v>115376.58779210411</v>
      </c>
      <c r="U426" s="9">
        <f t="shared" si="38"/>
        <v>195258.01051582454</v>
      </c>
      <c r="V426" s="9">
        <f t="shared" si="41"/>
        <v>1544874.5716264546</v>
      </c>
      <c r="W426" s="9">
        <f t="shared" si="41"/>
        <v>35142.252648671594</v>
      </c>
      <c r="X426" s="9">
        <f t="shared" si="41"/>
        <v>2999.4337761996139</v>
      </c>
      <c r="Y426" s="9">
        <f t="shared" si="40"/>
        <v>585715.7836679921</v>
      </c>
      <c r="Z426" s="9">
        <f t="shared" si="37"/>
        <v>19089.648198226521</v>
      </c>
      <c r="AA426" s="20"/>
      <c r="AB426" s="9">
        <v>3203281.4313834161</v>
      </c>
      <c r="AC426" s="9">
        <v>34.529284370534377</v>
      </c>
      <c r="AD426" s="9">
        <v>3.4719886871119841E-2</v>
      </c>
      <c r="AE426" s="9">
        <v>277012.60237261106</v>
      </c>
      <c r="AF426" s="9">
        <v>4592939.5899228994</v>
      </c>
      <c r="AG426" s="9">
        <v>2.6830507570737647</v>
      </c>
      <c r="AH426" s="9">
        <v>436019.09891071147</v>
      </c>
      <c r="AI426" s="9">
        <v>13791.82401795232</v>
      </c>
      <c r="AJ426" s="9">
        <v>11306.664130221288</v>
      </c>
      <c r="AK426" s="9">
        <v>14149.16993347511</v>
      </c>
      <c r="AL426" s="9">
        <v>23081.62916796573</v>
      </c>
      <c r="AM426" s="9">
        <v>15916.447603148126</v>
      </c>
      <c r="AN426" s="9">
        <v>427.17221708878321</v>
      </c>
      <c r="AO426" s="9">
        <v>49524211.766218454</v>
      </c>
      <c r="AP426" s="9">
        <v>2626741.9390468928</v>
      </c>
      <c r="AQ426" s="9">
        <v>3719485.0317986263</v>
      </c>
      <c r="AR426" s="9">
        <v>736007.86057358608</v>
      </c>
      <c r="AS426" s="9">
        <v>90352291.017692477</v>
      </c>
      <c r="AT426" s="9">
        <v>132806.93527201042</v>
      </c>
      <c r="AU426" s="9">
        <v>154924.25578403307</v>
      </c>
      <c r="AV426" s="9">
        <v>1106745.2785471675</v>
      </c>
      <c r="AW426" s="9">
        <v>38948.189389214174</v>
      </c>
      <c r="AX426" s="20"/>
      <c r="AY426" s="9">
        <v>-508075.65583620692</v>
      </c>
      <c r="AZ426" s="9">
        <v>27.84840772888834</v>
      </c>
      <c r="BA426" s="9">
        <v>2.3185214271219227E-2</v>
      </c>
      <c r="BB426" s="9">
        <v>162657.65100810927</v>
      </c>
      <c r="BC426" s="9">
        <v>2000411.7481491498</v>
      </c>
      <c r="BD426" s="9">
        <v>1.5951552510757914</v>
      </c>
      <c r="BE426" s="9">
        <v>186532.74915016154</v>
      </c>
      <c r="BF426" s="9">
        <v>8496.947793038782</v>
      </c>
      <c r="BG426" s="9">
        <v>6175.530868117331</v>
      </c>
      <c r="BH426" s="9">
        <v>8645.5666884944058</v>
      </c>
      <c r="BI426" s="9">
        <v>14161.796850651688</v>
      </c>
      <c r="BJ426" s="9">
        <v>14731.600618786473</v>
      </c>
      <c r="BK426" s="9">
        <v>329.79305724839998</v>
      </c>
      <c r="BL426" s="9">
        <v>28262224.209135193</v>
      </c>
      <c r="BM426" s="9">
        <v>2546274.1579286656</v>
      </c>
      <c r="BN426" s="9">
        <v>3604108.4440065222</v>
      </c>
      <c r="BO426" s="9">
        <v>540749.85005776153</v>
      </c>
      <c r="BP426" s="9">
        <v>88807416.446066022</v>
      </c>
      <c r="BQ426" s="9">
        <v>97664.682623338827</v>
      </c>
      <c r="BR426" s="9">
        <v>151924.82200783346</v>
      </c>
      <c r="BS426" s="9">
        <v>521029.49487917544</v>
      </c>
      <c r="BT426" s="9">
        <v>19858.541190987653</v>
      </c>
      <c r="BU426" s="20"/>
    </row>
    <row r="427" spans="2:73" x14ac:dyDescent="0.2">
      <c r="B427" s="5" t="s">
        <v>59</v>
      </c>
      <c r="C427" s="13">
        <v>20</v>
      </c>
      <c r="D427" s="19"/>
      <c r="E427" s="10">
        <f t="shared" si="39"/>
        <v>3946221.7170517119</v>
      </c>
      <c r="F427" s="10">
        <f t="shared" si="39"/>
        <v>7.0572275332805496</v>
      </c>
      <c r="G427" s="10">
        <f t="shared" si="39"/>
        <v>1.2175608540075378E-2</v>
      </c>
      <c r="H427" s="10">
        <f t="shared" si="38"/>
        <v>120658.35475582289</v>
      </c>
      <c r="I427" s="10">
        <f t="shared" si="38"/>
        <v>2733117.1215744736</v>
      </c>
      <c r="J427" s="10">
        <f t="shared" si="38"/>
        <v>1.1468659869541815</v>
      </c>
      <c r="K427" s="10">
        <f t="shared" si="38"/>
        <v>262632.79209751671</v>
      </c>
      <c r="L427" s="10">
        <f t="shared" si="38"/>
        <v>5585.1408906679335</v>
      </c>
      <c r="M427" s="10">
        <f t="shared" si="38"/>
        <v>5414.6403763425869</v>
      </c>
      <c r="N427" s="10">
        <f t="shared" si="38"/>
        <v>5805.2770461260006</v>
      </c>
      <c r="O427" s="10">
        <f t="shared" si="38"/>
        <v>9420.9590714668811</v>
      </c>
      <c r="P427" s="10">
        <f t="shared" si="38"/>
        <v>1254.9822805509521</v>
      </c>
      <c r="Q427" s="10">
        <f t="shared" si="38"/>
        <v>102.89935574606636</v>
      </c>
      <c r="R427" s="10">
        <f t="shared" si="38"/>
        <v>22518854.652756061</v>
      </c>
      <c r="S427" s="10">
        <f t="shared" si="38"/>
        <v>85955.089929609094</v>
      </c>
      <c r="T427" s="10">
        <f t="shared" si="38"/>
        <v>123245.17013137462</v>
      </c>
      <c r="U427" s="10">
        <f t="shared" si="38"/>
        <v>206123.86829376256</v>
      </c>
      <c r="V427" s="10">
        <f t="shared" si="41"/>
        <v>1671701.9883325547</v>
      </c>
      <c r="W427" s="10">
        <f t="shared" si="41"/>
        <v>37629.530090333239</v>
      </c>
      <c r="X427" s="10">
        <f t="shared" si="41"/>
        <v>3303.7119372520829</v>
      </c>
      <c r="Y427" s="10">
        <f t="shared" si="40"/>
        <v>617460.101889365</v>
      </c>
      <c r="Z427" s="10">
        <f t="shared" si="37"/>
        <v>20131.161831583177</v>
      </c>
      <c r="AA427" s="20"/>
      <c r="AB427" s="10">
        <v>3411405.2372241253</v>
      </c>
      <c r="AC427" s="10">
        <v>36.371340932110392</v>
      </c>
      <c r="AD427" s="10">
        <v>3.6581097246621931E-2</v>
      </c>
      <c r="AE427" s="10">
        <v>291876.93476435897</v>
      </c>
      <c r="AF427" s="10">
        <v>4838813.6985735781</v>
      </c>
      <c r="AG427" s="10">
        <v>2.8259767775602782</v>
      </c>
      <c r="AH427" s="10">
        <v>458983.05436084466</v>
      </c>
      <c r="AI427" s="10">
        <v>14529.296462287706</v>
      </c>
      <c r="AJ427" s="10">
        <v>11915.199184887142</v>
      </c>
      <c r="AK427" s="10">
        <v>14905.873560330641</v>
      </c>
      <c r="AL427" s="10">
        <v>24328.113651100237</v>
      </c>
      <c r="AM427" s="10">
        <v>16761.930300326181</v>
      </c>
      <c r="AN427" s="10">
        <v>450.04994232332956</v>
      </c>
      <c r="AO427" s="10">
        <v>52268564.346582569</v>
      </c>
      <c r="AP427" s="10">
        <v>2766243.6772229397</v>
      </c>
      <c r="AQ427" s="10">
        <v>3917043.5322435014</v>
      </c>
      <c r="AR427" s="10">
        <v>775334.23677561677</v>
      </c>
      <c r="AS427" s="10">
        <v>95153192.984191507</v>
      </c>
      <c r="AT427" s="10">
        <v>140434.45916753195</v>
      </c>
      <c r="AU427" s="10">
        <v>163224.57720865583</v>
      </c>
      <c r="AV427" s="10">
        <v>1165912.2017621815</v>
      </c>
      <c r="AW427" s="10">
        <v>41034.889401043867</v>
      </c>
      <c r="AX427" s="20"/>
      <c r="AY427" s="10">
        <v>-534816.47982758668</v>
      </c>
      <c r="AZ427" s="10">
        <v>29.314113398829843</v>
      </c>
      <c r="BA427" s="10">
        <v>2.4405488706546553E-2</v>
      </c>
      <c r="BB427" s="10">
        <v>171218.58000853608</v>
      </c>
      <c r="BC427" s="10">
        <v>2105696.5769991046</v>
      </c>
      <c r="BD427" s="10">
        <v>1.6791107906060967</v>
      </c>
      <c r="BE427" s="10">
        <v>196350.26226332795</v>
      </c>
      <c r="BF427" s="10">
        <v>8944.1555716197727</v>
      </c>
      <c r="BG427" s="10">
        <v>6500.5588085445552</v>
      </c>
      <c r="BH427" s="10">
        <v>9100.5965142046407</v>
      </c>
      <c r="BI427" s="10">
        <v>14907.154579633356</v>
      </c>
      <c r="BJ427" s="10">
        <v>15506.948019775229</v>
      </c>
      <c r="BK427" s="10">
        <v>347.1505865772632</v>
      </c>
      <c r="BL427" s="10">
        <v>29749709.693826508</v>
      </c>
      <c r="BM427" s="10">
        <v>2680288.5872933306</v>
      </c>
      <c r="BN427" s="10">
        <v>3793798.3621121268</v>
      </c>
      <c r="BO427" s="10">
        <v>569210.36848185421</v>
      </c>
      <c r="BP427" s="10">
        <v>93481490.995858952</v>
      </c>
      <c r="BQ427" s="10">
        <v>102804.92907719871</v>
      </c>
      <c r="BR427" s="10">
        <v>159920.86527140375</v>
      </c>
      <c r="BS427" s="10">
        <v>548452.09987281647</v>
      </c>
      <c r="BT427" s="10">
        <v>20903.727569460691</v>
      </c>
      <c r="BU427" s="20"/>
    </row>
    <row r="428" spans="2:73" x14ac:dyDescent="0.2">
      <c r="B428" s="7" t="s">
        <v>60</v>
      </c>
      <c r="C428" s="11">
        <v>1</v>
      </c>
      <c r="D428" s="19"/>
      <c r="E428" s="8">
        <f t="shared" si="39"/>
        <v>-310433.40603469295</v>
      </c>
      <c r="F428" s="8">
        <f t="shared" si="39"/>
        <v>-0.14310318036548941</v>
      </c>
      <c r="G428" s="8">
        <f t="shared" si="39"/>
        <v>-5.6553603825249335E-5</v>
      </c>
      <c r="H428" s="8">
        <f t="shared" si="38"/>
        <v>198.54831132099753</v>
      </c>
      <c r="I428" s="8">
        <f t="shared" si="38"/>
        <v>52754.04320072128</v>
      </c>
      <c r="J428" s="8">
        <f t="shared" si="38"/>
        <v>2.3170814956207722E-2</v>
      </c>
      <c r="K428" s="8">
        <f t="shared" si="38"/>
        <v>12743.725896966622</v>
      </c>
      <c r="L428" s="8">
        <f t="shared" si="38"/>
        <v>55.794285754389534</v>
      </c>
      <c r="M428" s="8">
        <f t="shared" si="38"/>
        <v>-0.39897176137640145</v>
      </c>
      <c r="N428" s="8">
        <f t="shared" si="38"/>
        <v>58.214133145292465</v>
      </c>
      <c r="O428" s="8">
        <f t="shared" si="38"/>
        <v>-140.87950384716794</v>
      </c>
      <c r="P428" s="8">
        <f t="shared" si="38"/>
        <v>-92.983323810709635</v>
      </c>
      <c r="Q428" s="8">
        <f t="shared" si="38"/>
        <v>-2.4906022943168917</v>
      </c>
      <c r="R428" s="8">
        <f t="shared" si="38"/>
        <v>-1446791.2403272234</v>
      </c>
      <c r="S428" s="8">
        <f t="shared" si="38"/>
        <v>-20474.268788620873</v>
      </c>
      <c r="T428" s="8">
        <f t="shared" si="38"/>
        <v>-29379.689260733081</v>
      </c>
      <c r="U428" s="8">
        <f t="shared" si="38"/>
        <v>-2235.1104220622474</v>
      </c>
      <c r="V428" s="8">
        <f t="shared" si="41"/>
        <v>-811415.03529391624</v>
      </c>
      <c r="W428" s="8">
        <f t="shared" si="41"/>
        <v>-10054.876038338414</v>
      </c>
      <c r="X428" s="8">
        <f t="shared" si="41"/>
        <v>-2960.1798589474711</v>
      </c>
      <c r="Y428" s="8">
        <f t="shared" si="40"/>
        <v>12129.892221372698</v>
      </c>
      <c r="Z428" s="8">
        <f t="shared" si="37"/>
        <v>248.06723335663969</v>
      </c>
      <c r="AA428" s="20"/>
      <c r="AB428" s="8">
        <v>-337174.23002607224</v>
      </c>
      <c r="AC428" s="8">
        <v>1.3226024895760022</v>
      </c>
      <c r="AD428" s="8">
        <v>1.163720831502079E-3</v>
      </c>
      <c r="AE428" s="8">
        <v>8759.4773117477998</v>
      </c>
      <c r="AF428" s="8">
        <v>158038.87205067655</v>
      </c>
      <c r="AG428" s="8">
        <v>0.10712635448651256</v>
      </c>
      <c r="AH428" s="8">
        <v>22561.23901013302</v>
      </c>
      <c r="AI428" s="8">
        <v>503.00206433537818</v>
      </c>
      <c r="AJ428" s="8">
        <v>324.6289686658514</v>
      </c>
      <c r="AK428" s="8">
        <v>513.24395885552462</v>
      </c>
      <c r="AL428" s="8">
        <v>604.47822513450001</v>
      </c>
      <c r="AM428" s="8">
        <v>682.3640771780515</v>
      </c>
      <c r="AN428" s="8">
        <v>14.866927034546267</v>
      </c>
      <c r="AO428" s="8">
        <v>40694.244364102182</v>
      </c>
      <c r="AP428" s="8">
        <v>113540.1605760457</v>
      </c>
      <c r="AQ428" s="8">
        <v>160310.22884487323</v>
      </c>
      <c r="AR428" s="8">
        <v>26225.408002030472</v>
      </c>
      <c r="AS428" s="8">
        <v>3862659.5144990319</v>
      </c>
      <c r="AT428" s="8">
        <v>-4914.6295844784781</v>
      </c>
      <c r="AU428" s="8">
        <v>5035.8634046227144</v>
      </c>
      <c r="AV428" s="8">
        <v>39552.497215013507</v>
      </c>
      <c r="AW428" s="8">
        <v>1293.2536118296737</v>
      </c>
      <c r="AX428" s="20"/>
      <c r="AY428" s="8">
        <v>-26740.823991379308</v>
      </c>
      <c r="AZ428" s="8">
        <v>1.4657056699414917</v>
      </c>
      <c r="BA428" s="8">
        <v>1.2202744353273284E-3</v>
      </c>
      <c r="BB428" s="8">
        <v>8560.9290004268023</v>
      </c>
      <c r="BC428" s="8">
        <v>105284.82884995527</v>
      </c>
      <c r="BD428" s="8">
        <v>8.3955539530304837E-2</v>
      </c>
      <c r="BE428" s="8">
        <v>9817.5131131663984</v>
      </c>
      <c r="BF428" s="8">
        <v>447.20777858098864</v>
      </c>
      <c r="BG428" s="8">
        <v>325.0279404272278</v>
      </c>
      <c r="BH428" s="8">
        <v>455.02982571023216</v>
      </c>
      <c r="BI428" s="8">
        <v>745.35772898166795</v>
      </c>
      <c r="BJ428" s="8">
        <v>775.34740098876114</v>
      </c>
      <c r="BK428" s="8">
        <v>17.357529328863158</v>
      </c>
      <c r="BL428" s="8">
        <v>1487485.4846913256</v>
      </c>
      <c r="BM428" s="8">
        <v>134014.42936466658</v>
      </c>
      <c r="BN428" s="8">
        <v>189689.91810560631</v>
      </c>
      <c r="BO428" s="8">
        <v>28460.518424092719</v>
      </c>
      <c r="BP428" s="8">
        <v>4674074.5497929482</v>
      </c>
      <c r="BQ428" s="8">
        <v>5140.2464538599361</v>
      </c>
      <c r="BR428" s="8">
        <v>7996.0432635701854</v>
      </c>
      <c r="BS428" s="8">
        <v>27422.604993640809</v>
      </c>
      <c r="BT428" s="8">
        <v>1045.186378473034</v>
      </c>
      <c r="BU428" s="20"/>
    </row>
    <row r="429" spans="2:73" x14ac:dyDescent="0.2">
      <c r="B429" s="4" t="s">
        <v>60</v>
      </c>
      <c r="C429" s="12">
        <v>2</v>
      </c>
      <c r="D429" s="19"/>
      <c r="E429" s="9">
        <f t="shared" si="39"/>
        <v>-109864.25015648582</v>
      </c>
      <c r="F429" s="9">
        <f t="shared" si="39"/>
        <v>0.23322672592805604</v>
      </c>
      <c r="G429" s="9">
        <f t="shared" si="39"/>
        <v>5.8435292920753579E-4</v>
      </c>
      <c r="H429" s="9">
        <f t="shared" si="38"/>
        <v>6501.7162095822896</v>
      </c>
      <c r="I429" s="9">
        <f t="shared" si="38"/>
        <v>193339.85138744724</v>
      </c>
      <c r="J429" s="9">
        <f t="shared" si="38"/>
        <v>8.2139832995418133E-2</v>
      </c>
      <c r="K429" s="9">
        <f t="shared" si="38"/>
        <v>25890.158773751667</v>
      </c>
      <c r="L429" s="9">
        <f t="shared" si="38"/>
        <v>346.04867006679308</v>
      </c>
      <c r="M429" s="9">
        <f t="shared" si="38"/>
        <v>283.09679893425869</v>
      </c>
      <c r="N429" s="9">
        <f t="shared" si="38"/>
        <v>359.87729801259945</v>
      </c>
      <c r="O429" s="9">
        <f t="shared" si="38"/>
        <v>360.21922104668761</v>
      </c>
      <c r="P429" s="9">
        <f t="shared" si="38"/>
        <v>-22.854637444904029</v>
      </c>
      <c r="Q429" s="9">
        <f t="shared" si="38"/>
        <v>3.0292440446066422</v>
      </c>
      <c r="R429" s="9">
        <f t="shared" si="38"/>
        <v>-190050.68392439466</v>
      </c>
      <c r="S429" s="9">
        <f t="shared" si="38"/>
        <v>-14988.039927039208</v>
      </c>
      <c r="T429" s="9">
        <f t="shared" si="38"/>
        <v>-21512.655606862565</v>
      </c>
      <c r="U429" s="9">
        <f t="shared" si="38"/>
        <v>8630.2835393762216</v>
      </c>
      <c r="V429" s="9">
        <f t="shared" si="41"/>
        <v>-684627.15156674385</v>
      </c>
      <c r="W429" s="9">
        <f t="shared" si="41"/>
        <v>-7568.1825069666756</v>
      </c>
      <c r="X429" s="9">
        <f t="shared" si="41"/>
        <v>-2656.016545274786</v>
      </c>
      <c r="Y429" s="9">
        <f t="shared" si="40"/>
        <v>43873.449298936524</v>
      </c>
      <c r="Z429" s="9">
        <f t="shared" si="37"/>
        <v>1289.5506581583177</v>
      </c>
      <c r="AA429" s="20"/>
      <c r="AB429" s="9">
        <v>-163345.89813924444</v>
      </c>
      <c r="AC429" s="9">
        <v>3.1646380658110393</v>
      </c>
      <c r="AD429" s="9">
        <v>3.0249017998621925E-3</v>
      </c>
      <c r="AE429" s="9">
        <v>23623.574210435894</v>
      </c>
      <c r="AF429" s="9">
        <v>403909.50908735779</v>
      </c>
      <c r="AG429" s="9">
        <v>0.25005091205602781</v>
      </c>
      <c r="AH429" s="9">
        <v>45525.185000084464</v>
      </c>
      <c r="AI429" s="9">
        <v>1240.4642272287704</v>
      </c>
      <c r="AJ429" s="9">
        <v>933.15267978871429</v>
      </c>
      <c r="AK429" s="9">
        <v>1269.9369494330638</v>
      </c>
      <c r="AL429" s="9">
        <v>1850.9346790100235</v>
      </c>
      <c r="AM429" s="9">
        <v>1527.8401645326182</v>
      </c>
      <c r="AN429" s="9">
        <v>37.744302702332959</v>
      </c>
      <c r="AO429" s="9">
        <v>2784920.2854582565</v>
      </c>
      <c r="AP429" s="9">
        <v>253040.81880229394</v>
      </c>
      <c r="AQ429" s="9">
        <v>357867.18060435005</v>
      </c>
      <c r="AR429" s="9">
        <v>65551.32038756166</v>
      </c>
      <c r="AS429" s="9">
        <v>8663521.9480191525</v>
      </c>
      <c r="AT429" s="9">
        <v>2712.3104007531965</v>
      </c>
      <c r="AU429" s="9">
        <v>13336.069981865585</v>
      </c>
      <c r="AV429" s="9">
        <v>98718.659286218142</v>
      </c>
      <c r="AW429" s="9">
        <v>3379.9234151043856</v>
      </c>
      <c r="AX429" s="20"/>
      <c r="AY429" s="9">
        <v>-53481.647982758615</v>
      </c>
      <c r="AZ429" s="9">
        <v>2.9314113398829833</v>
      </c>
      <c r="BA429" s="9">
        <v>2.4405488706546567E-3</v>
      </c>
      <c r="BB429" s="9">
        <v>17121.858000853605</v>
      </c>
      <c r="BC429" s="9">
        <v>210569.65769991055</v>
      </c>
      <c r="BD429" s="9">
        <v>0.16791107906060967</v>
      </c>
      <c r="BE429" s="9">
        <v>19635.026226332797</v>
      </c>
      <c r="BF429" s="9">
        <v>894.41555716197729</v>
      </c>
      <c r="BG429" s="9">
        <v>650.05588085445561</v>
      </c>
      <c r="BH429" s="9">
        <v>910.05965142046432</v>
      </c>
      <c r="BI429" s="9">
        <v>1490.7154579633359</v>
      </c>
      <c r="BJ429" s="9">
        <v>1550.6948019775223</v>
      </c>
      <c r="BK429" s="9">
        <v>34.715058657726317</v>
      </c>
      <c r="BL429" s="9">
        <v>2974970.9693826512</v>
      </c>
      <c r="BM429" s="9">
        <v>268028.85872933315</v>
      </c>
      <c r="BN429" s="9">
        <v>379379.83621121262</v>
      </c>
      <c r="BO429" s="9">
        <v>56921.036848185438</v>
      </c>
      <c r="BP429" s="9">
        <v>9348149.0995858964</v>
      </c>
      <c r="BQ429" s="9">
        <v>10280.492907719872</v>
      </c>
      <c r="BR429" s="9">
        <v>15992.086527140371</v>
      </c>
      <c r="BS429" s="9">
        <v>54845.209987281618</v>
      </c>
      <c r="BT429" s="9">
        <v>2090.372756946068</v>
      </c>
      <c r="BU429" s="20"/>
    </row>
    <row r="430" spans="2:73" x14ac:dyDescent="0.2">
      <c r="B430" s="4" t="s">
        <v>60</v>
      </c>
      <c r="C430" s="12">
        <v>3</v>
      </c>
      <c r="D430" s="19"/>
      <c r="E430" s="9">
        <f t="shared" si="39"/>
        <v>125000.37967560414</v>
      </c>
      <c r="F430" s="9">
        <f t="shared" si="39"/>
        <v>0.609577617562584</v>
      </c>
      <c r="G430" s="9">
        <f t="shared" si="39"/>
        <v>1.2252888693823037E-3</v>
      </c>
      <c r="H430" s="9">
        <f t="shared" si="38"/>
        <v>12805.119600903414</v>
      </c>
      <c r="I430" s="9">
        <f t="shared" si="38"/>
        <v>333929.1311881704</v>
      </c>
      <c r="J430" s="9">
        <f t="shared" si="38"/>
        <v>0.14111031395162704</v>
      </c>
      <c r="K430" s="9">
        <f t="shared" si="38"/>
        <v>39036.60111071846</v>
      </c>
      <c r="L430" s="9">
        <f t="shared" si="38"/>
        <v>636.3133358211885</v>
      </c>
      <c r="M430" s="9">
        <f t="shared" si="38"/>
        <v>566.60391317288668</v>
      </c>
      <c r="N430" s="9">
        <f t="shared" si="38"/>
        <v>661.55109915789831</v>
      </c>
      <c r="O430" s="9">
        <f t="shared" si="38"/>
        <v>861.34597519953149</v>
      </c>
      <c r="P430" s="9">
        <f t="shared" si="38"/>
        <v>47.280658744391985</v>
      </c>
      <c r="Q430" s="9">
        <f t="shared" si="38"/>
        <v>8.5494399502899512</v>
      </c>
      <c r="R430" s="9">
        <f t="shared" si="38"/>
        <v>1066816.4117484074</v>
      </c>
      <c r="S430" s="9">
        <f t="shared" si="38"/>
        <v>-9500.7311156590586</v>
      </c>
      <c r="T430" s="9">
        <f t="shared" si="38"/>
        <v>-13644.07326759398</v>
      </c>
      <c r="U430" s="9">
        <f t="shared" si="38"/>
        <v>19496.141317314337</v>
      </c>
      <c r="V430" s="9">
        <f t="shared" si="41"/>
        <v>-557799.73486062512</v>
      </c>
      <c r="W430" s="9">
        <f t="shared" si="41"/>
        <v>-5080.9050653050272</v>
      </c>
      <c r="X430" s="9">
        <f t="shared" si="41"/>
        <v>-2351.7383842221934</v>
      </c>
      <c r="Y430" s="9">
        <f t="shared" si="40"/>
        <v>75617.767520309702</v>
      </c>
      <c r="Z430" s="9">
        <f t="shared" si="37"/>
        <v>2331.0642915149733</v>
      </c>
      <c r="AA430" s="20"/>
      <c r="AB430" s="9">
        <v>44777.907701466203</v>
      </c>
      <c r="AC430" s="9">
        <v>5.0066946273870565</v>
      </c>
      <c r="AD430" s="9">
        <v>4.8861121753642871E-3</v>
      </c>
      <c r="AE430" s="9">
        <v>38487.90660218383</v>
      </c>
      <c r="AF430" s="9">
        <v>649783.61773803644</v>
      </c>
      <c r="AG430" s="9">
        <v>0.39297693254254151</v>
      </c>
      <c r="AH430" s="9">
        <v>68489.140450217674</v>
      </c>
      <c r="AI430" s="9">
        <v>1977.9366715641547</v>
      </c>
      <c r="AJ430" s="9">
        <v>1541.6877344545703</v>
      </c>
      <c r="AK430" s="9">
        <v>2026.6405762885947</v>
      </c>
      <c r="AL430" s="9">
        <v>3097.4191621445348</v>
      </c>
      <c r="AM430" s="9">
        <v>2373.3228617106765</v>
      </c>
      <c r="AN430" s="9">
        <v>60.622027936879412</v>
      </c>
      <c r="AO430" s="9">
        <v>5529272.8658223823</v>
      </c>
      <c r="AP430" s="9">
        <v>392542.55697834073</v>
      </c>
      <c r="AQ430" s="9">
        <v>555425.6810492248</v>
      </c>
      <c r="AR430" s="9">
        <v>104877.69658959247</v>
      </c>
      <c r="AS430" s="9">
        <v>13464423.914518222</v>
      </c>
      <c r="AT430" s="9">
        <v>10339.834296274783</v>
      </c>
      <c r="AU430" s="9">
        <v>21636.391406488365</v>
      </c>
      <c r="AV430" s="9">
        <v>157885.58250123216</v>
      </c>
      <c r="AW430" s="9">
        <v>5466.6234269340766</v>
      </c>
      <c r="AX430" s="20"/>
      <c r="AY430" s="9">
        <v>-80222.471974137938</v>
      </c>
      <c r="AZ430" s="9">
        <v>4.3971170098244725</v>
      </c>
      <c r="BA430" s="9">
        <v>3.6608233059819834E-3</v>
      </c>
      <c r="BB430" s="9">
        <v>25682.787001280416</v>
      </c>
      <c r="BC430" s="9">
        <v>315854.48654986604</v>
      </c>
      <c r="BD430" s="9">
        <v>0.25186661859091447</v>
      </c>
      <c r="BE430" s="9">
        <v>29452.539339499217</v>
      </c>
      <c r="BF430" s="9">
        <v>1341.6233357429662</v>
      </c>
      <c r="BG430" s="9">
        <v>975.08382128168364</v>
      </c>
      <c r="BH430" s="9">
        <v>1365.0894771306964</v>
      </c>
      <c r="BI430" s="9">
        <v>2236.0731869450033</v>
      </c>
      <c r="BJ430" s="9">
        <v>2326.0422029662845</v>
      </c>
      <c r="BK430" s="9">
        <v>52.072587986589461</v>
      </c>
      <c r="BL430" s="9">
        <v>4462456.4540739749</v>
      </c>
      <c r="BM430" s="9">
        <v>402043.28809399978</v>
      </c>
      <c r="BN430" s="9">
        <v>569069.75431681878</v>
      </c>
      <c r="BO430" s="9">
        <v>85381.555272278129</v>
      </c>
      <c r="BP430" s="9">
        <v>14022223.649378847</v>
      </c>
      <c r="BQ430" s="9">
        <v>15420.73936157981</v>
      </c>
      <c r="BR430" s="9">
        <v>23988.129790710558</v>
      </c>
      <c r="BS430" s="9">
        <v>82267.814980922456</v>
      </c>
      <c r="BT430" s="9">
        <v>3135.5591354191033</v>
      </c>
      <c r="BU430" s="20"/>
    </row>
    <row r="431" spans="2:73" x14ac:dyDescent="0.2">
      <c r="B431" s="4" t="s">
        <v>60</v>
      </c>
      <c r="C431" s="12">
        <v>4</v>
      </c>
      <c r="D431" s="19"/>
      <c r="E431" s="9">
        <f t="shared" si="39"/>
        <v>325569.53555380891</v>
      </c>
      <c r="F431" s="9">
        <f t="shared" si="39"/>
        <v>0.98590752385610791</v>
      </c>
      <c r="G431" s="9">
        <f t="shared" si="39"/>
        <v>1.8661954024150702E-3</v>
      </c>
      <c r="H431" s="9">
        <f t="shared" si="38"/>
        <v>19108.287499164559</v>
      </c>
      <c r="I431" s="9">
        <f t="shared" si="38"/>
        <v>474514.93937489408</v>
      </c>
      <c r="J431" s="9">
        <f t="shared" si="38"/>
        <v>0.200079331990836</v>
      </c>
      <c r="K431" s="9">
        <f t="shared" si="38"/>
        <v>52183.033987503281</v>
      </c>
      <c r="L431" s="9">
        <f t="shared" si="38"/>
        <v>926.56772013358545</v>
      </c>
      <c r="M431" s="9">
        <f t="shared" si="38"/>
        <v>850.09968386851642</v>
      </c>
      <c r="N431" s="9">
        <f t="shared" si="38"/>
        <v>963.21426402519796</v>
      </c>
      <c r="O431" s="9">
        <f t="shared" si="38"/>
        <v>1362.4447000933737</v>
      </c>
      <c r="P431" s="9">
        <f t="shared" si="38"/>
        <v>117.40934511019123</v>
      </c>
      <c r="Q431" s="9">
        <f t="shared" si="38"/>
        <v>14.069286289213238</v>
      </c>
      <c r="R431" s="9">
        <f t="shared" si="38"/>
        <v>2323556.9681512071</v>
      </c>
      <c r="S431" s="9">
        <f t="shared" si="38"/>
        <v>-4014.5022540786304</v>
      </c>
      <c r="T431" s="9">
        <f t="shared" si="38"/>
        <v>-5777.0396137255011</v>
      </c>
      <c r="U431" s="9">
        <f t="shared" si="38"/>
        <v>30361.535278752417</v>
      </c>
      <c r="V431" s="9">
        <f t="shared" si="41"/>
        <v>-431011.85113349929</v>
      </c>
      <c r="W431" s="9">
        <f t="shared" si="41"/>
        <v>-2594.2115339333614</v>
      </c>
      <c r="X431" s="9">
        <f t="shared" si="41"/>
        <v>-2047.5750705495921</v>
      </c>
      <c r="Y431" s="9">
        <f t="shared" si="40"/>
        <v>107361.32459787297</v>
      </c>
      <c r="Z431" s="9">
        <f t="shared" si="37"/>
        <v>3372.5477163166333</v>
      </c>
      <c r="AA431" s="20"/>
      <c r="AB431" s="9">
        <v>218606.23958829165</v>
      </c>
      <c r="AC431" s="9">
        <v>6.8487302036220745</v>
      </c>
      <c r="AD431" s="9">
        <v>6.7472931437243837E-3</v>
      </c>
      <c r="AE431" s="9">
        <v>53352.003500871768</v>
      </c>
      <c r="AF431" s="9">
        <v>895654.25477471517</v>
      </c>
      <c r="AG431" s="9">
        <v>0.53590149011205535</v>
      </c>
      <c r="AH431" s="9">
        <v>91453.086440168874</v>
      </c>
      <c r="AI431" s="9">
        <v>2715.39883445754</v>
      </c>
      <c r="AJ431" s="9">
        <v>2150.2114455774276</v>
      </c>
      <c r="AK431" s="9">
        <v>2783.3335668661266</v>
      </c>
      <c r="AL431" s="9">
        <v>4343.8756160200455</v>
      </c>
      <c r="AM431" s="9">
        <v>3218.7989490652358</v>
      </c>
      <c r="AN431" s="9">
        <v>83.499403604665872</v>
      </c>
      <c r="AO431" s="9">
        <v>8273498.9069165094</v>
      </c>
      <c r="AP431" s="9">
        <v>532043.21520458767</v>
      </c>
      <c r="AQ431" s="9">
        <v>752982.63280869974</v>
      </c>
      <c r="AR431" s="9">
        <v>144203.60897512329</v>
      </c>
      <c r="AS431" s="9">
        <v>18265286.348038293</v>
      </c>
      <c r="AT431" s="9">
        <v>17966.774281506383</v>
      </c>
      <c r="AU431" s="9">
        <v>29936.59798373115</v>
      </c>
      <c r="AV431" s="9">
        <v>217051.7445724362</v>
      </c>
      <c r="AW431" s="9">
        <v>7553.2932302087693</v>
      </c>
      <c r="AX431" s="20"/>
      <c r="AY431" s="9">
        <v>-106963.29596551723</v>
      </c>
      <c r="AZ431" s="9">
        <v>5.8628226797659666</v>
      </c>
      <c r="BA431" s="9">
        <v>4.8810977413093135E-3</v>
      </c>
      <c r="BB431" s="9">
        <v>34243.716001707209</v>
      </c>
      <c r="BC431" s="9">
        <v>421139.31539982109</v>
      </c>
      <c r="BD431" s="9">
        <v>0.33582215812121935</v>
      </c>
      <c r="BE431" s="9">
        <v>39270.052452665594</v>
      </c>
      <c r="BF431" s="9">
        <v>1788.8311143239546</v>
      </c>
      <c r="BG431" s="9">
        <v>1300.1117617089112</v>
      </c>
      <c r="BH431" s="9">
        <v>1820.1193028409286</v>
      </c>
      <c r="BI431" s="9">
        <v>2981.4309159266718</v>
      </c>
      <c r="BJ431" s="9">
        <v>3101.3896039550445</v>
      </c>
      <c r="BK431" s="9">
        <v>69.430117315452634</v>
      </c>
      <c r="BL431" s="9">
        <v>5949941.9387653023</v>
      </c>
      <c r="BM431" s="9">
        <v>536057.7174586663</v>
      </c>
      <c r="BN431" s="9">
        <v>758759.67242242524</v>
      </c>
      <c r="BO431" s="9">
        <v>113842.07369637088</v>
      </c>
      <c r="BP431" s="9">
        <v>18696298.199171793</v>
      </c>
      <c r="BQ431" s="9">
        <v>20560.985815439744</v>
      </c>
      <c r="BR431" s="9">
        <v>31984.173054280742</v>
      </c>
      <c r="BS431" s="9">
        <v>109690.41997456324</v>
      </c>
      <c r="BT431" s="9">
        <v>4180.7455138921359</v>
      </c>
      <c r="BU431" s="20"/>
    </row>
    <row r="432" spans="2:73" x14ac:dyDescent="0.2">
      <c r="B432" s="4" t="s">
        <v>60</v>
      </c>
      <c r="C432" s="12">
        <v>5</v>
      </c>
      <c r="D432" s="19"/>
      <c r="E432" s="9">
        <f t="shared" si="39"/>
        <v>594729.63933978532</v>
      </c>
      <c r="F432" s="9">
        <f t="shared" si="39"/>
        <v>1.3747268219906372</v>
      </c>
      <c r="G432" s="9">
        <f t="shared" si="39"/>
        <v>2.5207996805898438E-3</v>
      </c>
      <c r="H432" s="9">
        <f t="shared" si="38"/>
        <v>25586.065125485729</v>
      </c>
      <c r="I432" s="9">
        <f t="shared" si="38"/>
        <v>617404.58875061851</v>
      </c>
      <c r="J432" s="9">
        <f t="shared" si="38"/>
        <v>0.2598674786970453</v>
      </c>
      <c r="K432" s="9">
        <f t="shared" si="38"/>
        <v>65356.165424470179</v>
      </c>
      <c r="L432" s="9">
        <f t="shared" si="38"/>
        <v>1220.4375783879832</v>
      </c>
      <c r="M432" s="9">
        <f t="shared" si="38"/>
        <v>1140.7362013571471</v>
      </c>
      <c r="N432" s="9">
        <f t="shared" si="38"/>
        <v>1268.7298286705</v>
      </c>
      <c r="O432" s="9">
        <f t="shared" si="38"/>
        <v>1873.749088996221</v>
      </c>
      <c r="P432" s="9">
        <f t="shared" si="38"/>
        <v>191.40991004948819</v>
      </c>
      <c r="Q432" s="9">
        <f t="shared" si="38"/>
        <v>19.716915069896586</v>
      </c>
      <c r="R432" s="9">
        <f t="shared" si="38"/>
        <v>3602033.1808240162</v>
      </c>
      <c r="S432" s="9">
        <f t="shared" si="38"/>
        <v>2018.1292573021492</v>
      </c>
      <c r="T432" s="9">
        <f t="shared" si="38"/>
        <v>2875.8631755436072</v>
      </c>
      <c r="U432" s="9">
        <f t="shared" si="38"/>
        <v>41705.472831690626</v>
      </c>
      <c r="V432" s="9">
        <f t="shared" si="41"/>
        <v>-285736.57542736083</v>
      </c>
      <c r="W432" s="9">
        <f t="shared" si="41"/>
        <v>1.0593677283141005</v>
      </c>
      <c r="X432" s="9">
        <f t="shared" si="41"/>
        <v>-1622.3581069969805</v>
      </c>
      <c r="Y432" s="9">
        <f t="shared" si="40"/>
        <v>139654.58654424627</v>
      </c>
      <c r="Z432" s="9">
        <f t="shared" si="37"/>
        <v>4437.720762173295</v>
      </c>
      <c r="AA432" s="20"/>
      <c r="AB432" s="9">
        <v>461025.51938288868</v>
      </c>
      <c r="AC432" s="9">
        <v>8.7032551716980979</v>
      </c>
      <c r="AD432" s="9">
        <v>8.6221718572264822E-3</v>
      </c>
      <c r="AE432" s="9">
        <v>68390.71012761975</v>
      </c>
      <c r="AF432" s="9">
        <v>1143828.7330003947</v>
      </c>
      <c r="AG432" s="9">
        <v>0.67964517634856947</v>
      </c>
      <c r="AH432" s="9">
        <v>114443.73099030217</v>
      </c>
      <c r="AI432" s="9">
        <v>3456.4764712929264</v>
      </c>
      <c r="AJ432" s="9">
        <v>2765.8759034932859</v>
      </c>
      <c r="AK432" s="9">
        <v>3543.8789572216601</v>
      </c>
      <c r="AL432" s="9">
        <v>5600.5377339045599</v>
      </c>
      <c r="AM432" s="9">
        <v>4068.1469149932955</v>
      </c>
      <c r="AN432" s="9">
        <v>106.50456171421239</v>
      </c>
      <c r="AO432" s="9">
        <v>11039460.604280643</v>
      </c>
      <c r="AP432" s="9">
        <v>672090.27608063479</v>
      </c>
      <c r="AQ432" s="9">
        <v>951325.4537035753</v>
      </c>
      <c r="AR432" s="9">
        <v>184008.06495215418</v>
      </c>
      <c r="AS432" s="9">
        <v>23084636.173537377</v>
      </c>
      <c r="AT432" s="9">
        <v>25702.291637027993</v>
      </c>
      <c r="AU432" s="9">
        <v>38357.858210853956</v>
      </c>
      <c r="AV432" s="9">
        <v>276767.61151245038</v>
      </c>
      <c r="AW432" s="9">
        <v>9663.6526545384677</v>
      </c>
      <c r="AX432" s="20"/>
      <c r="AY432" s="9">
        <v>-133704.11995689667</v>
      </c>
      <c r="AZ432" s="9">
        <v>7.3285283497074607</v>
      </c>
      <c r="BA432" s="9">
        <v>6.1013721766366383E-3</v>
      </c>
      <c r="BB432" s="9">
        <v>42804.645002134021</v>
      </c>
      <c r="BC432" s="9">
        <v>526424.14424977615</v>
      </c>
      <c r="BD432" s="9">
        <v>0.41977769765152417</v>
      </c>
      <c r="BE432" s="9">
        <v>49087.565565831988</v>
      </c>
      <c r="BF432" s="9">
        <v>2236.0388929049432</v>
      </c>
      <c r="BG432" s="9">
        <v>1625.1397021361388</v>
      </c>
      <c r="BH432" s="9">
        <v>2275.1491285511602</v>
      </c>
      <c r="BI432" s="9">
        <v>3726.7886449083389</v>
      </c>
      <c r="BJ432" s="9">
        <v>3876.7370049438073</v>
      </c>
      <c r="BK432" s="9">
        <v>86.787646644315799</v>
      </c>
      <c r="BL432" s="9">
        <v>7437427.4234566269</v>
      </c>
      <c r="BM432" s="9">
        <v>670072.14682333264</v>
      </c>
      <c r="BN432" s="9">
        <v>948449.59052803169</v>
      </c>
      <c r="BO432" s="9">
        <v>142302.59212046355</v>
      </c>
      <c r="BP432" s="9">
        <v>23370372.748964738</v>
      </c>
      <c r="BQ432" s="9">
        <v>25701.232269299679</v>
      </c>
      <c r="BR432" s="9">
        <v>39980.216317850936</v>
      </c>
      <c r="BS432" s="9">
        <v>137113.02496820412</v>
      </c>
      <c r="BT432" s="9">
        <v>5225.9318923651726</v>
      </c>
      <c r="BU432" s="20"/>
    </row>
    <row r="433" spans="2:73" x14ac:dyDescent="0.2">
      <c r="B433" s="4" t="s">
        <v>60</v>
      </c>
      <c r="C433" s="12">
        <v>6</v>
      </c>
      <c r="D433" s="19"/>
      <c r="E433" s="9">
        <f t="shared" si="39"/>
        <v>795298.79521798971</v>
      </c>
      <c r="F433" s="9">
        <f t="shared" si="39"/>
        <v>1.7510567282841709</v>
      </c>
      <c r="G433" s="9">
        <f t="shared" si="39"/>
        <v>3.1617062136226094E-3</v>
      </c>
      <c r="H433" s="9">
        <f t="shared" si="38"/>
        <v>31889.233023746834</v>
      </c>
      <c r="I433" s="9">
        <f t="shared" si="38"/>
        <v>757990.3969373412</v>
      </c>
      <c r="J433" s="9">
        <f t="shared" si="38"/>
        <v>0.31883649673625447</v>
      </c>
      <c r="K433" s="9">
        <f t="shared" si="38"/>
        <v>78502.59830125497</v>
      </c>
      <c r="L433" s="9">
        <f t="shared" si="38"/>
        <v>1510.6919627003786</v>
      </c>
      <c r="M433" s="9">
        <f t="shared" si="38"/>
        <v>1424.2319720527748</v>
      </c>
      <c r="N433" s="9">
        <f t="shared" si="38"/>
        <v>1570.3929935377978</v>
      </c>
      <c r="O433" s="9">
        <f t="shared" si="38"/>
        <v>2374.8478138900655</v>
      </c>
      <c r="P433" s="9">
        <f t="shared" si="38"/>
        <v>261.5385964152847</v>
      </c>
      <c r="Q433" s="9">
        <f t="shared" si="38"/>
        <v>25.23676140881993</v>
      </c>
      <c r="R433" s="9">
        <f t="shared" si="38"/>
        <v>4858773.7372268196</v>
      </c>
      <c r="S433" s="9">
        <f t="shared" si="38"/>
        <v>7504.3581188821699</v>
      </c>
      <c r="T433" s="9">
        <f t="shared" si="38"/>
        <v>10742.896829412552</v>
      </c>
      <c r="U433" s="9">
        <f t="shared" si="38"/>
        <v>52570.866793128749</v>
      </c>
      <c r="V433" s="9">
        <f t="shared" si="41"/>
        <v>-158948.69170024246</v>
      </c>
      <c r="W433" s="9">
        <f t="shared" si="41"/>
        <v>2487.7528990999635</v>
      </c>
      <c r="X433" s="9">
        <f t="shared" si="41"/>
        <v>-1318.1947933243791</v>
      </c>
      <c r="Y433" s="9">
        <f t="shared" si="40"/>
        <v>171398.14362180958</v>
      </c>
      <c r="Z433" s="9">
        <f t="shared" si="37"/>
        <v>5479.204186974951</v>
      </c>
      <c r="AA433" s="20"/>
      <c r="AB433" s="9">
        <v>634853.85126971384</v>
      </c>
      <c r="AC433" s="9">
        <v>10.545290747933116</v>
      </c>
      <c r="AD433" s="9">
        <v>1.0483352825586576E-2</v>
      </c>
      <c r="AE433" s="9">
        <v>83254.807026307666</v>
      </c>
      <c r="AF433" s="9">
        <v>1389699.3700370733</v>
      </c>
      <c r="AG433" s="9">
        <v>0.82256973391808341</v>
      </c>
      <c r="AH433" s="9">
        <v>137407.6769802534</v>
      </c>
      <c r="AI433" s="9">
        <v>4193.938634186311</v>
      </c>
      <c r="AJ433" s="9">
        <v>3374.3996146161421</v>
      </c>
      <c r="AK433" s="9">
        <v>4300.5719477991906</v>
      </c>
      <c r="AL433" s="9">
        <v>6846.994187780072</v>
      </c>
      <c r="AM433" s="9">
        <v>4913.6230023478538</v>
      </c>
      <c r="AN433" s="9">
        <v>129.38193738199885</v>
      </c>
      <c r="AO433" s="9">
        <v>13783686.645374769</v>
      </c>
      <c r="AP433" s="9">
        <v>811590.93430688174</v>
      </c>
      <c r="AQ433" s="9">
        <v>1148882.4054630501</v>
      </c>
      <c r="AR433" s="9">
        <v>223333.97733768501</v>
      </c>
      <c r="AS433" s="9">
        <v>27885498.607057452</v>
      </c>
      <c r="AT433" s="9">
        <v>33329.231622259584</v>
      </c>
      <c r="AU433" s="9">
        <v>46658.064788096737</v>
      </c>
      <c r="AV433" s="9">
        <v>335933.77358365449</v>
      </c>
      <c r="AW433" s="9">
        <v>11750.322457813158</v>
      </c>
      <c r="AX433" s="20"/>
      <c r="AY433" s="9">
        <v>-160444.94394827588</v>
      </c>
      <c r="AZ433" s="9">
        <v>8.794234019648945</v>
      </c>
      <c r="BA433" s="9">
        <v>7.3216466119639667E-3</v>
      </c>
      <c r="BB433" s="9">
        <v>51365.574002560832</v>
      </c>
      <c r="BC433" s="9">
        <v>631708.97309973207</v>
      </c>
      <c r="BD433" s="9">
        <v>0.50373323718182894</v>
      </c>
      <c r="BE433" s="9">
        <v>58905.078678998434</v>
      </c>
      <c r="BF433" s="9">
        <v>2683.2466714859324</v>
      </c>
      <c r="BG433" s="9">
        <v>1950.1676425633673</v>
      </c>
      <c r="BH433" s="9">
        <v>2730.1789542613928</v>
      </c>
      <c r="BI433" s="9">
        <v>4472.1463738900065</v>
      </c>
      <c r="BJ433" s="9">
        <v>4652.0844059325691</v>
      </c>
      <c r="BK433" s="9">
        <v>104.14517597317892</v>
      </c>
      <c r="BL433" s="9">
        <v>8924912.9081479497</v>
      </c>
      <c r="BM433" s="9">
        <v>804086.57618799957</v>
      </c>
      <c r="BN433" s="9">
        <v>1138139.5086336376</v>
      </c>
      <c r="BO433" s="9">
        <v>170763.11054455626</v>
      </c>
      <c r="BP433" s="9">
        <v>28044447.298757695</v>
      </c>
      <c r="BQ433" s="9">
        <v>30841.47872315962</v>
      </c>
      <c r="BR433" s="9">
        <v>47976.259581421116</v>
      </c>
      <c r="BS433" s="9">
        <v>164535.62996184491</v>
      </c>
      <c r="BT433" s="9">
        <v>6271.1182708382066</v>
      </c>
      <c r="BU433" s="20"/>
    </row>
    <row r="434" spans="2:73" x14ac:dyDescent="0.2">
      <c r="B434" s="4" t="s">
        <v>60</v>
      </c>
      <c r="C434" s="12">
        <v>7</v>
      </c>
      <c r="D434" s="19"/>
      <c r="E434" s="9">
        <f t="shared" si="39"/>
        <v>1030163.4250500795</v>
      </c>
      <c r="F434" s="9">
        <f t="shared" si="39"/>
        <v>2.127407619918694</v>
      </c>
      <c r="G434" s="9">
        <f t="shared" si="39"/>
        <v>3.8026421537973761E-3</v>
      </c>
      <c r="H434" s="9">
        <f t="shared" si="38"/>
        <v>38192.636415067944</v>
      </c>
      <c r="I434" s="9">
        <f t="shared" si="38"/>
        <v>898579.67673806462</v>
      </c>
      <c r="J434" s="9">
        <f t="shared" si="38"/>
        <v>0.37780697769246341</v>
      </c>
      <c r="K434" s="9">
        <f t="shared" si="38"/>
        <v>91649.040638221777</v>
      </c>
      <c r="L434" s="9">
        <f t="shared" si="38"/>
        <v>1800.9566284547759</v>
      </c>
      <c r="M434" s="9">
        <f t="shared" si="38"/>
        <v>1707.7390862914035</v>
      </c>
      <c r="N434" s="9">
        <f t="shared" si="38"/>
        <v>1872.0667946830963</v>
      </c>
      <c r="O434" s="9">
        <f t="shared" si="38"/>
        <v>2875.974568042906</v>
      </c>
      <c r="P434" s="9">
        <f t="shared" si="38"/>
        <v>331.67389260457912</v>
      </c>
      <c r="Q434" s="9">
        <f t="shared" si="38"/>
        <v>30.756957314503211</v>
      </c>
      <c r="R434" s="9">
        <f t="shared" si="38"/>
        <v>6115640.8328996133</v>
      </c>
      <c r="S434" s="9">
        <f t="shared" si="38"/>
        <v>12991.666930262116</v>
      </c>
      <c r="T434" s="9">
        <f t="shared" si="38"/>
        <v>18611.479168680962</v>
      </c>
      <c r="U434" s="9">
        <f t="shared" si="38"/>
        <v>63436.724571066763</v>
      </c>
      <c r="V434" s="9">
        <f t="shared" si="41"/>
        <v>-32121.274994120002</v>
      </c>
      <c r="W434" s="9">
        <f t="shared" si="41"/>
        <v>4975.0303407615938</v>
      </c>
      <c r="X434" s="9">
        <f t="shared" si="41"/>
        <v>-1013.916632271772</v>
      </c>
      <c r="Y434" s="9">
        <f t="shared" si="40"/>
        <v>203142.46184318268</v>
      </c>
      <c r="Z434" s="9">
        <f t="shared" si="37"/>
        <v>6520.7178203316089</v>
      </c>
      <c r="AA434" s="20"/>
      <c r="AB434" s="9">
        <v>842977.65711042425</v>
      </c>
      <c r="AC434" s="9">
        <v>12.387347309509135</v>
      </c>
      <c r="AD434" s="9">
        <v>1.2344563201088671E-2</v>
      </c>
      <c r="AE434" s="9">
        <v>98119.139418055594</v>
      </c>
      <c r="AF434" s="9">
        <v>1635573.4786877516</v>
      </c>
      <c r="AG434" s="9">
        <v>0.96549575440459712</v>
      </c>
      <c r="AH434" s="9">
        <v>160371.63243038658</v>
      </c>
      <c r="AI434" s="9">
        <v>4931.4110785216953</v>
      </c>
      <c r="AJ434" s="9">
        <v>3982.9346692819981</v>
      </c>
      <c r="AK434" s="9">
        <v>5057.2755746547218</v>
      </c>
      <c r="AL434" s="9">
        <v>8093.478670914581</v>
      </c>
      <c r="AM434" s="9">
        <v>5759.1056995259114</v>
      </c>
      <c r="AN434" s="9">
        <v>152.25966261654531</v>
      </c>
      <c r="AO434" s="9">
        <v>16528039.225738894</v>
      </c>
      <c r="AP434" s="9">
        <v>951092.67248292849</v>
      </c>
      <c r="AQ434" s="9">
        <v>1346440.905907925</v>
      </c>
      <c r="AR434" s="9">
        <v>262660.35353971581</v>
      </c>
      <c r="AS434" s="9">
        <v>32686400.573556524</v>
      </c>
      <c r="AT434" s="9">
        <v>40956.755517781166</v>
      </c>
      <c r="AU434" s="9">
        <v>54958.386212719539</v>
      </c>
      <c r="AV434" s="9">
        <v>395100.69679866848</v>
      </c>
      <c r="AW434" s="9">
        <v>13837.022469642849</v>
      </c>
      <c r="AX434" s="20"/>
      <c r="AY434" s="9">
        <v>-187185.7679396552</v>
      </c>
      <c r="AZ434" s="9">
        <v>10.259939689590441</v>
      </c>
      <c r="BA434" s="9">
        <v>8.5419210472912951E-3</v>
      </c>
      <c r="BB434" s="9">
        <v>59926.503002987651</v>
      </c>
      <c r="BC434" s="9">
        <v>736993.80194968695</v>
      </c>
      <c r="BD434" s="9">
        <v>0.58768877671213371</v>
      </c>
      <c r="BE434" s="9">
        <v>68722.591792164807</v>
      </c>
      <c r="BF434" s="9">
        <v>3130.4544500669194</v>
      </c>
      <c r="BG434" s="9">
        <v>2275.1955829905946</v>
      </c>
      <c r="BH434" s="9">
        <v>3185.2087799716255</v>
      </c>
      <c r="BI434" s="9">
        <v>5217.5041028716751</v>
      </c>
      <c r="BJ434" s="9">
        <v>5427.4318069213323</v>
      </c>
      <c r="BK434" s="9">
        <v>121.5027053020421</v>
      </c>
      <c r="BL434" s="9">
        <v>10412398.392839281</v>
      </c>
      <c r="BM434" s="9">
        <v>938101.00555266638</v>
      </c>
      <c r="BN434" s="9">
        <v>1327829.426739244</v>
      </c>
      <c r="BO434" s="9">
        <v>199223.62896864905</v>
      </c>
      <c r="BP434" s="9">
        <v>32718521.848550644</v>
      </c>
      <c r="BQ434" s="9">
        <v>35981.725177019573</v>
      </c>
      <c r="BR434" s="9">
        <v>55972.302844991311</v>
      </c>
      <c r="BS434" s="9">
        <v>191958.23495548579</v>
      </c>
      <c r="BT434" s="9">
        <v>7316.3046493112397</v>
      </c>
      <c r="BU434" s="20"/>
    </row>
    <row r="435" spans="2:73" x14ac:dyDescent="0.2">
      <c r="B435" s="4" t="s">
        <v>60</v>
      </c>
      <c r="C435" s="12">
        <v>8</v>
      </c>
      <c r="D435" s="19"/>
      <c r="E435" s="9">
        <f t="shared" si="39"/>
        <v>1230732.5809282842</v>
      </c>
      <c r="F435" s="9">
        <f t="shared" si="39"/>
        <v>2.5037375262122215</v>
      </c>
      <c r="G435" s="9">
        <f t="shared" si="39"/>
        <v>4.4435486868301417E-3</v>
      </c>
      <c r="H435" s="9">
        <f t="shared" si="38"/>
        <v>44495.80431332915</v>
      </c>
      <c r="I435" s="9">
        <f t="shared" ref="I435:U447" si="42">AF435-BC435</f>
        <v>1039165.4849247887</v>
      </c>
      <c r="J435" s="9">
        <f t="shared" si="42"/>
        <v>0.43677599573167247</v>
      </c>
      <c r="K435" s="9">
        <f t="shared" si="42"/>
        <v>104795.47351500666</v>
      </c>
      <c r="L435" s="9">
        <f t="shared" si="42"/>
        <v>2091.2110127671726</v>
      </c>
      <c r="M435" s="9">
        <f t="shared" si="42"/>
        <v>1991.2348569870346</v>
      </c>
      <c r="N435" s="9">
        <f t="shared" si="42"/>
        <v>2173.7299595503969</v>
      </c>
      <c r="O435" s="9">
        <f t="shared" si="42"/>
        <v>3377.0732929367505</v>
      </c>
      <c r="P435" s="9">
        <f t="shared" si="42"/>
        <v>401.80257897038337</v>
      </c>
      <c r="Q435" s="9">
        <f t="shared" si="42"/>
        <v>36.276803653426555</v>
      </c>
      <c r="R435" s="9">
        <f t="shared" si="42"/>
        <v>7372381.3893024214</v>
      </c>
      <c r="S435" s="9">
        <f t="shared" si="42"/>
        <v>18477.895791843301</v>
      </c>
      <c r="T435" s="9">
        <f t="shared" si="42"/>
        <v>26478.512822549557</v>
      </c>
      <c r="U435" s="9">
        <f t="shared" si="42"/>
        <v>74302.118532504886</v>
      </c>
      <c r="V435" s="9">
        <f t="shared" si="41"/>
        <v>94666.608733020723</v>
      </c>
      <c r="W435" s="9">
        <f t="shared" si="41"/>
        <v>7461.7238721333051</v>
      </c>
      <c r="X435" s="9">
        <f t="shared" si="41"/>
        <v>-709.75331859914149</v>
      </c>
      <c r="Y435" s="9">
        <f t="shared" si="40"/>
        <v>234886.01892074605</v>
      </c>
      <c r="Z435" s="9">
        <f t="shared" si="37"/>
        <v>7562.2012451332703</v>
      </c>
      <c r="AA435" s="20"/>
      <c r="AB435" s="9">
        <v>1016805.9889972499</v>
      </c>
      <c r="AC435" s="9">
        <v>14.229382885744155</v>
      </c>
      <c r="AD435" s="9">
        <v>1.4205744169448769E-2</v>
      </c>
      <c r="AE435" s="9">
        <v>112983.23631674357</v>
      </c>
      <c r="AF435" s="9">
        <v>1881444.1157244309</v>
      </c>
      <c r="AG435" s="9">
        <v>1.1084203119741112</v>
      </c>
      <c r="AH435" s="9">
        <v>183335.57842033784</v>
      </c>
      <c r="AI435" s="9">
        <v>5668.8732414150818</v>
      </c>
      <c r="AJ435" s="9">
        <v>4591.4583804048571</v>
      </c>
      <c r="AK435" s="9">
        <v>5813.9685652322542</v>
      </c>
      <c r="AL435" s="9">
        <v>9339.9351247900941</v>
      </c>
      <c r="AM435" s="9">
        <v>6604.5817868804725</v>
      </c>
      <c r="AN435" s="9">
        <v>175.13703828433182</v>
      </c>
      <c r="AO435" s="9">
        <v>19272265.266833026</v>
      </c>
      <c r="AP435" s="9">
        <v>1090593.3307091759</v>
      </c>
      <c r="AQ435" s="9">
        <v>1543997.8576674</v>
      </c>
      <c r="AR435" s="9">
        <v>301986.26592524664</v>
      </c>
      <c r="AS435" s="9">
        <v>37487263.007076606</v>
      </c>
      <c r="AT435" s="9">
        <v>48583.695503012794</v>
      </c>
      <c r="AU435" s="9">
        <v>63258.592789962342</v>
      </c>
      <c r="AV435" s="9">
        <v>454266.85886987252</v>
      </c>
      <c r="AW435" s="9">
        <v>15923.692272917542</v>
      </c>
      <c r="AX435" s="20"/>
      <c r="AY435" s="9">
        <v>-213926.59193103446</v>
      </c>
      <c r="AZ435" s="9">
        <v>11.725645359531933</v>
      </c>
      <c r="BA435" s="9">
        <v>9.7621954826186269E-3</v>
      </c>
      <c r="BB435" s="9">
        <v>68487.432003414418</v>
      </c>
      <c r="BC435" s="9">
        <v>842278.63079964218</v>
      </c>
      <c r="BD435" s="9">
        <v>0.6716443162424387</v>
      </c>
      <c r="BE435" s="9">
        <v>78540.104905331187</v>
      </c>
      <c r="BF435" s="9">
        <v>3577.6622286479092</v>
      </c>
      <c r="BG435" s="9">
        <v>2600.2235234178224</v>
      </c>
      <c r="BH435" s="9">
        <v>3640.2386056818573</v>
      </c>
      <c r="BI435" s="9">
        <v>5962.8618318533436</v>
      </c>
      <c r="BJ435" s="9">
        <v>6202.7792079100891</v>
      </c>
      <c r="BK435" s="9">
        <v>138.86023463090527</v>
      </c>
      <c r="BL435" s="9">
        <v>11899883.877530605</v>
      </c>
      <c r="BM435" s="9">
        <v>1072115.4349173326</v>
      </c>
      <c r="BN435" s="9">
        <v>1517519.3448448505</v>
      </c>
      <c r="BO435" s="9">
        <v>227684.14739274175</v>
      </c>
      <c r="BP435" s="9">
        <v>37392596.398343585</v>
      </c>
      <c r="BQ435" s="9">
        <v>41121.971630879489</v>
      </c>
      <c r="BR435" s="9">
        <v>63968.346108561484</v>
      </c>
      <c r="BS435" s="9">
        <v>219380.83994912647</v>
      </c>
      <c r="BT435" s="9">
        <v>8361.4910277842719</v>
      </c>
      <c r="BU435" s="20"/>
    </row>
    <row r="436" spans="2:73" x14ac:dyDescent="0.2">
      <c r="B436" s="4" t="s">
        <v>60</v>
      </c>
      <c r="C436" s="12">
        <v>9</v>
      </c>
      <c r="D436" s="19"/>
      <c r="E436" s="9">
        <f t="shared" si="39"/>
        <v>1465597.2107603769</v>
      </c>
      <c r="F436" s="9">
        <f t="shared" si="39"/>
        <v>2.880088417846757</v>
      </c>
      <c r="G436" s="9">
        <f t="shared" si="39"/>
        <v>5.08448462700491E-3</v>
      </c>
      <c r="H436" s="9">
        <f t="shared" si="39"/>
        <v>50799.20770465034</v>
      </c>
      <c r="I436" s="9">
        <f t="shared" si="42"/>
        <v>1179754.7647255133</v>
      </c>
      <c r="J436" s="9">
        <f t="shared" si="42"/>
        <v>0.4957464766878823</v>
      </c>
      <c r="K436" s="9">
        <f t="shared" si="42"/>
        <v>117941.91585197356</v>
      </c>
      <c r="L436" s="9">
        <f t="shared" si="42"/>
        <v>2381.4756785215714</v>
      </c>
      <c r="M436" s="9">
        <f t="shared" si="42"/>
        <v>2274.7419712256665</v>
      </c>
      <c r="N436" s="9">
        <f t="shared" si="42"/>
        <v>2475.4037606957004</v>
      </c>
      <c r="O436" s="9">
        <f t="shared" si="42"/>
        <v>3878.2000470895982</v>
      </c>
      <c r="P436" s="9">
        <f t="shared" si="42"/>
        <v>471.93787515967597</v>
      </c>
      <c r="Q436" s="9">
        <f t="shared" si="42"/>
        <v>41.796999559109935</v>
      </c>
      <c r="R436" s="9">
        <f t="shared" si="42"/>
        <v>8629248.4849752299</v>
      </c>
      <c r="S436" s="9">
        <f t="shared" si="42"/>
        <v>23965.204603223596</v>
      </c>
      <c r="T436" s="9">
        <f t="shared" si="42"/>
        <v>34347.095161817502</v>
      </c>
      <c r="U436" s="9">
        <f t="shared" si="42"/>
        <v>85167.976310443162</v>
      </c>
      <c r="V436" s="9">
        <f t="shared" si="41"/>
        <v>221494.02543915808</v>
      </c>
      <c r="W436" s="9">
        <f t="shared" si="41"/>
        <v>9949.0013137949572</v>
      </c>
      <c r="X436" s="9">
        <f t="shared" si="41"/>
        <v>-405.47515754653432</v>
      </c>
      <c r="Y436" s="9">
        <f t="shared" si="40"/>
        <v>266630.33714211953</v>
      </c>
      <c r="Z436" s="9">
        <f t="shared" si="37"/>
        <v>8603.71487848994</v>
      </c>
      <c r="AA436" s="20"/>
      <c r="AB436" s="9">
        <v>1224929.7948379628</v>
      </c>
      <c r="AC436" s="9">
        <v>16.071439447320188</v>
      </c>
      <c r="AD436" s="9">
        <v>1.6066954544950877E-2</v>
      </c>
      <c r="AE436" s="9">
        <v>127847.56870849164</v>
      </c>
      <c r="AF436" s="9">
        <v>2127318.2243751115</v>
      </c>
      <c r="AG436" s="9">
        <v>1.2513463324606262</v>
      </c>
      <c r="AH436" s="9">
        <v>206299.53387047123</v>
      </c>
      <c r="AI436" s="9">
        <v>6406.3456857504725</v>
      </c>
      <c r="AJ436" s="9">
        <v>5199.9934350707181</v>
      </c>
      <c r="AK436" s="9">
        <v>6570.6721920877926</v>
      </c>
      <c r="AL436" s="9">
        <v>10586.419607924614</v>
      </c>
      <c r="AM436" s="9">
        <v>7450.0644840585364</v>
      </c>
      <c r="AN436" s="9">
        <v>198.01476351887842</v>
      </c>
      <c r="AO436" s="9">
        <v>22016617.847197175</v>
      </c>
      <c r="AP436" s="9">
        <v>1230095.0688852235</v>
      </c>
      <c r="AQ436" s="9">
        <v>1741556.3581122765</v>
      </c>
      <c r="AR436" s="9">
        <v>341312.64212727774</v>
      </c>
      <c r="AS436" s="9">
        <v>42288164.973575704</v>
      </c>
      <c r="AT436" s="9">
        <v>56211.219398534435</v>
      </c>
      <c r="AU436" s="9">
        <v>71558.914214585166</v>
      </c>
      <c r="AV436" s="9">
        <v>513433.78208488715</v>
      </c>
      <c r="AW436" s="9">
        <v>18010.392284747253</v>
      </c>
      <c r="AX436" s="20"/>
      <c r="AY436" s="9">
        <v>-240667.41592241407</v>
      </c>
      <c r="AZ436" s="9">
        <v>13.191351029473431</v>
      </c>
      <c r="BA436" s="9">
        <v>1.0982469917945967E-2</v>
      </c>
      <c r="BB436" s="9">
        <v>77048.361003841303</v>
      </c>
      <c r="BC436" s="9">
        <v>947563.45964959823</v>
      </c>
      <c r="BD436" s="9">
        <v>0.75559985577274391</v>
      </c>
      <c r="BE436" s="9">
        <v>88357.618018497669</v>
      </c>
      <c r="BF436" s="9">
        <v>4024.8700072289012</v>
      </c>
      <c r="BG436" s="9">
        <v>2925.2514638450516</v>
      </c>
      <c r="BH436" s="9">
        <v>4095.2684313920922</v>
      </c>
      <c r="BI436" s="9">
        <v>6708.2195608350157</v>
      </c>
      <c r="BJ436" s="9">
        <v>6978.1266088988605</v>
      </c>
      <c r="BK436" s="9">
        <v>156.21776395976849</v>
      </c>
      <c r="BL436" s="9">
        <v>13387369.362221945</v>
      </c>
      <c r="BM436" s="9">
        <v>1206129.8642819999</v>
      </c>
      <c r="BN436" s="9">
        <v>1707209.262950459</v>
      </c>
      <c r="BO436" s="9">
        <v>256144.66581683457</v>
      </c>
      <c r="BP436" s="9">
        <v>42066670.948136546</v>
      </c>
      <c r="BQ436" s="9">
        <v>46262.218084739477</v>
      </c>
      <c r="BR436" s="9">
        <v>71964.3893721317</v>
      </c>
      <c r="BS436" s="9">
        <v>246803.44494276762</v>
      </c>
      <c r="BT436" s="9">
        <v>9406.6774062573131</v>
      </c>
      <c r="BU436" s="20"/>
    </row>
    <row r="437" spans="2:73" x14ac:dyDescent="0.2">
      <c r="B437" s="4" t="s">
        <v>60</v>
      </c>
      <c r="C437" s="12">
        <v>10</v>
      </c>
      <c r="D437" s="19"/>
      <c r="E437" s="9">
        <f t="shared" si="39"/>
        <v>1700461.8405924658</v>
      </c>
      <c r="F437" s="9">
        <f t="shared" si="39"/>
        <v>3.2688867306402685</v>
      </c>
      <c r="G437" s="9">
        <f t="shared" si="39"/>
        <v>5.7390594980376818E-3</v>
      </c>
      <c r="H437" s="9">
        <f t="shared" si="39"/>
        <v>57276.74983791144</v>
      </c>
      <c r="I437" s="9">
        <f t="shared" si="42"/>
        <v>1322640.9424872366</v>
      </c>
      <c r="J437" s="9">
        <f t="shared" si="42"/>
        <v>0.55553316047709</v>
      </c>
      <c r="K437" s="9">
        <f t="shared" si="42"/>
        <v>131115.0378287583</v>
      </c>
      <c r="L437" s="9">
        <f t="shared" si="42"/>
        <v>2675.3352553339646</v>
      </c>
      <c r="M437" s="9">
        <f t="shared" si="42"/>
        <v>2565.3671451712917</v>
      </c>
      <c r="N437" s="9">
        <f t="shared" si="42"/>
        <v>2780.9086890629978</v>
      </c>
      <c r="O437" s="9">
        <f t="shared" si="42"/>
        <v>4389.4764067334345</v>
      </c>
      <c r="P437" s="9">
        <f t="shared" si="42"/>
        <v>545.93183027547184</v>
      </c>
      <c r="Q437" s="9">
        <f t="shared" si="42"/>
        <v>47.444278773033091</v>
      </c>
      <c r="R437" s="9">
        <f t="shared" si="42"/>
        <v>9907598.1583780237</v>
      </c>
      <c r="S437" s="9">
        <f t="shared" si="42"/>
        <v>29996.756164803868</v>
      </c>
      <c r="T437" s="9">
        <f t="shared" si="42"/>
        <v>42998.449265685398</v>
      </c>
      <c r="U437" s="9">
        <f t="shared" si="42"/>
        <v>96511.450046881044</v>
      </c>
      <c r="V437" s="9">
        <f t="shared" si="41"/>
        <v>366729.76816623658</v>
      </c>
      <c r="W437" s="9">
        <f t="shared" si="41"/>
        <v>12543.688305166608</v>
      </c>
      <c r="X437" s="9">
        <f t="shared" si="41"/>
        <v>19.626958626016858</v>
      </c>
      <c r="Y437" s="9">
        <f t="shared" si="40"/>
        <v>298922.8379446824</v>
      </c>
      <c r="Z437" s="9">
        <f t="shared" si="37"/>
        <v>9668.8577157915861</v>
      </c>
      <c r="AA437" s="20"/>
      <c r="AB437" s="9">
        <v>1433053.6006786723</v>
      </c>
      <c r="AC437" s="9">
        <v>17.925943430055195</v>
      </c>
      <c r="AD437" s="9">
        <v>1.7941803851310965E-2</v>
      </c>
      <c r="AE437" s="9">
        <v>142886.03984217951</v>
      </c>
      <c r="AF437" s="9">
        <v>2375489.2309867893</v>
      </c>
      <c r="AG437" s="9">
        <v>1.3950885557801389</v>
      </c>
      <c r="AH437" s="9">
        <v>229290.16896042236</v>
      </c>
      <c r="AI437" s="9">
        <v>7147.4130411438528</v>
      </c>
      <c r="AJ437" s="9">
        <v>5815.6465494435715</v>
      </c>
      <c r="AK437" s="9">
        <v>7331.20694616532</v>
      </c>
      <c r="AL437" s="9">
        <v>11843.05369655012</v>
      </c>
      <c r="AM437" s="9">
        <v>8299.4058401630919</v>
      </c>
      <c r="AN437" s="9">
        <v>221.0195720616648</v>
      </c>
      <c r="AO437" s="9">
        <v>24782453.005291283</v>
      </c>
      <c r="AP437" s="9">
        <v>1370141.0498114699</v>
      </c>
      <c r="AQ437" s="9">
        <v>1939897.6303217507</v>
      </c>
      <c r="AR437" s="9">
        <v>381116.63428780838</v>
      </c>
      <c r="AS437" s="9">
        <v>47107475.26609575</v>
      </c>
      <c r="AT437" s="9">
        <v>63946.152843765987</v>
      </c>
      <c r="AU437" s="9">
        <v>79980.059594327919</v>
      </c>
      <c r="AV437" s="9">
        <v>573148.88788109075</v>
      </c>
      <c r="AW437" s="9">
        <v>20120.721500521933</v>
      </c>
      <c r="AX437" s="20"/>
      <c r="AY437" s="9">
        <v>-267408.2399137934</v>
      </c>
      <c r="AZ437" s="9">
        <v>14.657056699414927</v>
      </c>
      <c r="BA437" s="9">
        <v>1.2202744353273284E-2</v>
      </c>
      <c r="BB437" s="9">
        <v>85609.29000426807</v>
      </c>
      <c r="BC437" s="9">
        <v>1052848.2884995528</v>
      </c>
      <c r="BD437" s="9">
        <v>0.8395553953030489</v>
      </c>
      <c r="BE437" s="9">
        <v>98175.131131664064</v>
      </c>
      <c r="BF437" s="9">
        <v>4472.0777858098882</v>
      </c>
      <c r="BG437" s="9">
        <v>3250.2794042722799</v>
      </c>
      <c r="BH437" s="9">
        <v>4550.2982571023222</v>
      </c>
      <c r="BI437" s="9">
        <v>7453.5772898166852</v>
      </c>
      <c r="BJ437" s="9">
        <v>7753.47400988762</v>
      </c>
      <c r="BK437" s="9">
        <v>173.57529328863171</v>
      </c>
      <c r="BL437" s="9">
        <v>14874854.846913259</v>
      </c>
      <c r="BM437" s="9">
        <v>1340144.293646666</v>
      </c>
      <c r="BN437" s="9">
        <v>1896899.1810560653</v>
      </c>
      <c r="BO437" s="9">
        <v>284605.18424092734</v>
      </c>
      <c r="BP437" s="9">
        <v>46740745.497929513</v>
      </c>
      <c r="BQ437" s="9">
        <v>51402.464538599379</v>
      </c>
      <c r="BR437" s="9">
        <v>79960.432635701902</v>
      </c>
      <c r="BS437" s="9">
        <v>274226.04993640835</v>
      </c>
      <c r="BT437" s="9">
        <v>10451.863784730347</v>
      </c>
      <c r="BU437" s="20"/>
    </row>
    <row r="438" spans="2:73" x14ac:dyDescent="0.2">
      <c r="B438" s="4" t="s">
        <v>60</v>
      </c>
      <c r="C438" s="12">
        <v>11</v>
      </c>
      <c r="D438" s="19"/>
      <c r="E438" s="9">
        <f t="shared" si="39"/>
        <v>1935326.470424555</v>
      </c>
      <c r="F438" s="9">
        <f t="shared" si="39"/>
        <v>3.6452376222747915</v>
      </c>
      <c r="G438" s="9">
        <f t="shared" si="39"/>
        <v>6.379995438212438E-3</v>
      </c>
      <c r="H438" s="9">
        <f t="shared" si="39"/>
        <v>63580.15322923247</v>
      </c>
      <c r="I438" s="9">
        <f t="shared" si="42"/>
        <v>1463230.222287958</v>
      </c>
      <c r="J438" s="9">
        <f t="shared" si="42"/>
        <v>0.61450364143329939</v>
      </c>
      <c r="K438" s="9">
        <f t="shared" si="42"/>
        <v>144261.48016572499</v>
      </c>
      <c r="L438" s="9">
        <f t="shared" si="42"/>
        <v>2965.5999210883592</v>
      </c>
      <c r="M438" s="9">
        <f t="shared" si="42"/>
        <v>2848.8742594099199</v>
      </c>
      <c r="N438" s="9">
        <f t="shared" si="42"/>
        <v>3082.5824902082932</v>
      </c>
      <c r="O438" s="9">
        <f t="shared" si="42"/>
        <v>4890.6031608862741</v>
      </c>
      <c r="P438" s="9">
        <f t="shared" si="42"/>
        <v>616.0671264647699</v>
      </c>
      <c r="Q438" s="9">
        <f t="shared" si="42"/>
        <v>52.964474678716385</v>
      </c>
      <c r="R438" s="9">
        <f t="shared" si="42"/>
        <v>11164465.254050812</v>
      </c>
      <c r="S438" s="9">
        <f t="shared" si="42"/>
        <v>35484.064976182766</v>
      </c>
      <c r="T438" s="9">
        <f t="shared" si="42"/>
        <v>50867.031604953343</v>
      </c>
      <c r="U438" s="9">
        <f t="shared" si="42"/>
        <v>107377.307824819</v>
      </c>
      <c r="V438" s="9">
        <f t="shared" si="41"/>
        <v>493557.18487234414</v>
      </c>
      <c r="W438" s="9">
        <f t="shared" si="41"/>
        <v>15030.965746828217</v>
      </c>
      <c r="X438" s="9">
        <f t="shared" si="41"/>
        <v>323.90511967863131</v>
      </c>
      <c r="Y438" s="9">
        <f t="shared" si="40"/>
        <v>330667.15616605559</v>
      </c>
      <c r="Z438" s="9">
        <f t="shared" si="37"/>
        <v>10710.371349148236</v>
      </c>
      <c r="AA438" s="20"/>
      <c r="AB438" s="9">
        <v>1641177.4065193827</v>
      </c>
      <c r="AC438" s="9">
        <v>19.767999991631207</v>
      </c>
      <c r="AD438" s="9">
        <v>1.9803014226813055E-2</v>
      </c>
      <c r="AE438" s="9">
        <v>157750.37223392737</v>
      </c>
      <c r="AF438" s="9">
        <v>2621363.3396374667</v>
      </c>
      <c r="AG438" s="9">
        <v>1.5380145762666526</v>
      </c>
      <c r="AH438" s="9">
        <v>252254.12441055552</v>
      </c>
      <c r="AI438" s="9">
        <v>7884.8854854792353</v>
      </c>
      <c r="AJ438" s="9">
        <v>6424.1816041094262</v>
      </c>
      <c r="AK438" s="9">
        <v>8087.9105730208476</v>
      </c>
      <c r="AL438" s="9">
        <v>13089.538179684627</v>
      </c>
      <c r="AM438" s="9">
        <v>9144.8885373411485</v>
      </c>
      <c r="AN438" s="9">
        <v>243.89729729621118</v>
      </c>
      <c r="AO438" s="9">
        <v>27526805.585655402</v>
      </c>
      <c r="AP438" s="9">
        <v>1509642.787987516</v>
      </c>
      <c r="AQ438" s="9">
        <v>2137456.1307666246</v>
      </c>
      <c r="AR438" s="9">
        <v>420443.01048983913</v>
      </c>
      <c r="AS438" s="9">
        <v>51908377.232594818</v>
      </c>
      <c r="AT438" s="9">
        <v>71573.676739287548</v>
      </c>
      <c r="AU438" s="9">
        <v>88280.381018950691</v>
      </c>
      <c r="AV438" s="9">
        <v>632315.81109610468</v>
      </c>
      <c r="AW438" s="9">
        <v>22207.421512351619</v>
      </c>
      <c r="AX438" s="20"/>
      <c r="AY438" s="9">
        <v>-294149.06390517234</v>
      </c>
      <c r="AZ438" s="9">
        <v>16.122762369356415</v>
      </c>
      <c r="BA438" s="9">
        <v>1.3423018788600617E-2</v>
      </c>
      <c r="BB438" s="9">
        <v>94170.219004694896</v>
      </c>
      <c r="BC438" s="9">
        <v>1158133.1173495087</v>
      </c>
      <c r="BD438" s="9">
        <v>0.92351093483335323</v>
      </c>
      <c r="BE438" s="9">
        <v>107992.64424483052</v>
      </c>
      <c r="BF438" s="9">
        <v>4919.2855643908761</v>
      </c>
      <c r="BG438" s="9">
        <v>3575.3073446995063</v>
      </c>
      <c r="BH438" s="9">
        <v>5005.3280828125544</v>
      </c>
      <c r="BI438" s="9">
        <v>8198.9350187983528</v>
      </c>
      <c r="BJ438" s="9">
        <v>8528.8214108763786</v>
      </c>
      <c r="BK438" s="9">
        <v>190.93282261749479</v>
      </c>
      <c r="BL438" s="9">
        <v>16362340.331604591</v>
      </c>
      <c r="BM438" s="9">
        <v>1474158.7230113333</v>
      </c>
      <c r="BN438" s="9">
        <v>2086589.0991616712</v>
      </c>
      <c r="BO438" s="9">
        <v>313065.70266502013</v>
      </c>
      <c r="BP438" s="9">
        <v>51414820.047722474</v>
      </c>
      <c r="BQ438" s="9">
        <v>56542.710992459331</v>
      </c>
      <c r="BR438" s="9">
        <v>87956.47589927206</v>
      </c>
      <c r="BS438" s="9">
        <v>301648.65493004909</v>
      </c>
      <c r="BT438" s="9">
        <v>11497.050163203383</v>
      </c>
      <c r="BU438" s="20"/>
    </row>
    <row r="439" spans="2:73" x14ac:dyDescent="0.2">
      <c r="B439" s="4" t="s">
        <v>60</v>
      </c>
      <c r="C439" s="12">
        <v>12</v>
      </c>
      <c r="D439" s="19"/>
      <c r="E439" s="9">
        <f t="shared" si="39"/>
        <v>2135895.6263027615</v>
      </c>
      <c r="F439" s="9">
        <f t="shared" si="39"/>
        <v>4.0215675285683368</v>
      </c>
      <c r="G439" s="9">
        <f t="shared" si="39"/>
        <v>7.0209019712452313E-3</v>
      </c>
      <c r="H439" s="9">
        <f t="shared" si="39"/>
        <v>69883.321127493764</v>
      </c>
      <c r="I439" s="9">
        <f t="shared" si="42"/>
        <v>1603816.0304746835</v>
      </c>
      <c r="J439" s="9">
        <f t="shared" si="42"/>
        <v>0.67347265947250956</v>
      </c>
      <c r="K439" s="9">
        <f t="shared" si="42"/>
        <v>157407.91304250993</v>
      </c>
      <c r="L439" s="9">
        <f t="shared" si="42"/>
        <v>3255.8543054007596</v>
      </c>
      <c r="M439" s="9">
        <f t="shared" si="42"/>
        <v>3132.3700301055542</v>
      </c>
      <c r="N439" s="9">
        <f t="shared" si="42"/>
        <v>3384.2456550755978</v>
      </c>
      <c r="O439" s="9">
        <f t="shared" si="42"/>
        <v>5391.7018857801322</v>
      </c>
      <c r="P439" s="9">
        <f t="shared" si="42"/>
        <v>686.19581283057232</v>
      </c>
      <c r="Q439" s="9">
        <f t="shared" si="42"/>
        <v>58.484321017639843</v>
      </c>
      <c r="R439" s="9">
        <f t="shared" si="42"/>
        <v>12421205.810453646</v>
      </c>
      <c r="S439" s="9">
        <f t="shared" si="42"/>
        <v>40970.293837764766</v>
      </c>
      <c r="T439" s="9">
        <f t="shared" si="42"/>
        <v>58734.065258825198</v>
      </c>
      <c r="U439" s="9">
        <f t="shared" si="42"/>
        <v>118242.70178625762</v>
      </c>
      <c r="V439" s="9">
        <f t="shared" si="41"/>
        <v>620345.06859953701</v>
      </c>
      <c r="W439" s="9">
        <f t="shared" si="41"/>
        <v>17517.65927819995</v>
      </c>
      <c r="X439" s="9">
        <f t="shared" si="41"/>
        <v>628.06843335123267</v>
      </c>
      <c r="Y439" s="9">
        <f t="shared" si="40"/>
        <v>362410.71324361925</v>
      </c>
      <c r="Z439" s="9">
        <f t="shared" si="37"/>
        <v>11751.854773949908</v>
      </c>
      <c r="AA439" s="20"/>
      <c r="AB439" s="9">
        <v>1815005.7384062097</v>
      </c>
      <c r="AC439" s="9">
        <v>21.610035567866241</v>
      </c>
      <c r="AD439" s="9">
        <v>2.1664195195173166E-2</v>
      </c>
      <c r="AE439" s="9">
        <v>172614.46913261546</v>
      </c>
      <c r="AF439" s="9">
        <v>2867233.9766741479</v>
      </c>
      <c r="AG439" s="9">
        <v>1.6809391338361677</v>
      </c>
      <c r="AH439" s="9">
        <v>275218.07040050684</v>
      </c>
      <c r="AI439" s="9">
        <v>8622.3476483726263</v>
      </c>
      <c r="AJ439" s="9">
        <v>7032.7053152322887</v>
      </c>
      <c r="AK439" s="9">
        <v>8844.6035635983862</v>
      </c>
      <c r="AL439" s="9">
        <v>14335.994633560147</v>
      </c>
      <c r="AM439" s="9">
        <v>9990.3646246957142</v>
      </c>
      <c r="AN439" s="9">
        <v>266.77467296399783</v>
      </c>
      <c r="AO439" s="9">
        <v>30271031.626749553</v>
      </c>
      <c r="AP439" s="9">
        <v>1649143.4462137641</v>
      </c>
      <c r="AQ439" s="9">
        <v>2335013.0825261013</v>
      </c>
      <c r="AR439" s="9">
        <v>459768.92287537025</v>
      </c>
      <c r="AS439" s="9">
        <v>56709239.666114941</v>
      </c>
      <c r="AT439" s="9">
        <v>79200.616724519205</v>
      </c>
      <c r="AU439" s="9">
        <v>96580.587596193523</v>
      </c>
      <c r="AV439" s="9">
        <v>691481.97316730919</v>
      </c>
      <c r="AW439" s="9">
        <v>24294.091315626327</v>
      </c>
      <c r="AX439" s="20"/>
      <c r="AY439" s="9">
        <v>-320889.88789655187</v>
      </c>
      <c r="AZ439" s="9">
        <v>17.588468039297904</v>
      </c>
      <c r="BA439" s="9">
        <v>1.4643293223927935E-2</v>
      </c>
      <c r="BB439" s="9">
        <v>102731.14800512169</v>
      </c>
      <c r="BC439" s="9">
        <v>1263417.9461994644</v>
      </c>
      <c r="BD439" s="9">
        <v>1.0074664743636581</v>
      </c>
      <c r="BE439" s="9">
        <v>117810.15735799693</v>
      </c>
      <c r="BF439" s="9">
        <v>5366.4933429718667</v>
      </c>
      <c r="BG439" s="9">
        <v>3900.3352851267346</v>
      </c>
      <c r="BH439" s="9">
        <v>5460.3579085227884</v>
      </c>
      <c r="BI439" s="9">
        <v>8944.2927477800149</v>
      </c>
      <c r="BJ439" s="9">
        <v>9304.1688118651418</v>
      </c>
      <c r="BK439" s="9">
        <v>208.29035194635799</v>
      </c>
      <c r="BL439" s="9">
        <v>17849825.816295907</v>
      </c>
      <c r="BM439" s="9">
        <v>1608173.1523759994</v>
      </c>
      <c r="BN439" s="9">
        <v>2276279.0172672761</v>
      </c>
      <c r="BO439" s="9">
        <v>341526.22108911263</v>
      </c>
      <c r="BP439" s="9">
        <v>56088894.597515404</v>
      </c>
      <c r="BQ439" s="9">
        <v>61682.957446319255</v>
      </c>
      <c r="BR439" s="9">
        <v>95952.519162842291</v>
      </c>
      <c r="BS439" s="9">
        <v>329071.25992368994</v>
      </c>
      <c r="BT439" s="9">
        <v>12542.236541676419</v>
      </c>
      <c r="BU439" s="20"/>
    </row>
    <row r="440" spans="2:73" x14ac:dyDescent="0.2">
      <c r="B440" s="4" t="s">
        <v>60</v>
      </c>
      <c r="C440" s="12">
        <v>13</v>
      </c>
      <c r="D440" s="19"/>
      <c r="E440" s="9">
        <f t="shared" si="39"/>
        <v>2336464.7821809659</v>
      </c>
      <c r="F440" s="9">
        <f t="shared" si="39"/>
        <v>4.3978974348618642</v>
      </c>
      <c r="G440" s="9">
        <f t="shared" si="39"/>
        <v>7.6618085042779865E-3</v>
      </c>
      <c r="H440" s="9">
        <f t="shared" si="39"/>
        <v>76186.489025754825</v>
      </c>
      <c r="I440" s="9">
        <f t="shared" si="42"/>
        <v>1744401.8386614076</v>
      </c>
      <c r="J440" s="9">
        <f t="shared" si="42"/>
        <v>0.73244167751171796</v>
      </c>
      <c r="K440" s="9">
        <f t="shared" si="42"/>
        <v>170554.34591929481</v>
      </c>
      <c r="L440" s="9">
        <f t="shared" si="42"/>
        <v>3546.1086897131581</v>
      </c>
      <c r="M440" s="9">
        <f t="shared" si="42"/>
        <v>3415.8658008011807</v>
      </c>
      <c r="N440" s="9">
        <f t="shared" si="42"/>
        <v>3685.9088199428988</v>
      </c>
      <c r="O440" s="9">
        <f t="shared" si="42"/>
        <v>5892.8006106739631</v>
      </c>
      <c r="P440" s="9">
        <f t="shared" si="42"/>
        <v>756.32449919636565</v>
      </c>
      <c r="Q440" s="9">
        <f t="shared" si="42"/>
        <v>64.00416735656313</v>
      </c>
      <c r="R440" s="9">
        <f t="shared" si="42"/>
        <v>13677946.366856441</v>
      </c>
      <c r="S440" s="9">
        <f t="shared" si="42"/>
        <v>46456.522699345136</v>
      </c>
      <c r="T440" s="9">
        <f t="shared" si="42"/>
        <v>66601.098912692629</v>
      </c>
      <c r="U440" s="9">
        <f t="shared" si="42"/>
        <v>129108.09574769571</v>
      </c>
      <c r="V440" s="9">
        <f t="shared" si="41"/>
        <v>747132.95232661813</v>
      </c>
      <c r="W440" s="9">
        <f t="shared" si="41"/>
        <v>20004.352809571617</v>
      </c>
      <c r="X440" s="9">
        <f t="shared" si="41"/>
        <v>932.23174702384858</v>
      </c>
      <c r="Y440" s="9">
        <f t="shared" si="40"/>
        <v>394154.2703211825</v>
      </c>
      <c r="Z440" s="9">
        <f t="shared" si="37"/>
        <v>12793.338198751562</v>
      </c>
      <c r="AA440" s="20"/>
      <c r="AB440" s="9">
        <v>1988834.0702930351</v>
      </c>
      <c r="AC440" s="9">
        <v>23.452071144101257</v>
      </c>
      <c r="AD440" s="9">
        <v>2.3525376163533257E-2</v>
      </c>
      <c r="AE440" s="9">
        <v>187478.56603130331</v>
      </c>
      <c r="AF440" s="9">
        <v>3113104.6137108263</v>
      </c>
      <c r="AG440" s="9">
        <v>1.8238636914056807</v>
      </c>
      <c r="AH440" s="9">
        <v>298182.0163904581</v>
      </c>
      <c r="AI440" s="9">
        <v>9359.80981126601</v>
      </c>
      <c r="AJ440" s="9">
        <v>7641.229026355144</v>
      </c>
      <c r="AK440" s="9">
        <v>9601.2965541759168</v>
      </c>
      <c r="AL440" s="9">
        <v>15582.451087435657</v>
      </c>
      <c r="AM440" s="9">
        <v>10835.840712050271</v>
      </c>
      <c r="AN440" s="9">
        <v>289.65204863178428</v>
      </c>
      <c r="AO440" s="9">
        <v>33015257.667843677</v>
      </c>
      <c r="AP440" s="9">
        <v>1788644.1044400109</v>
      </c>
      <c r="AQ440" s="9">
        <v>2532570.0342855756</v>
      </c>
      <c r="AR440" s="9">
        <v>499094.83526090096</v>
      </c>
      <c r="AS440" s="9">
        <v>61510102.09963499</v>
      </c>
      <c r="AT440" s="9">
        <v>86827.556709750803</v>
      </c>
      <c r="AU440" s="9">
        <v>104880.79417343628</v>
      </c>
      <c r="AV440" s="9">
        <v>750648.13523851323</v>
      </c>
      <c r="AW440" s="9">
        <v>26380.761118901017</v>
      </c>
      <c r="AX440" s="20"/>
      <c r="AY440" s="9">
        <v>-347630.71188793099</v>
      </c>
      <c r="AZ440" s="9">
        <v>19.054173709239393</v>
      </c>
      <c r="BA440" s="9">
        <v>1.586356765925527E-2</v>
      </c>
      <c r="BB440" s="9">
        <v>111292.07700554849</v>
      </c>
      <c r="BC440" s="9">
        <v>1368702.7750494187</v>
      </c>
      <c r="BD440" s="9">
        <v>1.0914220138939628</v>
      </c>
      <c r="BE440" s="9">
        <v>127627.67047116329</v>
      </c>
      <c r="BF440" s="9">
        <v>5813.7011215528519</v>
      </c>
      <c r="BG440" s="9">
        <v>4225.3632255539633</v>
      </c>
      <c r="BH440" s="9">
        <v>5915.3877342330179</v>
      </c>
      <c r="BI440" s="9">
        <v>9689.6504767616934</v>
      </c>
      <c r="BJ440" s="9">
        <v>10079.516212853905</v>
      </c>
      <c r="BK440" s="9">
        <v>225.64788127522115</v>
      </c>
      <c r="BL440" s="9">
        <v>19337311.300987236</v>
      </c>
      <c r="BM440" s="9">
        <v>1742187.5817406657</v>
      </c>
      <c r="BN440" s="9">
        <v>2465968.935372883</v>
      </c>
      <c r="BO440" s="9">
        <v>369986.73951320525</v>
      </c>
      <c r="BP440" s="9">
        <v>60762969.147308372</v>
      </c>
      <c r="BQ440" s="9">
        <v>66823.203900179185</v>
      </c>
      <c r="BR440" s="9">
        <v>103948.56242641243</v>
      </c>
      <c r="BS440" s="9">
        <v>356493.86491733073</v>
      </c>
      <c r="BT440" s="9">
        <v>13587.422920149455</v>
      </c>
      <c r="BU440" s="20"/>
    </row>
    <row r="441" spans="2:73" x14ac:dyDescent="0.2">
      <c r="B441" s="4" t="s">
        <v>60</v>
      </c>
      <c r="C441" s="12">
        <v>14</v>
      </c>
      <c r="D441" s="19"/>
      <c r="E441" s="9">
        <f t="shared" si="39"/>
        <v>2605624.8859669426</v>
      </c>
      <c r="F441" s="9">
        <f t="shared" si="39"/>
        <v>4.7867167329963998</v>
      </c>
      <c r="G441" s="9">
        <f t="shared" si="39"/>
        <v>8.3164127824527714E-3</v>
      </c>
      <c r="H441" s="9">
        <f t="shared" si="39"/>
        <v>82664.266652076069</v>
      </c>
      <c r="I441" s="9">
        <f t="shared" si="42"/>
        <v>1887291.4880371331</v>
      </c>
      <c r="J441" s="9">
        <f t="shared" si="42"/>
        <v>0.79222982421792842</v>
      </c>
      <c r="K441" s="9">
        <f t="shared" si="42"/>
        <v>183727.47735626181</v>
      </c>
      <c r="L441" s="9">
        <f t="shared" si="42"/>
        <v>3839.9785479675602</v>
      </c>
      <c r="M441" s="9">
        <f t="shared" si="42"/>
        <v>3706.5023182898149</v>
      </c>
      <c r="N441" s="9">
        <f t="shared" si="42"/>
        <v>3991.4243845881983</v>
      </c>
      <c r="O441" s="9">
        <f t="shared" si="42"/>
        <v>6404.1049995768262</v>
      </c>
      <c r="P441" s="9">
        <f t="shared" si="42"/>
        <v>830.32506413566807</v>
      </c>
      <c r="Q441" s="9">
        <f t="shared" si="42"/>
        <v>69.651796137246635</v>
      </c>
      <c r="R441" s="9">
        <f t="shared" si="42"/>
        <v>14956422.579529252</v>
      </c>
      <c r="S441" s="9">
        <f t="shared" si="42"/>
        <v>52489.154210725334</v>
      </c>
      <c r="T441" s="9">
        <f t="shared" si="42"/>
        <v>75254.001701961737</v>
      </c>
      <c r="U441" s="9">
        <f t="shared" si="42"/>
        <v>140452.03330063383</v>
      </c>
      <c r="V441" s="9">
        <f t="shared" si="41"/>
        <v>892408.22803279757</v>
      </c>
      <c r="W441" s="9">
        <f t="shared" si="41"/>
        <v>22599.623711233289</v>
      </c>
      <c r="X441" s="9">
        <f t="shared" si="41"/>
        <v>1357.4487105765147</v>
      </c>
      <c r="Y441" s="9">
        <f t="shared" si="40"/>
        <v>426447.53226755589</v>
      </c>
      <c r="Z441" s="9">
        <f t="shared" si="37"/>
        <v>13858.511244608231</v>
      </c>
      <c r="AA441" s="20"/>
      <c r="AB441" s="9">
        <v>2231253.350087632</v>
      </c>
      <c r="AC441" s="9">
        <v>25.306596112177289</v>
      </c>
      <c r="AD441" s="9">
        <v>2.5400254877035369E-2</v>
      </c>
      <c r="AE441" s="9">
        <v>202517.2726580514</v>
      </c>
      <c r="AF441" s="9">
        <v>3361279.0919365073</v>
      </c>
      <c r="AG441" s="9">
        <v>1.9676073776421961</v>
      </c>
      <c r="AH441" s="9">
        <v>321172.66094059142</v>
      </c>
      <c r="AI441" s="9">
        <v>10100.887448101399</v>
      </c>
      <c r="AJ441" s="9">
        <v>8256.8934842710059</v>
      </c>
      <c r="AK441" s="9">
        <v>10361.841944531452</v>
      </c>
      <c r="AL441" s="9">
        <v>16839.113205320176</v>
      </c>
      <c r="AM441" s="9">
        <v>11685.188677978334</v>
      </c>
      <c r="AN441" s="9">
        <v>312.65720674133087</v>
      </c>
      <c r="AO441" s="9">
        <v>35781219.365207814</v>
      </c>
      <c r="AP441" s="9">
        <v>1928691.1653160586</v>
      </c>
      <c r="AQ441" s="9">
        <v>2730912.8551804516</v>
      </c>
      <c r="AR441" s="9">
        <v>538899.29123793205</v>
      </c>
      <c r="AS441" s="9">
        <v>66329451.925134093</v>
      </c>
      <c r="AT441" s="9">
        <v>94563.074065272449</v>
      </c>
      <c r="AU441" s="9">
        <v>113302.05440055917</v>
      </c>
      <c r="AV441" s="9">
        <v>810364.00217852753</v>
      </c>
      <c r="AW441" s="9">
        <v>28491.120543230718</v>
      </c>
      <c r="AX441" s="20"/>
      <c r="AY441" s="9">
        <v>-374371.53587931045</v>
      </c>
      <c r="AZ441" s="9">
        <v>20.519879379180889</v>
      </c>
      <c r="BA441" s="9">
        <v>1.7083842094582597E-2</v>
      </c>
      <c r="BB441" s="9">
        <v>119853.00600597533</v>
      </c>
      <c r="BC441" s="9">
        <v>1473987.6038993741</v>
      </c>
      <c r="BD441" s="9">
        <v>1.1753775534242676</v>
      </c>
      <c r="BE441" s="9">
        <v>137445.18358432961</v>
      </c>
      <c r="BF441" s="9">
        <v>6260.9089001338389</v>
      </c>
      <c r="BG441" s="9">
        <v>4550.3911659811911</v>
      </c>
      <c r="BH441" s="9">
        <v>6370.4175599432538</v>
      </c>
      <c r="BI441" s="9">
        <v>10435.00820574335</v>
      </c>
      <c r="BJ441" s="9">
        <v>10854.863613842666</v>
      </c>
      <c r="BK441" s="9">
        <v>243.00541060408423</v>
      </c>
      <c r="BL441" s="9">
        <v>20824796.785678562</v>
      </c>
      <c r="BM441" s="9">
        <v>1876202.0111053332</v>
      </c>
      <c r="BN441" s="9">
        <v>2655658.8534784899</v>
      </c>
      <c r="BO441" s="9">
        <v>398447.25793729821</v>
      </c>
      <c r="BP441" s="9">
        <v>65437043.697101295</v>
      </c>
      <c r="BQ441" s="9">
        <v>71963.45035403916</v>
      </c>
      <c r="BR441" s="9">
        <v>111944.60568998265</v>
      </c>
      <c r="BS441" s="9">
        <v>383916.46991097165</v>
      </c>
      <c r="BT441" s="9">
        <v>14632.609298622487</v>
      </c>
      <c r="BU441" s="20"/>
    </row>
    <row r="442" spans="2:73" x14ac:dyDescent="0.2">
      <c r="B442" s="4" t="s">
        <v>60</v>
      </c>
      <c r="C442" s="12">
        <v>15</v>
      </c>
      <c r="D442" s="19"/>
      <c r="E442" s="9">
        <f t="shared" si="39"/>
        <v>2806194.0418451461</v>
      </c>
      <c r="F442" s="9">
        <f t="shared" si="39"/>
        <v>5.1630466392899237</v>
      </c>
      <c r="G442" s="9">
        <f t="shared" si="39"/>
        <v>8.9573193154855214E-3</v>
      </c>
      <c r="H442" s="9">
        <f t="shared" si="39"/>
        <v>88967.434550337159</v>
      </c>
      <c r="I442" s="9">
        <f t="shared" si="42"/>
        <v>2027877.2962238553</v>
      </c>
      <c r="J442" s="9">
        <f t="shared" si="42"/>
        <v>0.85119884225713638</v>
      </c>
      <c r="K442" s="9">
        <f t="shared" si="42"/>
        <v>196873.91023304651</v>
      </c>
      <c r="L442" s="9">
        <f t="shared" si="42"/>
        <v>4130.2329322799515</v>
      </c>
      <c r="M442" s="9">
        <f t="shared" si="42"/>
        <v>3989.9980889854423</v>
      </c>
      <c r="N442" s="9">
        <f t="shared" si="42"/>
        <v>4293.0875494555003</v>
      </c>
      <c r="O442" s="9">
        <f t="shared" si="42"/>
        <v>6905.2037244706662</v>
      </c>
      <c r="P442" s="9">
        <f t="shared" si="42"/>
        <v>900.4537505014614</v>
      </c>
      <c r="Q442" s="9">
        <f t="shared" si="42"/>
        <v>75.171642476169836</v>
      </c>
      <c r="R442" s="9">
        <f t="shared" si="42"/>
        <v>16213163.135932051</v>
      </c>
      <c r="S442" s="9">
        <f t="shared" si="42"/>
        <v>57975.383072305704</v>
      </c>
      <c r="T442" s="9">
        <f t="shared" si="42"/>
        <v>83121.035355830099</v>
      </c>
      <c r="U442" s="9">
        <f t="shared" si="42"/>
        <v>151317.42726207193</v>
      </c>
      <c r="V442" s="9">
        <f t="shared" si="41"/>
        <v>1019196.1117598712</v>
      </c>
      <c r="W442" s="9">
        <f t="shared" si="41"/>
        <v>25086.317242604928</v>
      </c>
      <c r="X442" s="9">
        <f t="shared" si="41"/>
        <v>1661.6120242491015</v>
      </c>
      <c r="Y442" s="9">
        <f t="shared" si="40"/>
        <v>458191.08934511896</v>
      </c>
      <c r="Z442" s="9">
        <f t="shared" si="37"/>
        <v>14899.994669409883</v>
      </c>
      <c r="AA442" s="20"/>
      <c r="AB442" s="9">
        <v>2405081.6819744566</v>
      </c>
      <c r="AC442" s="9">
        <v>27.148631688412298</v>
      </c>
      <c r="AD442" s="9">
        <v>2.7261435845395452E-2</v>
      </c>
      <c r="AE442" s="9">
        <v>217381.36955673926</v>
      </c>
      <c r="AF442" s="9">
        <v>3607149.7289731847</v>
      </c>
      <c r="AG442" s="9">
        <v>2.1105319352117093</v>
      </c>
      <c r="AH442" s="9">
        <v>344136.60693054256</v>
      </c>
      <c r="AI442" s="9">
        <v>10838.349610994781</v>
      </c>
      <c r="AJ442" s="9">
        <v>8865.4171953938603</v>
      </c>
      <c r="AK442" s="9">
        <v>11118.534935108981</v>
      </c>
      <c r="AL442" s="9">
        <v>18085.569659195684</v>
      </c>
      <c r="AM442" s="9">
        <v>12530.664765332889</v>
      </c>
      <c r="AN442" s="9">
        <v>335.53458240911726</v>
      </c>
      <c r="AO442" s="9">
        <v>38525445.406301931</v>
      </c>
      <c r="AP442" s="9">
        <v>2068191.823542305</v>
      </c>
      <c r="AQ442" s="9">
        <v>2928469.8069399265</v>
      </c>
      <c r="AR442" s="9">
        <v>578225.2036234627</v>
      </c>
      <c r="AS442" s="9">
        <v>71130314.358654141</v>
      </c>
      <c r="AT442" s="9">
        <v>102190.014050504</v>
      </c>
      <c r="AU442" s="9">
        <v>121602.26097780187</v>
      </c>
      <c r="AV442" s="9">
        <v>869530.16424973134</v>
      </c>
      <c r="AW442" s="9">
        <v>30577.790346505404</v>
      </c>
      <c r="AX442" s="20"/>
      <c r="AY442" s="9">
        <v>-401112.35987068963</v>
      </c>
      <c r="AZ442" s="9">
        <v>21.985585049122374</v>
      </c>
      <c r="BA442" s="9">
        <v>1.8304116529909931E-2</v>
      </c>
      <c r="BB442" s="9">
        <v>128413.9350064021</v>
      </c>
      <c r="BC442" s="9">
        <v>1579272.4327493294</v>
      </c>
      <c r="BD442" s="9">
        <v>1.259333092954573</v>
      </c>
      <c r="BE442" s="9">
        <v>147262.69669749605</v>
      </c>
      <c r="BF442" s="9">
        <v>6708.1166787148295</v>
      </c>
      <c r="BG442" s="9">
        <v>4875.419106408418</v>
      </c>
      <c r="BH442" s="9">
        <v>6825.4473856534805</v>
      </c>
      <c r="BI442" s="9">
        <v>11180.365934725018</v>
      </c>
      <c r="BJ442" s="9">
        <v>11630.211014831428</v>
      </c>
      <c r="BK442" s="9">
        <v>260.36293993294743</v>
      </c>
      <c r="BL442" s="9">
        <v>22312282.27036988</v>
      </c>
      <c r="BM442" s="9">
        <v>2010216.4404699993</v>
      </c>
      <c r="BN442" s="9">
        <v>2845348.7715840964</v>
      </c>
      <c r="BO442" s="9">
        <v>426907.77636139077</v>
      </c>
      <c r="BP442" s="9">
        <v>70111118.24689427</v>
      </c>
      <c r="BQ442" s="9">
        <v>77103.696807899076</v>
      </c>
      <c r="BR442" s="9">
        <v>119940.64895355277</v>
      </c>
      <c r="BS442" s="9">
        <v>411339.07490461238</v>
      </c>
      <c r="BT442" s="9">
        <v>15677.795677095521</v>
      </c>
      <c r="BU442" s="20"/>
    </row>
    <row r="443" spans="2:73" x14ac:dyDescent="0.2">
      <c r="B443" s="4" t="s">
        <v>60</v>
      </c>
      <c r="C443" s="12">
        <v>16</v>
      </c>
      <c r="D443" s="19"/>
      <c r="E443" s="9">
        <f t="shared" si="39"/>
        <v>3041058.6716772346</v>
      </c>
      <c r="F443" s="9">
        <f t="shared" si="39"/>
        <v>5.5393975309244432</v>
      </c>
      <c r="G443" s="9">
        <f t="shared" si="39"/>
        <v>9.5982552556602777E-3</v>
      </c>
      <c r="H443" s="9">
        <f t="shared" si="39"/>
        <v>95270.837941658276</v>
      </c>
      <c r="I443" s="9">
        <f t="shared" si="42"/>
        <v>2168466.576024577</v>
      </c>
      <c r="J443" s="9">
        <f t="shared" si="42"/>
        <v>0.9101693232133452</v>
      </c>
      <c r="K443" s="9">
        <f t="shared" si="42"/>
        <v>210020.35257001329</v>
      </c>
      <c r="L443" s="9">
        <f t="shared" si="42"/>
        <v>4420.4975980343452</v>
      </c>
      <c r="M443" s="9">
        <f t="shared" si="42"/>
        <v>4273.5052032240692</v>
      </c>
      <c r="N443" s="9">
        <f t="shared" si="42"/>
        <v>4594.7613506007938</v>
      </c>
      <c r="O443" s="9">
        <f t="shared" si="42"/>
        <v>7406.3304786235021</v>
      </c>
      <c r="P443" s="9">
        <f t="shared" si="42"/>
        <v>970.58904669076219</v>
      </c>
      <c r="Q443" s="9">
        <f t="shared" si="42"/>
        <v>80.691838381853074</v>
      </c>
      <c r="R443" s="9">
        <f t="shared" si="42"/>
        <v>17470030.231604837</v>
      </c>
      <c r="S443" s="9">
        <f t="shared" si="42"/>
        <v>63462.691883685999</v>
      </c>
      <c r="T443" s="9">
        <f t="shared" si="42"/>
        <v>90989.617695099209</v>
      </c>
      <c r="U443" s="9">
        <f t="shared" si="42"/>
        <v>162183.28504000988</v>
      </c>
      <c r="V443" s="9">
        <f t="shared" si="41"/>
        <v>1146023.5284660459</v>
      </c>
      <c r="W443" s="9">
        <f t="shared" si="41"/>
        <v>27573.594684266587</v>
      </c>
      <c r="X443" s="9">
        <f t="shared" si="41"/>
        <v>1965.8901853016869</v>
      </c>
      <c r="Y443" s="9">
        <f t="shared" si="40"/>
        <v>489935.40756649204</v>
      </c>
      <c r="Z443" s="9">
        <f t="shared" si="37"/>
        <v>15941.508302766539</v>
      </c>
      <c r="AA443" s="20"/>
      <c r="AB443" s="9">
        <v>2613205.4878151654</v>
      </c>
      <c r="AC443" s="9">
        <v>28.990688249988313</v>
      </c>
      <c r="AD443" s="9">
        <v>2.9122646220897538E-2</v>
      </c>
      <c r="AE443" s="9">
        <v>232245.70194848714</v>
      </c>
      <c r="AF443" s="9">
        <v>3853023.8376238621</v>
      </c>
      <c r="AG443" s="9">
        <v>2.2534579556982228</v>
      </c>
      <c r="AH443" s="9">
        <v>367100.56238067569</v>
      </c>
      <c r="AI443" s="9">
        <v>11575.822055330163</v>
      </c>
      <c r="AJ443" s="9">
        <v>9473.9522500597141</v>
      </c>
      <c r="AK443" s="9">
        <v>11875.238561964508</v>
      </c>
      <c r="AL443" s="9">
        <v>19332.054142330191</v>
      </c>
      <c r="AM443" s="9">
        <v>13376.147462510946</v>
      </c>
      <c r="AN443" s="9">
        <v>358.41230764366367</v>
      </c>
      <c r="AO443" s="9">
        <v>41269797.986666046</v>
      </c>
      <c r="AP443" s="9">
        <v>2207693.5617183517</v>
      </c>
      <c r="AQ443" s="9">
        <v>3126028.3073848006</v>
      </c>
      <c r="AR443" s="9">
        <v>617551.57982549339</v>
      </c>
      <c r="AS443" s="9">
        <v>75931216.325153217</v>
      </c>
      <c r="AT443" s="9">
        <v>109817.53794602558</v>
      </c>
      <c r="AU443" s="9">
        <v>129902.58240242467</v>
      </c>
      <c r="AV443" s="9">
        <v>928697.08746474504</v>
      </c>
      <c r="AW443" s="9">
        <v>32664.490358335082</v>
      </c>
      <c r="AX443" s="20"/>
      <c r="AY443" s="9">
        <v>-427853.18386206892</v>
      </c>
      <c r="AZ443" s="9">
        <v>23.45129071906387</v>
      </c>
      <c r="BA443" s="9">
        <v>1.9524390965237261E-2</v>
      </c>
      <c r="BB443" s="9">
        <v>136974.86400682887</v>
      </c>
      <c r="BC443" s="9">
        <v>1684557.2615992848</v>
      </c>
      <c r="BD443" s="9">
        <v>1.3432886324848776</v>
      </c>
      <c r="BE443" s="9">
        <v>157080.2098106624</v>
      </c>
      <c r="BF443" s="9">
        <v>7155.3244572958183</v>
      </c>
      <c r="BG443" s="9">
        <v>5200.4470468356449</v>
      </c>
      <c r="BH443" s="9">
        <v>7280.4772113637146</v>
      </c>
      <c r="BI443" s="9">
        <v>11925.723663706689</v>
      </c>
      <c r="BJ443" s="9">
        <v>12405.558415820184</v>
      </c>
      <c r="BK443" s="9">
        <v>277.72046926181059</v>
      </c>
      <c r="BL443" s="9">
        <v>23799767.755061209</v>
      </c>
      <c r="BM443" s="9">
        <v>2144230.8698346657</v>
      </c>
      <c r="BN443" s="9">
        <v>3035038.6896897014</v>
      </c>
      <c r="BO443" s="9">
        <v>455368.29478548351</v>
      </c>
      <c r="BP443" s="9">
        <v>74785192.796687171</v>
      </c>
      <c r="BQ443" s="9">
        <v>82243.943261758992</v>
      </c>
      <c r="BR443" s="9">
        <v>127936.69221712298</v>
      </c>
      <c r="BS443" s="9">
        <v>438761.679898253</v>
      </c>
      <c r="BT443" s="9">
        <v>16722.982055568544</v>
      </c>
      <c r="BU443" s="20"/>
    </row>
    <row r="444" spans="2:73" x14ac:dyDescent="0.2">
      <c r="B444" s="4" t="s">
        <v>60</v>
      </c>
      <c r="C444" s="12">
        <v>17</v>
      </c>
      <c r="D444" s="19"/>
      <c r="E444" s="9">
        <f t="shared" si="39"/>
        <v>3241627.8275554376</v>
      </c>
      <c r="F444" s="9">
        <f t="shared" si="39"/>
        <v>5.91572743721796</v>
      </c>
      <c r="G444" s="9">
        <f t="shared" si="39"/>
        <v>1.0239161788693048E-2</v>
      </c>
      <c r="H444" s="9">
        <f t="shared" si="39"/>
        <v>101574.00583991935</v>
      </c>
      <c r="I444" s="9">
        <f t="shared" si="42"/>
        <v>2309052.3842112999</v>
      </c>
      <c r="J444" s="9">
        <f t="shared" si="42"/>
        <v>0.9691383412525536</v>
      </c>
      <c r="K444" s="9">
        <f t="shared" si="42"/>
        <v>223166.78544679788</v>
      </c>
      <c r="L444" s="9">
        <f t="shared" si="42"/>
        <v>4710.7519823467364</v>
      </c>
      <c r="M444" s="9">
        <f t="shared" si="42"/>
        <v>4557.0009739196921</v>
      </c>
      <c r="N444" s="9">
        <f t="shared" si="42"/>
        <v>4896.4245154680939</v>
      </c>
      <c r="O444" s="9">
        <f t="shared" si="42"/>
        <v>7907.4292035173403</v>
      </c>
      <c r="P444" s="9">
        <f t="shared" si="42"/>
        <v>1040.7177330565464</v>
      </c>
      <c r="Q444" s="9">
        <f t="shared" si="42"/>
        <v>86.211684720776191</v>
      </c>
      <c r="R444" s="9">
        <f t="shared" si="42"/>
        <v>18726770.788007624</v>
      </c>
      <c r="S444" s="9">
        <f t="shared" si="42"/>
        <v>68948.920745265204</v>
      </c>
      <c r="T444" s="9">
        <f t="shared" si="42"/>
        <v>98856.651348964777</v>
      </c>
      <c r="U444" s="9">
        <f t="shared" si="42"/>
        <v>173048.67900144751</v>
      </c>
      <c r="V444" s="9">
        <f t="shared" si="41"/>
        <v>1272811.4121931344</v>
      </c>
      <c r="W444" s="9">
        <f t="shared" si="41"/>
        <v>30060.288215638153</v>
      </c>
      <c r="X444" s="9">
        <f t="shared" si="41"/>
        <v>2270.0534989741573</v>
      </c>
      <c r="Y444" s="9">
        <f t="shared" si="40"/>
        <v>521678.96464405482</v>
      </c>
      <c r="Z444" s="9">
        <f t="shared" si="37"/>
        <v>16982.991727568169</v>
      </c>
      <c r="AA444" s="20"/>
      <c r="AB444" s="9">
        <v>2787033.8197019892</v>
      </c>
      <c r="AC444" s="9">
        <v>30.832723826223315</v>
      </c>
      <c r="AD444" s="9">
        <v>3.0983827189257622E-2</v>
      </c>
      <c r="AE444" s="9">
        <v>247109.79884717497</v>
      </c>
      <c r="AF444" s="9">
        <v>4098894.4746605391</v>
      </c>
      <c r="AG444" s="9">
        <v>2.3963825132677354</v>
      </c>
      <c r="AH444" s="9">
        <v>390064.50837062672</v>
      </c>
      <c r="AI444" s="9">
        <v>12313.284218223544</v>
      </c>
      <c r="AJ444" s="9">
        <v>10082.475961182567</v>
      </c>
      <c r="AK444" s="9">
        <v>12631.931552542039</v>
      </c>
      <c r="AL444" s="9">
        <v>20578.510596205695</v>
      </c>
      <c r="AM444" s="9">
        <v>14221.623549865497</v>
      </c>
      <c r="AN444" s="9">
        <v>381.28968331144995</v>
      </c>
      <c r="AO444" s="9">
        <v>44014024.027760163</v>
      </c>
      <c r="AP444" s="9">
        <v>2347194.2199445972</v>
      </c>
      <c r="AQ444" s="9">
        <v>3323585.2591442736</v>
      </c>
      <c r="AR444" s="9">
        <v>656877.49221102381</v>
      </c>
      <c r="AS444" s="9">
        <v>80732078.758673251</v>
      </c>
      <c r="AT444" s="9">
        <v>117444.47793125713</v>
      </c>
      <c r="AU444" s="9">
        <v>138202.78897966738</v>
      </c>
      <c r="AV444" s="9">
        <v>987863.24953594897</v>
      </c>
      <c r="AW444" s="9">
        <v>34751.160161609761</v>
      </c>
      <c r="AX444" s="20"/>
      <c r="AY444" s="9">
        <v>-454594.00785344839</v>
      </c>
      <c r="AZ444" s="9">
        <v>24.916996389005355</v>
      </c>
      <c r="BA444" s="9">
        <v>2.0744665400564574E-2</v>
      </c>
      <c r="BB444" s="9">
        <v>145535.79300725562</v>
      </c>
      <c r="BC444" s="9">
        <v>1789842.0904492394</v>
      </c>
      <c r="BD444" s="9">
        <v>1.4272441720151818</v>
      </c>
      <c r="BE444" s="9">
        <v>166897.72292382884</v>
      </c>
      <c r="BF444" s="9">
        <v>7602.5322358768071</v>
      </c>
      <c r="BG444" s="9">
        <v>5525.4749872628745</v>
      </c>
      <c r="BH444" s="9">
        <v>7735.507037073945</v>
      </c>
      <c r="BI444" s="9">
        <v>12671.081392688355</v>
      </c>
      <c r="BJ444" s="9">
        <v>13180.90581680895</v>
      </c>
      <c r="BK444" s="9">
        <v>295.07799859067376</v>
      </c>
      <c r="BL444" s="9">
        <v>25287253.239752539</v>
      </c>
      <c r="BM444" s="9">
        <v>2278245.299199332</v>
      </c>
      <c r="BN444" s="9">
        <v>3224728.6077953088</v>
      </c>
      <c r="BO444" s="9">
        <v>483828.8132095763</v>
      </c>
      <c r="BP444" s="9">
        <v>79459267.346480116</v>
      </c>
      <c r="BQ444" s="9">
        <v>87384.189715618981</v>
      </c>
      <c r="BR444" s="9">
        <v>135932.73548069323</v>
      </c>
      <c r="BS444" s="9">
        <v>466184.28489189415</v>
      </c>
      <c r="BT444" s="9">
        <v>17768.168434041592</v>
      </c>
      <c r="BU444" s="20"/>
    </row>
    <row r="445" spans="2:73" x14ac:dyDescent="0.2">
      <c r="B445" s="4" t="s">
        <v>60</v>
      </c>
      <c r="C445" s="12">
        <v>18</v>
      </c>
      <c r="D445" s="19"/>
      <c r="E445" s="9">
        <f t="shared" si="39"/>
        <v>3476492.4573875316</v>
      </c>
      <c r="F445" s="9">
        <f t="shared" si="39"/>
        <v>6.2920783288525115</v>
      </c>
      <c r="G445" s="9">
        <f t="shared" si="39"/>
        <v>1.088009772886785E-2</v>
      </c>
      <c r="H445" s="9">
        <f t="shared" si="39"/>
        <v>107877.40923124066</v>
      </c>
      <c r="I445" s="9">
        <f t="shared" si="42"/>
        <v>2449641.6640120274</v>
      </c>
      <c r="J445" s="9">
        <f t="shared" si="42"/>
        <v>1.0281088222087646</v>
      </c>
      <c r="K445" s="9">
        <f t="shared" si="42"/>
        <v>236313.22778376503</v>
      </c>
      <c r="L445" s="9">
        <f t="shared" si="42"/>
        <v>5001.016648101142</v>
      </c>
      <c r="M445" s="9">
        <f t="shared" si="42"/>
        <v>4840.5080881583335</v>
      </c>
      <c r="N445" s="9">
        <f t="shared" si="42"/>
        <v>5198.0983166134001</v>
      </c>
      <c r="O445" s="9">
        <f t="shared" si="42"/>
        <v>8408.5559576702035</v>
      </c>
      <c r="P445" s="9">
        <f t="shared" si="42"/>
        <v>1110.8530292458636</v>
      </c>
      <c r="Q445" s="9">
        <f t="shared" si="42"/>
        <v>91.73188062645994</v>
      </c>
      <c r="R445" s="9">
        <f t="shared" si="42"/>
        <v>19983637.883680467</v>
      </c>
      <c r="S445" s="9">
        <f t="shared" si="42"/>
        <v>74436.229556647595</v>
      </c>
      <c r="T445" s="9">
        <f t="shared" si="42"/>
        <v>106725.23368823901</v>
      </c>
      <c r="U445" s="9">
        <f t="shared" si="42"/>
        <v>183914.53677938657</v>
      </c>
      <c r="V445" s="9">
        <f t="shared" si="41"/>
        <v>1399638.8288993239</v>
      </c>
      <c r="W445" s="9">
        <f t="shared" si="41"/>
        <v>32547.565657299914</v>
      </c>
      <c r="X445" s="9">
        <f t="shared" si="41"/>
        <v>2574.3316600270045</v>
      </c>
      <c r="Y445" s="9">
        <f t="shared" si="40"/>
        <v>553423.28286542895</v>
      </c>
      <c r="Z445" s="9">
        <f t="shared" si="37"/>
        <v>18024.505360924879</v>
      </c>
      <c r="AA445" s="20"/>
      <c r="AB445" s="9">
        <v>2995157.625542704</v>
      </c>
      <c r="AC445" s="9">
        <v>32.674780387799366</v>
      </c>
      <c r="AD445" s="9">
        <v>3.2845037564759753E-2</v>
      </c>
      <c r="AE445" s="9">
        <v>261974.13123892318</v>
      </c>
      <c r="AF445" s="9">
        <v>4344768.5833112225</v>
      </c>
      <c r="AG445" s="9">
        <v>2.5393085337542516</v>
      </c>
      <c r="AH445" s="9">
        <v>413028.46382076031</v>
      </c>
      <c r="AI445" s="9">
        <v>13050.756662558939</v>
      </c>
      <c r="AJ445" s="9">
        <v>10691.011015848433</v>
      </c>
      <c r="AK445" s="9">
        <v>13388.635179397579</v>
      </c>
      <c r="AL445" s="9">
        <v>21824.995079340224</v>
      </c>
      <c r="AM445" s="9">
        <v>15067.106247043572</v>
      </c>
      <c r="AN445" s="9">
        <v>404.16740854599675</v>
      </c>
      <c r="AO445" s="9">
        <v>46758376.608124331</v>
      </c>
      <c r="AP445" s="9">
        <v>2486695.9581206464</v>
      </c>
      <c r="AQ445" s="9">
        <v>3521143.7595891524</v>
      </c>
      <c r="AR445" s="9">
        <v>696203.86841305543</v>
      </c>
      <c r="AS445" s="9">
        <v>85532980.7251724</v>
      </c>
      <c r="AT445" s="9">
        <v>125072.0018267788</v>
      </c>
      <c r="AU445" s="9">
        <v>146503.11040429032</v>
      </c>
      <c r="AV445" s="9">
        <v>1047030.1727509637</v>
      </c>
      <c r="AW445" s="9">
        <v>36837.860173439491</v>
      </c>
      <c r="AX445" s="20"/>
      <c r="AY445" s="9">
        <v>-481334.83184482751</v>
      </c>
      <c r="AZ445" s="9">
        <v>26.382702058946855</v>
      </c>
      <c r="BA445" s="9">
        <v>2.1964939835891904E-2</v>
      </c>
      <c r="BB445" s="9">
        <v>154096.72200768252</v>
      </c>
      <c r="BC445" s="9">
        <v>1895126.9192991951</v>
      </c>
      <c r="BD445" s="9">
        <v>1.5111997115454869</v>
      </c>
      <c r="BE445" s="9">
        <v>176715.23603699528</v>
      </c>
      <c r="BF445" s="9">
        <v>8049.7400144577969</v>
      </c>
      <c r="BG445" s="9">
        <v>5850.5029276900996</v>
      </c>
      <c r="BH445" s="9">
        <v>8190.536862784179</v>
      </c>
      <c r="BI445" s="9">
        <v>13416.439121670021</v>
      </c>
      <c r="BJ445" s="9">
        <v>13956.253217797708</v>
      </c>
      <c r="BK445" s="9">
        <v>312.43552791953681</v>
      </c>
      <c r="BL445" s="9">
        <v>26774738.724443864</v>
      </c>
      <c r="BM445" s="9">
        <v>2412259.7285639988</v>
      </c>
      <c r="BN445" s="9">
        <v>3414418.5259009134</v>
      </c>
      <c r="BO445" s="9">
        <v>512289.33163366886</v>
      </c>
      <c r="BP445" s="9">
        <v>84133341.896273077</v>
      </c>
      <c r="BQ445" s="9">
        <v>92524.436169478882</v>
      </c>
      <c r="BR445" s="9">
        <v>143928.77874426331</v>
      </c>
      <c r="BS445" s="9">
        <v>493606.88988553477</v>
      </c>
      <c r="BT445" s="9">
        <v>18813.354812514612</v>
      </c>
      <c r="BU445" s="20"/>
    </row>
    <row r="446" spans="2:73" x14ac:dyDescent="0.2">
      <c r="B446" s="4" t="s">
        <v>60</v>
      </c>
      <c r="C446" s="12">
        <v>19</v>
      </c>
      <c r="D446" s="19"/>
      <c r="E446" s="9">
        <f t="shared" si="39"/>
        <v>3711357.0872196229</v>
      </c>
      <c r="F446" s="9">
        <f t="shared" si="39"/>
        <v>6.6808766416460372</v>
      </c>
      <c r="G446" s="9">
        <f t="shared" si="39"/>
        <v>1.1534672599900615E-2</v>
      </c>
      <c r="H446" s="9">
        <f t="shared" si="39"/>
        <v>114354.95136450179</v>
      </c>
      <c r="I446" s="9">
        <f t="shared" si="42"/>
        <v>2592527.8417737493</v>
      </c>
      <c r="J446" s="9">
        <f t="shared" si="42"/>
        <v>1.0878955059979734</v>
      </c>
      <c r="K446" s="9">
        <f t="shared" si="42"/>
        <v>249486.34976054993</v>
      </c>
      <c r="L446" s="9">
        <f t="shared" si="42"/>
        <v>5294.876224913538</v>
      </c>
      <c r="M446" s="9">
        <f t="shared" si="42"/>
        <v>5131.1332621039573</v>
      </c>
      <c r="N446" s="9">
        <f t="shared" si="42"/>
        <v>5503.6032449807044</v>
      </c>
      <c r="O446" s="9">
        <f t="shared" si="42"/>
        <v>8919.8323173140416</v>
      </c>
      <c r="P446" s="9">
        <f t="shared" si="42"/>
        <v>1184.8469843616531</v>
      </c>
      <c r="Q446" s="9">
        <f t="shared" si="42"/>
        <v>97.379159840383238</v>
      </c>
      <c r="R446" s="9">
        <f t="shared" si="42"/>
        <v>21261987.55708326</v>
      </c>
      <c r="S446" s="9">
        <f t="shared" si="42"/>
        <v>80467.781118227169</v>
      </c>
      <c r="T446" s="9">
        <f t="shared" si="42"/>
        <v>115376.58779210411</v>
      </c>
      <c r="U446" s="9">
        <f t="shared" si="42"/>
        <v>195258.01051582454</v>
      </c>
      <c r="V446" s="9">
        <f t="shared" si="41"/>
        <v>1544874.5716264546</v>
      </c>
      <c r="W446" s="9">
        <f t="shared" si="41"/>
        <v>35142.252648671594</v>
      </c>
      <c r="X446" s="9">
        <f t="shared" si="41"/>
        <v>2999.4337761996139</v>
      </c>
      <c r="Y446" s="9">
        <f t="shared" si="40"/>
        <v>585715.7836679921</v>
      </c>
      <c r="Z446" s="9">
        <f t="shared" si="37"/>
        <v>19089.648198226521</v>
      </c>
      <c r="AA446" s="20"/>
      <c r="AB446" s="9">
        <v>3203281.4313834161</v>
      </c>
      <c r="AC446" s="9">
        <v>34.529284370534377</v>
      </c>
      <c r="AD446" s="9">
        <v>3.4719886871119841E-2</v>
      </c>
      <c r="AE446" s="9">
        <v>277012.60237261106</v>
      </c>
      <c r="AF446" s="9">
        <v>4592939.5899228994</v>
      </c>
      <c r="AG446" s="9">
        <v>2.6830507570737647</v>
      </c>
      <c r="AH446" s="9">
        <v>436019.09891071147</v>
      </c>
      <c r="AI446" s="9">
        <v>13791.82401795232</v>
      </c>
      <c r="AJ446" s="9">
        <v>11306.664130221288</v>
      </c>
      <c r="AK446" s="9">
        <v>14149.16993347511</v>
      </c>
      <c r="AL446" s="9">
        <v>23081.62916796573</v>
      </c>
      <c r="AM446" s="9">
        <v>15916.447603148126</v>
      </c>
      <c r="AN446" s="9">
        <v>427.17221708878321</v>
      </c>
      <c r="AO446" s="9">
        <v>49524211.766218454</v>
      </c>
      <c r="AP446" s="9">
        <v>2626741.9390468928</v>
      </c>
      <c r="AQ446" s="9">
        <v>3719485.0317986263</v>
      </c>
      <c r="AR446" s="9">
        <v>736007.86057358608</v>
      </c>
      <c r="AS446" s="9">
        <v>90352291.017692477</v>
      </c>
      <c r="AT446" s="9">
        <v>132806.93527201042</v>
      </c>
      <c r="AU446" s="9">
        <v>154924.25578403307</v>
      </c>
      <c r="AV446" s="9">
        <v>1106745.2785471675</v>
      </c>
      <c r="AW446" s="9">
        <v>38948.189389214174</v>
      </c>
      <c r="AX446" s="20"/>
      <c r="AY446" s="9">
        <v>-508075.65583620692</v>
      </c>
      <c r="AZ446" s="9">
        <v>27.84840772888834</v>
      </c>
      <c r="BA446" s="9">
        <v>2.3185214271219227E-2</v>
      </c>
      <c r="BB446" s="9">
        <v>162657.65100810927</v>
      </c>
      <c r="BC446" s="9">
        <v>2000411.7481491498</v>
      </c>
      <c r="BD446" s="9">
        <v>1.5951552510757914</v>
      </c>
      <c r="BE446" s="9">
        <v>186532.74915016154</v>
      </c>
      <c r="BF446" s="9">
        <v>8496.947793038782</v>
      </c>
      <c r="BG446" s="9">
        <v>6175.530868117331</v>
      </c>
      <c r="BH446" s="9">
        <v>8645.5666884944058</v>
      </c>
      <c r="BI446" s="9">
        <v>14161.796850651688</v>
      </c>
      <c r="BJ446" s="9">
        <v>14731.600618786473</v>
      </c>
      <c r="BK446" s="9">
        <v>329.79305724839998</v>
      </c>
      <c r="BL446" s="9">
        <v>28262224.209135193</v>
      </c>
      <c r="BM446" s="9">
        <v>2546274.1579286656</v>
      </c>
      <c r="BN446" s="9">
        <v>3604108.4440065222</v>
      </c>
      <c r="BO446" s="9">
        <v>540749.85005776153</v>
      </c>
      <c r="BP446" s="9">
        <v>88807416.446066022</v>
      </c>
      <c r="BQ446" s="9">
        <v>97664.682623338827</v>
      </c>
      <c r="BR446" s="9">
        <v>151924.82200783346</v>
      </c>
      <c r="BS446" s="9">
        <v>521029.49487917544</v>
      </c>
      <c r="BT446" s="9">
        <v>19858.541190987653</v>
      </c>
      <c r="BU446" s="20"/>
    </row>
    <row r="447" spans="2:73" x14ac:dyDescent="0.2">
      <c r="B447" s="5" t="s">
        <v>60</v>
      </c>
      <c r="C447" s="13">
        <v>20</v>
      </c>
      <c r="D447" s="19"/>
      <c r="E447" s="10">
        <f t="shared" si="39"/>
        <v>3946221.71705171</v>
      </c>
      <c r="F447" s="10">
        <f t="shared" si="39"/>
        <v>7.0572275332805354</v>
      </c>
      <c r="G447" s="10">
        <f t="shared" si="39"/>
        <v>1.2175608540075364E-2</v>
      </c>
      <c r="H447" s="10">
        <f t="shared" si="39"/>
        <v>120658.35475582277</v>
      </c>
      <c r="I447" s="10">
        <f t="shared" si="42"/>
        <v>2733117.1215744717</v>
      </c>
      <c r="J447" s="10">
        <f t="shared" si="42"/>
        <v>1.1468659869541811</v>
      </c>
      <c r="K447" s="10">
        <f t="shared" si="42"/>
        <v>262632.79209751653</v>
      </c>
      <c r="L447" s="10">
        <f t="shared" si="42"/>
        <v>5585.1408906679299</v>
      </c>
      <c r="M447" s="10">
        <f t="shared" si="42"/>
        <v>5414.6403763425851</v>
      </c>
      <c r="N447" s="10">
        <f t="shared" si="42"/>
        <v>5805.2770461259952</v>
      </c>
      <c r="O447" s="10">
        <f t="shared" si="42"/>
        <v>9420.9590714668811</v>
      </c>
      <c r="P447" s="10">
        <f t="shared" si="42"/>
        <v>1254.9822805509521</v>
      </c>
      <c r="Q447" s="10">
        <f t="shared" si="42"/>
        <v>102.89935574606631</v>
      </c>
      <c r="R447" s="10">
        <f t="shared" si="42"/>
        <v>22518854.652756047</v>
      </c>
      <c r="S447" s="10">
        <f t="shared" si="42"/>
        <v>85955.089929608628</v>
      </c>
      <c r="T447" s="10">
        <f t="shared" si="42"/>
        <v>123245.17013137368</v>
      </c>
      <c r="U447" s="10">
        <f t="shared" si="42"/>
        <v>206123.86829376244</v>
      </c>
      <c r="V447" s="10">
        <f t="shared" si="41"/>
        <v>1671701.9883325398</v>
      </c>
      <c r="W447" s="10">
        <f t="shared" si="41"/>
        <v>37629.530090333181</v>
      </c>
      <c r="X447" s="10">
        <f t="shared" si="41"/>
        <v>3303.7119372520538</v>
      </c>
      <c r="Y447" s="10">
        <f t="shared" si="40"/>
        <v>617460.10188936477</v>
      </c>
      <c r="Z447" s="10">
        <f t="shared" si="37"/>
        <v>20131.161831583162</v>
      </c>
      <c r="AA447" s="20"/>
      <c r="AB447" s="10">
        <v>3411405.2372241234</v>
      </c>
      <c r="AC447" s="10">
        <v>36.371340932110378</v>
      </c>
      <c r="AD447" s="10">
        <v>3.6581097246621917E-2</v>
      </c>
      <c r="AE447" s="10">
        <v>291876.93476435886</v>
      </c>
      <c r="AF447" s="10">
        <v>4838813.6985735763</v>
      </c>
      <c r="AG447" s="10">
        <v>2.8259767775602778</v>
      </c>
      <c r="AH447" s="10">
        <v>458983.05436084449</v>
      </c>
      <c r="AI447" s="10">
        <v>14529.296462287703</v>
      </c>
      <c r="AJ447" s="10">
        <v>11915.19918488714</v>
      </c>
      <c r="AK447" s="10">
        <v>14905.873560330636</v>
      </c>
      <c r="AL447" s="10">
        <v>24328.113651100237</v>
      </c>
      <c r="AM447" s="10">
        <v>16761.930300326181</v>
      </c>
      <c r="AN447" s="10">
        <v>450.0499423233295</v>
      </c>
      <c r="AO447" s="10">
        <v>52268564.346582554</v>
      </c>
      <c r="AP447" s="10">
        <v>2766243.6772229392</v>
      </c>
      <c r="AQ447" s="10">
        <v>3917043.5322435005</v>
      </c>
      <c r="AR447" s="10">
        <v>775334.23677561665</v>
      </c>
      <c r="AS447" s="10">
        <v>95153192.984191492</v>
      </c>
      <c r="AT447" s="10">
        <v>140434.4591675319</v>
      </c>
      <c r="AU447" s="10">
        <v>163224.5772086558</v>
      </c>
      <c r="AV447" s="10">
        <v>1165912.2017621812</v>
      </c>
      <c r="AW447" s="10">
        <v>41034.889401043853</v>
      </c>
      <c r="AX447" s="20"/>
      <c r="AY447" s="10">
        <v>-534816.47982758668</v>
      </c>
      <c r="AZ447" s="10">
        <v>29.314113398829843</v>
      </c>
      <c r="BA447" s="10">
        <v>2.4405488706546553E-2</v>
      </c>
      <c r="BB447" s="10">
        <v>171218.58000853608</v>
      </c>
      <c r="BC447" s="10">
        <v>2105696.5769991046</v>
      </c>
      <c r="BD447" s="10">
        <v>1.6791107906060967</v>
      </c>
      <c r="BE447" s="10">
        <v>196350.26226332795</v>
      </c>
      <c r="BF447" s="10">
        <v>8944.1555716197727</v>
      </c>
      <c r="BG447" s="10">
        <v>6500.5588085445552</v>
      </c>
      <c r="BH447" s="10">
        <v>9100.5965142046407</v>
      </c>
      <c r="BI447" s="10">
        <v>14907.154579633356</v>
      </c>
      <c r="BJ447" s="10">
        <v>15506.948019775229</v>
      </c>
      <c r="BK447" s="10">
        <v>347.1505865772632</v>
      </c>
      <c r="BL447" s="10">
        <v>29749709.693826508</v>
      </c>
      <c r="BM447" s="10">
        <v>2680288.5872933306</v>
      </c>
      <c r="BN447" s="10">
        <v>3793798.3621121268</v>
      </c>
      <c r="BO447" s="10">
        <v>569210.36848185421</v>
      </c>
      <c r="BP447" s="10">
        <v>93481490.995858952</v>
      </c>
      <c r="BQ447" s="10">
        <v>102804.92907719871</v>
      </c>
      <c r="BR447" s="10">
        <v>159920.86527140375</v>
      </c>
      <c r="BS447" s="10">
        <v>548452.09987281647</v>
      </c>
      <c r="BT447" s="10">
        <v>20903.727569460691</v>
      </c>
      <c r="BU447" s="20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Overview</vt:lpstr>
      <vt:lpstr>M1</vt:lpstr>
      <vt:lpstr>M2</vt:lpstr>
      <vt:lpstr>M3</vt:lpstr>
      <vt:lpstr>M4</vt:lpstr>
      <vt:lpstr>M5</vt:lpstr>
      <vt:lpstr>M6</vt:lpstr>
      <vt:lpstr>M7a</vt:lpstr>
      <vt:lpstr>M7b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2019-01-17T11:01:19Z</dcterms:modified>
</cp:coreProperties>
</file>